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=DOCUMENTS=\=EXCEL=\Project File\"/>
    </mc:Choice>
  </mc:AlternateContent>
  <xr:revisionPtr revIDLastSave="0" documentId="13_ncr:1_{44C3EA49-3580-4AD9-AB3B-1B9D94181479}" xr6:coauthVersionLast="47" xr6:coauthVersionMax="47" xr10:uidLastSave="{00000000-0000-0000-0000-000000000000}"/>
  <bookViews>
    <workbookView xWindow="-120" yWindow="-120" windowWidth="20730" windowHeight="11040" xr2:uid="{267F8077-0122-4C9B-AA34-2C14B68B4758}"/>
  </bookViews>
  <sheets>
    <sheet name="Daboard" sheetId="9" r:id="rId1"/>
    <sheet name="Costomers" sheetId="10" r:id="rId2"/>
    <sheet name="Products" sheetId="5" r:id="rId3"/>
    <sheet name="Vendors" sheetId="2" r:id="rId4"/>
    <sheet name="New Entery" sheetId="6" r:id="rId5"/>
    <sheet name="Purchase" sheetId="4" r:id="rId6"/>
    <sheet name="Sales" sheetId="3" r:id="rId7"/>
    <sheet name="Inventory" sheetId="7" r:id="rId8"/>
    <sheet name="Pivot" sheetId="1" r:id="rId9"/>
  </sheets>
  <definedNames>
    <definedName name="do">Costomers_Name[Costomer ID]</definedName>
    <definedName name="HSN_Code1">Products_Data[HSN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7" l="1"/>
  <c r="K7" i="7"/>
  <c r="L10" i="9" s="1" a="1"/>
  <c r="L10" i="9" s="1"/>
  <c r="K8" i="7"/>
  <c r="K9" i="7"/>
  <c r="K10" i="7"/>
  <c r="K11" i="7"/>
  <c r="K12" i="7"/>
  <c r="K13" i="7"/>
  <c r="K14" i="7"/>
  <c r="K15" i="7"/>
  <c r="D16" i="1"/>
  <c r="D13" i="1"/>
  <c r="D10" i="1"/>
  <c r="D7" i="1"/>
  <c r="D4" i="1"/>
  <c r="F6" i="7"/>
  <c r="I8" i="3"/>
  <c r="I9" i="3"/>
  <c r="I10" i="3"/>
  <c r="I11" i="3"/>
  <c r="I12" i="3"/>
  <c r="I13" i="3"/>
  <c r="I14" i="3"/>
  <c r="H6" i="7"/>
  <c r="H7" i="7"/>
  <c r="H8" i="7"/>
  <c r="H9" i="7"/>
  <c r="H10" i="7"/>
  <c r="H11" i="7"/>
  <c r="H12" i="7"/>
  <c r="H13" i="7"/>
  <c r="H14" i="7"/>
  <c r="H15" i="7"/>
  <c r="G6" i="7"/>
  <c r="I6" i="7" s="1"/>
  <c r="J6" i="7" s="1"/>
  <c r="G7" i="7"/>
  <c r="I7" i="7" s="1"/>
  <c r="J7" i="7" s="1"/>
  <c r="I6" i="3" s="1"/>
  <c r="G8" i="7"/>
  <c r="I8" i="7" s="1"/>
  <c r="J8" i="7" s="1"/>
  <c r="I7" i="3" s="1"/>
  <c r="G9" i="7"/>
  <c r="I9" i="7" s="1"/>
  <c r="J9" i="7" s="1"/>
  <c r="G10" i="7"/>
  <c r="I10" i="7" s="1"/>
  <c r="J10" i="7" s="1"/>
  <c r="G11" i="7"/>
  <c r="I11" i="7" s="1"/>
  <c r="J11" i="7" s="1"/>
  <c r="G12" i="7"/>
  <c r="I12" i="7" s="1"/>
  <c r="J12" i="7" s="1"/>
  <c r="G13" i="7"/>
  <c r="I13" i="7" s="1"/>
  <c r="J13" i="7" s="1"/>
  <c r="G14" i="7"/>
  <c r="I14" i="7" s="1"/>
  <c r="J14" i="7" s="1"/>
  <c r="G15" i="7"/>
  <c r="I15" i="7" s="1"/>
  <c r="J15" i="7" s="1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E6" i="7"/>
  <c r="D6" i="7"/>
  <c r="L6" i="3"/>
  <c r="L7" i="3"/>
  <c r="L8" i="3"/>
  <c r="L9" i="3"/>
  <c r="L10" i="3"/>
  <c r="L11" i="3"/>
  <c r="L12" i="3"/>
  <c r="L13" i="3"/>
  <c r="L14" i="3"/>
  <c r="K6" i="3"/>
  <c r="K7" i="3"/>
  <c r="K8" i="3"/>
  <c r="K9" i="3"/>
  <c r="K10" i="3"/>
  <c r="K11" i="3"/>
  <c r="K12" i="3"/>
  <c r="K13" i="3"/>
  <c r="K14" i="3"/>
  <c r="G6" i="3"/>
  <c r="G7" i="3"/>
  <c r="G8" i="3"/>
  <c r="G9" i="3"/>
  <c r="G10" i="3"/>
  <c r="G11" i="3"/>
  <c r="G12" i="3"/>
  <c r="G13" i="3"/>
  <c r="G14" i="3"/>
  <c r="E6" i="3"/>
  <c r="E7" i="3"/>
  <c r="E8" i="3"/>
  <c r="E9" i="3"/>
  <c r="E10" i="3"/>
  <c r="E11" i="3"/>
  <c r="E12" i="3"/>
  <c r="E13" i="3"/>
  <c r="E14" i="3"/>
  <c r="I9" i="4"/>
  <c r="J9" i="4" s="1"/>
  <c r="E6" i="4"/>
  <c r="F6" i="4"/>
  <c r="F7" i="4"/>
  <c r="F8" i="4"/>
  <c r="F9" i="4"/>
  <c r="F10" i="4"/>
  <c r="F11" i="4"/>
  <c r="F12" i="4"/>
  <c r="F13" i="4"/>
  <c r="F14" i="4"/>
  <c r="F15" i="4"/>
  <c r="I7" i="4"/>
  <c r="J7" i="4" s="1"/>
  <c r="I8" i="4"/>
  <c r="J8" i="4" s="1"/>
  <c r="I10" i="4"/>
  <c r="J10" i="4" s="1"/>
  <c r="I11" i="4"/>
  <c r="J11" i="4" s="1"/>
  <c r="I12" i="4"/>
  <c r="J12" i="4" s="1"/>
  <c r="I13" i="4"/>
  <c r="J13" i="4" s="1"/>
  <c r="I14" i="4"/>
  <c r="J14" i="4" s="1"/>
  <c r="I15" i="4"/>
  <c r="J15" i="4" s="1"/>
  <c r="I6" i="4"/>
  <c r="J6" i="4" s="1"/>
  <c r="E7" i="4"/>
  <c r="E8" i="4"/>
  <c r="E9" i="4"/>
  <c r="E10" i="4"/>
  <c r="E11" i="4"/>
  <c r="E12" i="4"/>
  <c r="E13" i="4"/>
  <c r="E14" i="4"/>
  <c r="E15" i="4"/>
  <c r="D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<sst xmlns="http://schemas.openxmlformats.org/spreadsheetml/2006/main" count="184" uniqueCount="113">
  <si>
    <t>Products</t>
  </si>
  <si>
    <t>Name</t>
  </si>
  <si>
    <t>Email</t>
  </si>
  <si>
    <t>Address</t>
  </si>
  <si>
    <t>Rajesh Kumar</t>
  </si>
  <si>
    <t>rajesh.kumar@email.com</t>
  </si>
  <si>
    <t>Delhi, India</t>
  </si>
  <si>
    <t>Priya Sharma</t>
  </si>
  <si>
    <t>priya.sharma@email.com</t>
  </si>
  <si>
    <t>Mumbai, India</t>
  </si>
  <si>
    <t>Amit Verma</t>
  </si>
  <si>
    <t>amit.verma@email.com</t>
  </si>
  <si>
    <t>Kolkata, India</t>
  </si>
  <si>
    <t>Sunita Joshi</t>
  </si>
  <si>
    <t>sunita.joshi@email.com</t>
  </si>
  <si>
    <t>Bangalore, India</t>
  </si>
  <si>
    <t>Rohit Singh</t>
  </si>
  <si>
    <t>rohit.singh@email.com</t>
  </si>
  <si>
    <t>Hyderabad, India</t>
  </si>
  <si>
    <t>Neha Gupta</t>
  </si>
  <si>
    <t>neha.gupta@email.com</t>
  </si>
  <si>
    <t>Pune, India</t>
  </si>
  <si>
    <t>Manish Tiwari</t>
  </si>
  <si>
    <t>manish.tiwari@email.com</t>
  </si>
  <si>
    <t>Jaipur, India</t>
  </si>
  <si>
    <t>Anjali Mehta</t>
  </si>
  <si>
    <t>anjali.mehta@email.com</t>
  </si>
  <si>
    <t>Chandigarh, India</t>
  </si>
  <si>
    <t>Suresh Yadav</t>
  </si>
  <si>
    <t>suresh.yadav@email.com</t>
  </si>
  <si>
    <t>Lucknow, India</t>
  </si>
  <si>
    <t>Pooja Reddy</t>
  </si>
  <si>
    <t>pooja.reddy@email.com</t>
  </si>
  <si>
    <t>Chennai, India</t>
  </si>
  <si>
    <t>HSN Code</t>
  </si>
  <si>
    <t>Product Name</t>
  </si>
  <si>
    <t>Laptop</t>
  </si>
  <si>
    <t>Mobile</t>
  </si>
  <si>
    <t>Tablet</t>
  </si>
  <si>
    <t>Printer</t>
  </si>
  <si>
    <t>Monitor</t>
  </si>
  <si>
    <t>Keyboard</t>
  </si>
  <si>
    <t>Mouse</t>
  </si>
  <si>
    <t>Headphones</t>
  </si>
  <si>
    <t>Smartwatch</t>
  </si>
  <si>
    <t>Speaker</t>
  </si>
  <si>
    <t xml:space="preserve">Cost Price </t>
  </si>
  <si>
    <t xml:space="preserve">Selling Price </t>
  </si>
  <si>
    <t>Vendor Name</t>
  </si>
  <si>
    <t>Phone Number</t>
  </si>
  <si>
    <t>Sharma Electronics</t>
  </si>
  <si>
    <t>+91 9876543210</t>
  </si>
  <si>
    <t>Gupta Traders</t>
  </si>
  <si>
    <t>+91 8765432109</t>
  </si>
  <si>
    <t>Verma Suppliers</t>
  </si>
  <si>
    <t>+91 7654321098</t>
  </si>
  <si>
    <t>Kumar Distributors</t>
  </si>
  <si>
    <t>+91 6543210987</t>
  </si>
  <si>
    <t>Rajasthan Exports</t>
  </si>
  <si>
    <t>+91 5432109876</t>
  </si>
  <si>
    <t>Patel Wholesalers</t>
  </si>
  <si>
    <t>+91 4321098765</t>
  </si>
  <si>
    <t>Ahmedabad, India</t>
  </si>
  <si>
    <t>Mehta Enterprises</t>
  </si>
  <si>
    <t>+91 3210987654</t>
  </si>
  <si>
    <t>Singh Agencies</t>
  </si>
  <si>
    <t>+91 2109876543</t>
  </si>
  <si>
    <t>Yadav Industries</t>
  </si>
  <si>
    <t>+91 1098765432</t>
  </si>
  <si>
    <t>Bose Solutions</t>
  </si>
  <si>
    <t>+91 9988776655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</si>
  <si>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</si>
  <si>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</si>
  <si>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</si>
  <si>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</si>
  <si>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</si>
  <si>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</si>
  <si>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</si>
  <si>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</si>
  <si>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</si>
  <si>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</si>
  <si>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Purchase Entery</t>
  </si>
  <si>
    <t>Sales Entery</t>
  </si>
  <si>
    <t>Date</t>
  </si>
  <si>
    <t>Unit</t>
  </si>
  <si>
    <t>Cost</t>
  </si>
  <si>
    <t>vendors</t>
  </si>
  <si>
    <t>Amount</t>
  </si>
  <si>
    <t>Costomer id</t>
  </si>
  <si>
    <t>Costomer_Name</t>
  </si>
  <si>
    <t>Product name</t>
  </si>
  <si>
    <t>Stock(unit)</t>
  </si>
  <si>
    <t>Units</t>
  </si>
  <si>
    <t>Price</t>
  </si>
  <si>
    <t>Costomer ID</t>
  </si>
  <si>
    <t>Stock</t>
  </si>
  <si>
    <t>Stock Amount</t>
  </si>
  <si>
    <t>P Unit</t>
  </si>
  <si>
    <t>S Unit</t>
  </si>
  <si>
    <t>Row Labels</t>
  </si>
  <si>
    <t>Grand Total</t>
  </si>
  <si>
    <t>Count of Name</t>
  </si>
  <si>
    <t>Costomers</t>
  </si>
  <si>
    <t>Count of Product Name</t>
  </si>
  <si>
    <t>Sum of Amount</t>
  </si>
  <si>
    <t>Purchase amount</t>
  </si>
  <si>
    <t>Count of Amount</t>
  </si>
  <si>
    <t>Sales Amount</t>
  </si>
  <si>
    <t>Sum of Stock Amount</t>
  </si>
  <si>
    <t>Profit and Loss</t>
  </si>
  <si>
    <t>Sum of S Unit</t>
  </si>
  <si>
    <t>Notifictions!</t>
  </si>
  <si>
    <t>Notifiction!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</si>
</sst>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theme="0" tint="-0.1499984740745262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pivotButton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  <xf numFmtId="0" fontId="0" fillId="4" borderId="0" xfId="0" applyFill="1"/>
    <xf numFmtId="0" fontId="0" fillId="0" borderId="2" xfId="0" applyBorder="1"/>
    <xf numFmtId="0" fontId="3" fillId="2" borderId="0" xfId="1" applyFill="1"/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5" borderId="0" xfId="0" applyFill="1"/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6" borderId="0" xfId="0" applyFill="1"/>
    <xf numFmtId="0" fontId="1" fillId="3" borderId="0" xfId="0" applyFont="1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44"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[Enventory Menagement Dasboad.xlsx]Pivot!PivotTable26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Salse Costomers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Pivot!$H$16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Pivot!$G$17:$G$20</c:f>
              <c:strCache>
                <c:ptCount val="3"/>
                <c:pt idx="1">
                  <c:v>Manish Tiwari</c:v>
                </c:pt>
                <c:pt idx="2">
                  <c:v>Neha Gupta</c:v>
                </c:pt>
              </c:strCache>
            </c:strRef>
          </c:cat>
          <c:val>
            <c:numRef>
              <c:f>Pivot!$H$17:$H$20</c:f>
              <c:numCache>
                <c:formatCode>General</c:formatCode>
                <c:ptCount val="3"/>
                <c:pt idx="0">
                  <c:v>7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B-4A84-9CD1-553E07752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7400160"/>
        <c:axId val="277386720"/>
      </c:barChart>
      <c:catAx>
        <c:axId val="277400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386720"/>
        <c:crosses val="autoZero"/>
        <c:auto val="1"/>
        <c:lblAlgn val="ctr"/>
        <c:lblOffset val="100"/>
        <c:noMultiLvlLbl val="0"/>
      </c:catAx>
      <c:valAx>
        <c:axId val="27738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0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[Enventory Menagement Dasboad.xlsx]Pivot!PivotTable25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Top5 Products</a:t>
            </a:r>
          </a:p>
        </c:rich>
      </c:tx>
      <c:layout>
        <c:manualLayout>
          <c:xMode val="edge"/>
          <c:yMode val="edge"/>
          <c:x val="0.36536181791612321"/>
          <c:y val="4.39770742087156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Pivot!$H$3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Pivot!$G$4:$G$14</c:f>
              <c:strCache>
                <c:ptCount val="10"/>
                <c:pt idx="0">
                  <c:v>Headphones</c:v>
                </c:pt>
                <c:pt idx="1">
                  <c:v>Keyboard</c:v>
                </c:pt>
                <c:pt idx="2">
                  <c:v>Laptop</c:v>
                </c:pt>
                <c:pt idx="3">
                  <c:v>Mobile</c:v>
                </c:pt>
                <c:pt idx="4">
                  <c:v>Monitor</c:v>
                </c:pt>
                <c:pt idx="5">
                  <c:v>Mouse</c:v>
                </c:pt>
                <c:pt idx="6">
                  <c:v>Printer</c:v>
                </c:pt>
                <c:pt idx="7">
                  <c:v>Smartwatch</c:v>
                </c:pt>
                <c:pt idx="8">
                  <c:v>Speaker</c:v>
                </c:pt>
                <c:pt idx="9">
                  <c:v>Tablet</c:v>
                </c:pt>
              </c:strCache>
            </c:strRef>
          </c:cat>
          <c:val>
            <c:numRef>
              <c:f>Pivot!$H$4:$H$14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ECA2-4FC3-9B94-AB67546AF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7406400"/>
        <c:axId val="277381440"/>
        <c:axId val="0"/>
      </c:bar3DChart>
      <c:catAx>
        <c:axId val="277406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381440"/>
        <c:crosses val="autoZero"/>
        <c:auto val="1"/>
        <c:lblAlgn val="ctr"/>
        <c:lblOffset val="100"/>
        <c:noMultiLvlLbl val="0"/>
      </c:catAx>
      <c:valAx>
        <c:axId val="27738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0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[Enventory Menagement Dasboad.xlsx]Pivot!PivotTable28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Pivot!$H$23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  <a:sp3d/>
          </c:spPr>
          <c:invertIfNegative val="0"/>
          <c:cat>
            <c:strRef>
              <c:f>Pivot!$G$24:$G$30</c:f>
              <c:strCache>
                <c:ptCount val="6"/>
                <c:pt idx="0">
                  <c:v>-1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12</c:v>
                </c:pt>
              </c:strCache>
            </c:strRef>
          </c:cat>
          <c:val>
            <c:numRef>
              <c:f>Pivot!$H$24:$H$30</c:f>
              <c:numCache>
                <c:formatCode>General</c:formatCode>
                <c:ptCount val="6"/>
                <c:pt idx="0">
                  <c:v>-12000</c:v>
                </c:pt>
                <c:pt idx="1">
                  <c:v>0</c:v>
                </c:pt>
                <c:pt idx="2">
                  <c:v>7600</c:v>
                </c:pt>
                <c:pt idx="3">
                  <c:v>36000</c:v>
                </c:pt>
                <c:pt idx="4">
                  <c:v>32000</c:v>
                </c:pt>
                <c:pt idx="5">
                  <c:v>14400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2-48E4-9486-C71F17316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92452432"/>
        <c:axId val="1492476912"/>
        <c:axId val="0"/>
      </c:bar3DChart>
      <c:catAx>
        <c:axId val="149245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476912"/>
        <c:crosses val="autoZero"/>
        <c:auto val="1"/>
        <c:lblAlgn val="ctr"/>
        <c:lblOffset val="100"/>
        <c:noMultiLvlLbl val="0"/>
      </c:catAx>
      <c:valAx>
        <c:axId val="149247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45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New Entery'!A1"/><Relationship Id="rId13" Type="http://schemas.openxmlformats.org/officeDocument/2006/relationships/image" Target="../media/image6.png"/><Relationship Id="rId18" Type="http://schemas.openxmlformats.org/officeDocument/2006/relationships/chart" Target="../charts/chart1.xml"/><Relationship Id="rId3" Type="http://schemas.openxmlformats.org/officeDocument/2006/relationships/hyperlink" Target="#Products!A1"/><Relationship Id="rId7" Type="http://schemas.openxmlformats.org/officeDocument/2006/relationships/hyperlink" Target="#Purchase!A1"/><Relationship Id="rId12" Type="http://schemas.openxmlformats.org/officeDocument/2006/relationships/image" Target="../media/image5.png"/><Relationship Id="rId17" Type="http://schemas.openxmlformats.org/officeDocument/2006/relationships/image" Target="../media/image9.png"/><Relationship Id="rId2" Type="http://schemas.openxmlformats.org/officeDocument/2006/relationships/hyperlink" Target="#Daboard!A1"/><Relationship Id="rId16" Type="http://schemas.openxmlformats.org/officeDocument/2006/relationships/hyperlink" Target="#Vendors!A1"/><Relationship Id="rId20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Sales!A1"/><Relationship Id="rId11" Type="http://schemas.openxmlformats.org/officeDocument/2006/relationships/image" Target="../media/image4.png"/><Relationship Id="rId5" Type="http://schemas.openxmlformats.org/officeDocument/2006/relationships/hyperlink" Target="#Inventory!A1"/><Relationship Id="rId15" Type="http://schemas.openxmlformats.org/officeDocument/2006/relationships/image" Target="../media/image8.png"/><Relationship Id="rId10" Type="http://schemas.openxmlformats.org/officeDocument/2006/relationships/image" Target="../media/image3.jpeg"/><Relationship Id="rId19" Type="http://schemas.openxmlformats.org/officeDocument/2006/relationships/chart" Target="../charts/chart2.xml"/><Relationship Id="rId4" Type="http://schemas.openxmlformats.org/officeDocument/2006/relationships/hyperlink" Target="#Costomers!A1"/><Relationship Id="rId9" Type="http://schemas.openxmlformats.org/officeDocument/2006/relationships/image" Target="../media/image2.jpeg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New Entery'!A1"/><Relationship Id="rId13" Type="http://schemas.openxmlformats.org/officeDocument/2006/relationships/image" Target="../media/image6.png"/><Relationship Id="rId3" Type="http://schemas.openxmlformats.org/officeDocument/2006/relationships/hyperlink" Target="#Products!A1"/><Relationship Id="rId7" Type="http://schemas.openxmlformats.org/officeDocument/2006/relationships/hyperlink" Target="#Purchase!A1"/><Relationship Id="rId12" Type="http://schemas.openxmlformats.org/officeDocument/2006/relationships/image" Target="../media/image5.png"/><Relationship Id="rId17" Type="http://schemas.openxmlformats.org/officeDocument/2006/relationships/image" Target="../media/image9.png"/><Relationship Id="rId2" Type="http://schemas.openxmlformats.org/officeDocument/2006/relationships/hyperlink" Target="#Daboard!A1"/><Relationship Id="rId16" Type="http://schemas.openxmlformats.org/officeDocument/2006/relationships/hyperlink" Target="#Vendors!A1"/><Relationship Id="rId1" Type="http://schemas.openxmlformats.org/officeDocument/2006/relationships/image" Target="../media/image1.png"/><Relationship Id="rId6" Type="http://schemas.openxmlformats.org/officeDocument/2006/relationships/hyperlink" Target="#Sales!A1"/><Relationship Id="rId11" Type="http://schemas.openxmlformats.org/officeDocument/2006/relationships/image" Target="../media/image4.png"/><Relationship Id="rId5" Type="http://schemas.openxmlformats.org/officeDocument/2006/relationships/hyperlink" Target="#Inventory!A1"/><Relationship Id="rId15" Type="http://schemas.openxmlformats.org/officeDocument/2006/relationships/image" Target="../media/image8.png"/><Relationship Id="rId10" Type="http://schemas.openxmlformats.org/officeDocument/2006/relationships/image" Target="../media/image3.jpeg"/><Relationship Id="rId4" Type="http://schemas.openxmlformats.org/officeDocument/2006/relationships/hyperlink" Target="#Costomers!A1"/><Relationship Id="rId9" Type="http://schemas.openxmlformats.org/officeDocument/2006/relationships/image" Target="../media/image10.jpeg"/><Relationship Id="rId1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New Entery'!A1"/><Relationship Id="rId13" Type="http://schemas.openxmlformats.org/officeDocument/2006/relationships/image" Target="../media/image6.png"/><Relationship Id="rId3" Type="http://schemas.openxmlformats.org/officeDocument/2006/relationships/hyperlink" Target="#Products!A1"/><Relationship Id="rId7" Type="http://schemas.openxmlformats.org/officeDocument/2006/relationships/hyperlink" Target="#Purchase!A1"/><Relationship Id="rId12" Type="http://schemas.openxmlformats.org/officeDocument/2006/relationships/image" Target="../media/image5.png"/><Relationship Id="rId17" Type="http://schemas.openxmlformats.org/officeDocument/2006/relationships/image" Target="../media/image9.png"/><Relationship Id="rId2" Type="http://schemas.openxmlformats.org/officeDocument/2006/relationships/hyperlink" Target="#Daboard!A1"/><Relationship Id="rId16" Type="http://schemas.openxmlformats.org/officeDocument/2006/relationships/hyperlink" Target="#Vendors!A1"/><Relationship Id="rId1" Type="http://schemas.openxmlformats.org/officeDocument/2006/relationships/image" Target="../media/image1.png"/><Relationship Id="rId6" Type="http://schemas.openxmlformats.org/officeDocument/2006/relationships/hyperlink" Target="#Sales!A1"/><Relationship Id="rId11" Type="http://schemas.openxmlformats.org/officeDocument/2006/relationships/image" Target="../media/image4.png"/><Relationship Id="rId5" Type="http://schemas.openxmlformats.org/officeDocument/2006/relationships/hyperlink" Target="#Inventory!A1"/><Relationship Id="rId15" Type="http://schemas.openxmlformats.org/officeDocument/2006/relationships/image" Target="../media/image8.png"/><Relationship Id="rId10" Type="http://schemas.openxmlformats.org/officeDocument/2006/relationships/image" Target="../media/image3.jpeg"/><Relationship Id="rId4" Type="http://schemas.openxmlformats.org/officeDocument/2006/relationships/hyperlink" Target="#Costomers!A1"/><Relationship Id="rId9" Type="http://schemas.openxmlformats.org/officeDocument/2006/relationships/image" Target="../media/image10.jpeg"/><Relationship Id="rId1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New Entery'!A1"/><Relationship Id="rId13" Type="http://schemas.openxmlformats.org/officeDocument/2006/relationships/image" Target="../media/image6.png"/><Relationship Id="rId3" Type="http://schemas.openxmlformats.org/officeDocument/2006/relationships/hyperlink" Target="#Products!A1"/><Relationship Id="rId7" Type="http://schemas.openxmlformats.org/officeDocument/2006/relationships/hyperlink" Target="#Purchase!A1"/><Relationship Id="rId12" Type="http://schemas.openxmlformats.org/officeDocument/2006/relationships/image" Target="../media/image5.png"/><Relationship Id="rId17" Type="http://schemas.openxmlformats.org/officeDocument/2006/relationships/image" Target="../media/image9.png"/><Relationship Id="rId2" Type="http://schemas.openxmlformats.org/officeDocument/2006/relationships/hyperlink" Target="#Daboard!A1"/><Relationship Id="rId16" Type="http://schemas.openxmlformats.org/officeDocument/2006/relationships/hyperlink" Target="#Vendors!A1"/><Relationship Id="rId1" Type="http://schemas.openxmlformats.org/officeDocument/2006/relationships/image" Target="../media/image1.png"/><Relationship Id="rId6" Type="http://schemas.openxmlformats.org/officeDocument/2006/relationships/hyperlink" Target="#Sales!A1"/><Relationship Id="rId11" Type="http://schemas.openxmlformats.org/officeDocument/2006/relationships/image" Target="../media/image4.png"/><Relationship Id="rId5" Type="http://schemas.openxmlformats.org/officeDocument/2006/relationships/hyperlink" Target="#Inventory!A1"/><Relationship Id="rId15" Type="http://schemas.openxmlformats.org/officeDocument/2006/relationships/image" Target="../media/image8.png"/><Relationship Id="rId10" Type="http://schemas.openxmlformats.org/officeDocument/2006/relationships/image" Target="../media/image3.jpeg"/><Relationship Id="rId4" Type="http://schemas.openxmlformats.org/officeDocument/2006/relationships/hyperlink" Target="#Costomers!A1"/><Relationship Id="rId9" Type="http://schemas.openxmlformats.org/officeDocument/2006/relationships/image" Target="../media/image10.jpeg"/><Relationship Id="rId1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New Entery'!A1"/><Relationship Id="rId13" Type="http://schemas.openxmlformats.org/officeDocument/2006/relationships/image" Target="../media/image6.png"/><Relationship Id="rId3" Type="http://schemas.openxmlformats.org/officeDocument/2006/relationships/hyperlink" Target="#Products!A1"/><Relationship Id="rId7" Type="http://schemas.openxmlformats.org/officeDocument/2006/relationships/hyperlink" Target="#Purchase!A1"/><Relationship Id="rId12" Type="http://schemas.openxmlformats.org/officeDocument/2006/relationships/image" Target="../media/image5.png"/><Relationship Id="rId17" Type="http://schemas.openxmlformats.org/officeDocument/2006/relationships/image" Target="../media/image9.png"/><Relationship Id="rId2" Type="http://schemas.openxmlformats.org/officeDocument/2006/relationships/hyperlink" Target="#Daboard!A1"/><Relationship Id="rId16" Type="http://schemas.openxmlformats.org/officeDocument/2006/relationships/hyperlink" Target="#Vendors!A1"/><Relationship Id="rId1" Type="http://schemas.openxmlformats.org/officeDocument/2006/relationships/image" Target="../media/image1.png"/><Relationship Id="rId6" Type="http://schemas.openxmlformats.org/officeDocument/2006/relationships/hyperlink" Target="#Sales!A1"/><Relationship Id="rId11" Type="http://schemas.openxmlformats.org/officeDocument/2006/relationships/image" Target="../media/image4.png"/><Relationship Id="rId5" Type="http://schemas.openxmlformats.org/officeDocument/2006/relationships/hyperlink" Target="#Inventory!A1"/><Relationship Id="rId15" Type="http://schemas.openxmlformats.org/officeDocument/2006/relationships/image" Target="../media/image8.png"/><Relationship Id="rId10" Type="http://schemas.openxmlformats.org/officeDocument/2006/relationships/image" Target="../media/image3.jpeg"/><Relationship Id="rId4" Type="http://schemas.openxmlformats.org/officeDocument/2006/relationships/hyperlink" Target="#Costomers!A1"/><Relationship Id="rId9" Type="http://schemas.openxmlformats.org/officeDocument/2006/relationships/image" Target="../media/image10.jpeg"/><Relationship Id="rId1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New Entery'!A1"/><Relationship Id="rId13" Type="http://schemas.openxmlformats.org/officeDocument/2006/relationships/image" Target="../media/image6.png"/><Relationship Id="rId3" Type="http://schemas.openxmlformats.org/officeDocument/2006/relationships/hyperlink" Target="#Products!A1"/><Relationship Id="rId7" Type="http://schemas.openxmlformats.org/officeDocument/2006/relationships/hyperlink" Target="#Purchase!A1"/><Relationship Id="rId12" Type="http://schemas.openxmlformats.org/officeDocument/2006/relationships/image" Target="../media/image5.png"/><Relationship Id="rId17" Type="http://schemas.openxmlformats.org/officeDocument/2006/relationships/image" Target="../media/image9.png"/><Relationship Id="rId2" Type="http://schemas.openxmlformats.org/officeDocument/2006/relationships/hyperlink" Target="#Daboard!A1"/><Relationship Id="rId16" Type="http://schemas.openxmlformats.org/officeDocument/2006/relationships/hyperlink" Target="#Vendors!A1"/><Relationship Id="rId1" Type="http://schemas.openxmlformats.org/officeDocument/2006/relationships/image" Target="../media/image1.png"/><Relationship Id="rId6" Type="http://schemas.openxmlformats.org/officeDocument/2006/relationships/hyperlink" Target="#Sales!A1"/><Relationship Id="rId11" Type="http://schemas.openxmlformats.org/officeDocument/2006/relationships/image" Target="../media/image4.png"/><Relationship Id="rId5" Type="http://schemas.openxmlformats.org/officeDocument/2006/relationships/hyperlink" Target="#Inventory!A1"/><Relationship Id="rId15" Type="http://schemas.openxmlformats.org/officeDocument/2006/relationships/image" Target="../media/image8.png"/><Relationship Id="rId10" Type="http://schemas.openxmlformats.org/officeDocument/2006/relationships/image" Target="../media/image3.jpeg"/><Relationship Id="rId4" Type="http://schemas.openxmlformats.org/officeDocument/2006/relationships/hyperlink" Target="#Costomers!A1"/><Relationship Id="rId9" Type="http://schemas.openxmlformats.org/officeDocument/2006/relationships/image" Target="../media/image10.jpeg"/><Relationship Id="rId14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New Entery'!A1"/><Relationship Id="rId13" Type="http://schemas.openxmlformats.org/officeDocument/2006/relationships/image" Target="../media/image6.png"/><Relationship Id="rId3" Type="http://schemas.openxmlformats.org/officeDocument/2006/relationships/hyperlink" Target="#Products!A1"/><Relationship Id="rId7" Type="http://schemas.openxmlformats.org/officeDocument/2006/relationships/hyperlink" Target="#Purchase!A1"/><Relationship Id="rId12" Type="http://schemas.openxmlformats.org/officeDocument/2006/relationships/image" Target="../media/image5.png"/><Relationship Id="rId17" Type="http://schemas.openxmlformats.org/officeDocument/2006/relationships/image" Target="../media/image9.png"/><Relationship Id="rId2" Type="http://schemas.openxmlformats.org/officeDocument/2006/relationships/hyperlink" Target="#Daboard!A1"/><Relationship Id="rId16" Type="http://schemas.openxmlformats.org/officeDocument/2006/relationships/hyperlink" Target="#Vendors!A1"/><Relationship Id="rId1" Type="http://schemas.openxmlformats.org/officeDocument/2006/relationships/image" Target="../media/image1.png"/><Relationship Id="rId6" Type="http://schemas.openxmlformats.org/officeDocument/2006/relationships/hyperlink" Target="#Sales!A1"/><Relationship Id="rId11" Type="http://schemas.openxmlformats.org/officeDocument/2006/relationships/image" Target="../media/image4.png"/><Relationship Id="rId5" Type="http://schemas.openxmlformats.org/officeDocument/2006/relationships/hyperlink" Target="#Inventory!A1"/><Relationship Id="rId15" Type="http://schemas.openxmlformats.org/officeDocument/2006/relationships/image" Target="../media/image8.png"/><Relationship Id="rId10" Type="http://schemas.openxmlformats.org/officeDocument/2006/relationships/image" Target="../media/image3.jpeg"/><Relationship Id="rId4" Type="http://schemas.openxmlformats.org/officeDocument/2006/relationships/hyperlink" Target="#Costomers!A1"/><Relationship Id="rId9" Type="http://schemas.openxmlformats.org/officeDocument/2006/relationships/image" Target="../media/image10.jpeg"/><Relationship Id="rId14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New Entery'!A1"/><Relationship Id="rId13" Type="http://schemas.openxmlformats.org/officeDocument/2006/relationships/image" Target="../media/image6.png"/><Relationship Id="rId3" Type="http://schemas.openxmlformats.org/officeDocument/2006/relationships/hyperlink" Target="#Products!A1"/><Relationship Id="rId7" Type="http://schemas.openxmlformats.org/officeDocument/2006/relationships/hyperlink" Target="#Purchase!A1"/><Relationship Id="rId12" Type="http://schemas.openxmlformats.org/officeDocument/2006/relationships/image" Target="../media/image5.png"/><Relationship Id="rId17" Type="http://schemas.openxmlformats.org/officeDocument/2006/relationships/image" Target="../media/image9.png"/><Relationship Id="rId2" Type="http://schemas.openxmlformats.org/officeDocument/2006/relationships/hyperlink" Target="#Daboard!A1"/><Relationship Id="rId16" Type="http://schemas.openxmlformats.org/officeDocument/2006/relationships/hyperlink" Target="#Vendors!A1"/><Relationship Id="rId1" Type="http://schemas.openxmlformats.org/officeDocument/2006/relationships/image" Target="../media/image1.png"/><Relationship Id="rId6" Type="http://schemas.openxmlformats.org/officeDocument/2006/relationships/hyperlink" Target="#Sales!A1"/><Relationship Id="rId11" Type="http://schemas.openxmlformats.org/officeDocument/2006/relationships/image" Target="../media/image4.png"/><Relationship Id="rId5" Type="http://schemas.openxmlformats.org/officeDocument/2006/relationships/hyperlink" Target="#Inventory!A1"/><Relationship Id="rId15" Type="http://schemas.openxmlformats.org/officeDocument/2006/relationships/image" Target="../media/image8.png"/><Relationship Id="rId10" Type="http://schemas.openxmlformats.org/officeDocument/2006/relationships/image" Target="../media/image3.jpeg"/><Relationship Id="rId4" Type="http://schemas.openxmlformats.org/officeDocument/2006/relationships/hyperlink" Target="#Costomers!A1"/><Relationship Id="rId9" Type="http://schemas.openxmlformats.org/officeDocument/2006/relationships/image" Target="../media/image10.jpeg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521808</xdr:colOff>
      <xdr:row>1</xdr:row>
      <xdr:rowOff>124240</xdr:rowOff>
    </xdr:from>
    <xdr:to>
      <xdr:col>1</xdr:col>
      <xdr:colOff>1109874</xdr:colOff>
      <xdr:row>4</xdr:row>
      <xdr:rowOff>140806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919EE8-7BB6-35FD-FE3E-6E41B59B8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699" y="314740"/>
          <a:ext cx="588066" cy="588066"/>
        </a:xfrm>
        <a:prstGeom prst="rect">
          <a:avLst/>
        </a:prstGeom>
      </xdr:spPr>
    </xdr:pic>
    <xdr:clientData/>
  </xdr:twoCellAnchor>
  <xdr:twoCellAnchor>
    <xdr:from>
      <xdr:col>1</xdr:col>
      <xdr:colOff>64548</xdr:colOff>
      <xdr:row>4</xdr:row>
      <xdr:rowOff>62834</xdr:rowOff>
    </xdr:from>
    <xdr:to>
      <xdr:col>1</xdr:col>
      <xdr:colOff>1522287</xdr:colOff>
      <xdr:row>6</xdr:row>
      <xdr:rowOff>129095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070B517-A312-F759-8351-F85AD793984B}"/>
            </a:ext>
          </a:extLst>
        </xdr:cNvPr>
        <xdr:cNvSpPr/>
      </xdr:nvSpPr>
      <xdr:spPr>
        <a:xfrm>
          <a:off x="353582" y="824834"/>
          <a:ext cx="1457739" cy="447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</a:t>
          </a:r>
          <a:r>
            <a:rPr lang="en-US" sz="1100" b="1" baseline="0">
              <a:solidFill>
                <a:schemeClr val="tx1"/>
              </a:solidFill>
            </a:rPr>
            <a:t> menagment System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723158</xdr:colOff>
      <xdr:row>7</xdr:row>
      <xdr:rowOff>167938</xdr:rowOff>
    </xdr:from>
    <xdr:to>
      <xdr:col>1</xdr:col>
      <xdr:colOff>1559701</xdr:colOff>
      <xdr:row>9</xdr:row>
      <xdr:rowOff>35416</xdr:rowOff>
    </xdr:to>
    <xdr:sp macro="" textlink="">
      <xdr:nvSpPr>
        <xdr:cNvPr id="5" name="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FE7B578-2A9E-03E5-36E1-326E0DD5C563}"/>
            </a:ext>
          </a:extLst>
        </xdr:cNvPr>
        <xdr:cNvSpPr/>
      </xdr:nvSpPr>
      <xdr:spPr>
        <a:xfrm>
          <a:off x="1012192" y="150143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Dasboard</a:t>
          </a:r>
        </a:p>
      </xdr:txBody>
    </xdr:sp>
    <xdr:clientData/>
  </xdr:twoCellAnchor>
  <xdr:twoCellAnchor>
    <xdr:from>
      <xdr:col>1</xdr:col>
      <xdr:colOff>696882</xdr:colOff>
      <xdr:row>10</xdr:row>
      <xdr:rowOff>7148</xdr:rowOff>
    </xdr:from>
    <xdr:to>
      <xdr:col>1</xdr:col>
      <xdr:colOff>1533425</xdr:colOff>
      <xdr:row>11</xdr:row>
      <xdr:rowOff>65126</xdr:rowOff>
    </xdr:to>
    <xdr:sp macro="" textlink="">
      <xdr:nvSpPr>
        <xdr:cNvPr id="6" name="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A89C92-1FAF-C37C-C3F7-0E7343493540}"/>
            </a:ext>
          </a:extLst>
        </xdr:cNvPr>
        <xdr:cNvSpPr/>
      </xdr:nvSpPr>
      <xdr:spPr>
        <a:xfrm>
          <a:off x="985916" y="191214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Productors</a:t>
          </a:r>
        </a:p>
      </xdr:txBody>
    </xdr:sp>
    <xdr:clientData/>
  </xdr:twoCellAnchor>
  <xdr:twoCellAnchor>
    <xdr:from>
      <xdr:col>1</xdr:col>
      <xdr:colOff>710020</xdr:colOff>
      <xdr:row>8</xdr:row>
      <xdr:rowOff>182793</xdr:rowOff>
    </xdr:from>
    <xdr:to>
      <xdr:col>1</xdr:col>
      <xdr:colOff>1546563</xdr:colOff>
      <xdr:row>10</xdr:row>
      <xdr:rowOff>50271</xdr:rowOff>
    </xdr:to>
    <xdr:sp macro="" textlink="">
      <xdr:nvSpPr>
        <xdr:cNvPr id="7" name="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8B28A1-899F-A81A-9478-2A2C95455087}"/>
            </a:ext>
          </a:extLst>
        </xdr:cNvPr>
        <xdr:cNvSpPr/>
      </xdr:nvSpPr>
      <xdr:spPr>
        <a:xfrm>
          <a:off x="999054" y="1706793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Costomar</a:t>
          </a:r>
        </a:p>
      </xdr:txBody>
    </xdr:sp>
    <xdr:clientData/>
  </xdr:twoCellAnchor>
  <xdr:twoCellAnchor>
    <xdr:from>
      <xdr:col>1</xdr:col>
      <xdr:colOff>683744</xdr:colOff>
      <xdr:row>15</xdr:row>
      <xdr:rowOff>59120</xdr:rowOff>
    </xdr:from>
    <xdr:to>
      <xdr:col>1</xdr:col>
      <xdr:colOff>1520287</xdr:colOff>
      <xdr:row>16</xdr:row>
      <xdr:rowOff>85639</xdr:rowOff>
    </xdr:to>
    <xdr:sp macro="" textlink="">
      <xdr:nvSpPr>
        <xdr:cNvPr id="8" name="Rectangle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7DAAD3-ABE8-0DD7-5E08-9AB26C7B891B}"/>
            </a:ext>
          </a:extLst>
        </xdr:cNvPr>
        <xdr:cNvSpPr/>
      </xdr:nvSpPr>
      <xdr:spPr>
        <a:xfrm>
          <a:off x="972778" y="2916620"/>
          <a:ext cx="836543" cy="217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723159</xdr:colOff>
      <xdr:row>14</xdr:row>
      <xdr:rowOff>59121</xdr:rowOff>
    </xdr:from>
    <xdr:to>
      <xdr:col>2</xdr:col>
      <xdr:colOff>1</xdr:colOff>
      <xdr:row>15</xdr:row>
      <xdr:rowOff>64217</xdr:rowOff>
    </xdr:to>
    <xdr:sp macro="" textlink="">
      <xdr:nvSpPr>
        <xdr:cNvPr id="9" name="Rectangle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05B3422-B249-8352-A3C5-F5753B671ED9}"/>
            </a:ext>
          </a:extLst>
        </xdr:cNvPr>
        <xdr:cNvSpPr/>
      </xdr:nvSpPr>
      <xdr:spPr>
        <a:xfrm>
          <a:off x="1012193" y="2726121"/>
          <a:ext cx="840256" cy="1955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Sales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707166</xdr:colOff>
      <xdr:row>13</xdr:row>
      <xdr:rowOff>26276</xdr:rowOff>
    </xdr:from>
    <xdr:to>
      <xdr:col>1</xdr:col>
      <xdr:colOff>1551993</xdr:colOff>
      <xdr:row>14</xdr:row>
      <xdr:rowOff>78828</xdr:rowOff>
    </xdr:to>
    <xdr:sp macro="" textlink="">
      <xdr:nvSpPr>
        <xdr:cNvPr id="10" name="Rectangle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9528E9-B916-B9BE-B88C-BA01AB341C1E}"/>
            </a:ext>
          </a:extLst>
        </xdr:cNvPr>
        <xdr:cNvSpPr/>
      </xdr:nvSpPr>
      <xdr:spPr>
        <a:xfrm>
          <a:off x="996200" y="2502776"/>
          <a:ext cx="844827" cy="2430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642617</xdr:colOff>
      <xdr:row>12</xdr:row>
      <xdr:rowOff>36858</xdr:rowOff>
    </xdr:from>
    <xdr:to>
      <xdr:col>1</xdr:col>
      <xdr:colOff>1561986</xdr:colOff>
      <xdr:row>13</xdr:row>
      <xdr:rowOff>68327</xdr:rowOff>
    </xdr:to>
    <xdr:sp macro="" textlink="">
      <xdr:nvSpPr>
        <xdr:cNvPr id="11" name="Rectangle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3A3852E-D658-2C8D-A8A6-7F83915155D4}"/>
            </a:ext>
          </a:extLst>
        </xdr:cNvPr>
        <xdr:cNvSpPr/>
      </xdr:nvSpPr>
      <xdr:spPr>
        <a:xfrm>
          <a:off x="931651" y="2322858"/>
          <a:ext cx="919369" cy="22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New</a:t>
          </a:r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 Entery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456686</xdr:colOff>
      <xdr:row>9</xdr:row>
      <xdr:rowOff>71372</xdr:rowOff>
    </xdr:from>
    <xdr:to>
      <xdr:col>1</xdr:col>
      <xdr:colOff>637970</xdr:colOff>
      <xdr:row>10</xdr:row>
      <xdr:rowOff>50440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E3F696F-F130-13F2-562C-3B201355C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577" y="1785872"/>
          <a:ext cx="181284" cy="169568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8</xdr:row>
      <xdr:rowOff>45983</xdr:rowOff>
    </xdr:from>
    <xdr:to>
      <xdr:col>1</xdr:col>
      <xdr:colOff>636686</xdr:colOff>
      <xdr:row>9</xdr:row>
      <xdr:rowOff>1268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98C3B3D-45DB-F72D-D16E-62B811811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720" y="1569983"/>
          <a:ext cx="180000" cy="145785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15</xdr:row>
      <xdr:rowOff>77689</xdr:rowOff>
    </xdr:from>
    <xdr:to>
      <xdr:col>1</xdr:col>
      <xdr:colOff>643255</xdr:colOff>
      <xdr:row>16</xdr:row>
      <xdr:rowOff>67189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F998C4-25FE-5822-071B-D7AB89CA0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289" y="2935189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476393</xdr:colOff>
      <xdr:row>13</xdr:row>
      <xdr:rowOff>75688</xdr:rowOff>
    </xdr:from>
    <xdr:to>
      <xdr:col>1</xdr:col>
      <xdr:colOff>634793</xdr:colOff>
      <xdr:row>14</xdr:row>
      <xdr:rowOff>43588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DE58158-D0AC-1B25-D6B7-9E0CA39AB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7" y="2552188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290749</xdr:colOff>
      <xdr:row>12</xdr:row>
      <xdr:rowOff>77401</xdr:rowOff>
    </xdr:from>
    <xdr:to>
      <xdr:col>1</xdr:col>
      <xdr:colOff>696932</xdr:colOff>
      <xdr:row>13</xdr:row>
      <xdr:rowOff>45301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74FA0A6-8B23-61B4-E366-9A1E6ACC0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783" y="2363401"/>
          <a:ext cx="406183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10</xdr:row>
      <xdr:rowOff>39413</xdr:rowOff>
    </xdr:from>
    <xdr:to>
      <xdr:col>1</xdr:col>
      <xdr:colOff>615086</xdr:colOff>
      <xdr:row>11</xdr:row>
      <xdr:rowOff>7313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2B265B1-98F9-F49D-85C0-25CB7CD91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577" y="1944413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14</xdr:row>
      <xdr:rowOff>51126</xdr:rowOff>
    </xdr:from>
    <xdr:to>
      <xdr:col>1</xdr:col>
      <xdr:colOff>649968</xdr:colOff>
      <xdr:row>15</xdr:row>
      <xdr:rowOff>19026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F32D4A4-C5E9-8183-89C5-2A90B8E86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289" y="2718126"/>
          <a:ext cx="186713" cy="158400"/>
        </a:xfrm>
        <a:prstGeom prst="rect">
          <a:avLst/>
        </a:prstGeom>
      </xdr:spPr>
    </xdr:pic>
    <xdr:clientData/>
  </xdr:twoCellAnchor>
  <xdr:twoCellAnchor>
    <xdr:from>
      <xdr:col>1</xdr:col>
      <xdr:colOff>756004</xdr:colOff>
      <xdr:row>11</xdr:row>
      <xdr:rowOff>45983</xdr:rowOff>
    </xdr:from>
    <xdr:to>
      <xdr:col>2</xdr:col>
      <xdr:colOff>29133</xdr:colOff>
      <xdr:row>12</xdr:row>
      <xdr:rowOff>79981</xdr:rowOff>
    </xdr:to>
    <xdr:sp macro="" textlink="">
      <xdr:nvSpPr>
        <xdr:cNvPr id="37" name="Rectangle 3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9CE4A8B-8878-63BF-7F0C-28D72FFE0CCF}"/>
            </a:ext>
          </a:extLst>
        </xdr:cNvPr>
        <xdr:cNvSpPr/>
      </xdr:nvSpPr>
      <xdr:spPr>
        <a:xfrm>
          <a:off x="1045038" y="2141483"/>
          <a:ext cx="836543" cy="224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 editAs="oneCell">
    <xdr:from>
      <xdr:col>1</xdr:col>
      <xdr:colOff>453248</xdr:colOff>
      <xdr:row>11</xdr:row>
      <xdr:rowOff>45983</xdr:rowOff>
    </xdr:from>
    <xdr:to>
      <xdr:col>1</xdr:col>
      <xdr:colOff>613779</xdr:colOff>
      <xdr:row>12</xdr:row>
      <xdr:rowOff>13883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5A5CB0C-1146-99EA-05DF-58169EF19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282" y="2141483"/>
          <a:ext cx="160531" cy="158400"/>
        </a:xfrm>
        <a:prstGeom prst="rect">
          <a:avLst/>
        </a:prstGeom>
      </xdr:spPr>
    </xdr:pic>
    <xdr:clientData/>
  </xdr:twoCellAnchor>
  <xdr:twoCellAnchor editAs="oneCell">
    <xdr:from>
      <xdr:col>3</xdr:col>
      <xdr:colOff>36</xdr:colOff>
      <xdr:row>1</xdr:row>
      <xdr:rowOff>19707</xdr:rowOff>
    </xdr:from>
    <xdr:to>
      <xdr:col>15</xdr:col>
      <xdr:colOff>1037544</xdr:colOff>
      <xdr:row>3</xdr:row>
      <xdr:rowOff>98534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94F44AF0-990C-001E-868B-33B009FC4769}"/>
            </a:ext>
          </a:extLst>
        </xdr:cNvPr>
        <xdr:cNvSpPr/>
      </xdr:nvSpPr>
      <xdr:spPr>
        <a:xfrm>
          <a:off x="2100639" y="206805"/>
          <a:ext cx="8436392" cy="45302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Inventory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Managemant System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2</xdr:col>
      <xdr:colOff>230635</xdr:colOff>
      <xdr:row>4</xdr:row>
      <xdr:rowOff>80596</xdr:rowOff>
    </xdr:from>
    <xdr:to>
      <xdr:col>5</xdr:col>
      <xdr:colOff>124330</xdr:colOff>
      <xdr:row>7</xdr:row>
      <xdr:rowOff>14654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567AC6E1-B9D0-11B3-B24D-870EABDCEB22}"/>
            </a:ext>
          </a:extLst>
        </xdr:cNvPr>
        <xdr:cNvGrpSpPr/>
      </xdr:nvGrpSpPr>
      <xdr:grpSpPr>
        <a:xfrm>
          <a:off x="2081720" y="835407"/>
          <a:ext cx="1367374" cy="500167"/>
          <a:chOff x="2168770" y="842596"/>
          <a:chExt cx="1091711" cy="505558"/>
        </a:xfrm>
      </xdr:grpSpPr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DC320DA3-1BDD-7273-C6F4-34D859F78B63}"/>
              </a:ext>
            </a:extLst>
          </xdr:cNvPr>
          <xdr:cNvSpPr/>
        </xdr:nvSpPr>
        <xdr:spPr>
          <a:xfrm>
            <a:off x="2168770" y="842596"/>
            <a:ext cx="1091711" cy="505558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>
                <a:solidFill>
                  <a:schemeClr val="tx1"/>
                </a:solidFill>
              </a:rPr>
              <a:t>Costmers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8786C78C-60D0-7C53-F3FD-9852D81A9870}"/>
              </a:ext>
            </a:extLst>
          </xdr:cNvPr>
          <xdr:cNvSpPr/>
        </xdr:nvSpPr>
        <xdr:spPr>
          <a:xfrm>
            <a:off x="2168770" y="842596"/>
            <a:ext cx="104400" cy="498231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50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5</xdr:col>
      <xdr:colOff>176481</xdr:colOff>
      <xdr:row>4</xdr:row>
      <xdr:rowOff>87923</xdr:rowOff>
    </xdr:from>
    <xdr:to>
      <xdr:col>7</xdr:col>
      <xdr:colOff>318654</xdr:colOff>
      <xdr:row>7</xdr:row>
      <xdr:rowOff>21981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E02670A2-460A-FE98-6447-FBAF9EE63CF1}"/>
            </a:ext>
          </a:extLst>
        </xdr:cNvPr>
        <xdr:cNvGrpSpPr/>
      </xdr:nvGrpSpPr>
      <xdr:grpSpPr>
        <a:xfrm>
          <a:off x="3501245" y="842734"/>
          <a:ext cx="1364249" cy="500167"/>
          <a:chOff x="2168770" y="842596"/>
          <a:chExt cx="1037125" cy="505558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4898A554-096E-DD93-AF05-1F65CBD1E1C4}"/>
              </a:ext>
            </a:extLst>
          </xdr:cNvPr>
          <xdr:cNvSpPr/>
        </xdr:nvSpPr>
        <xdr:spPr>
          <a:xfrm>
            <a:off x="2168770" y="842596"/>
            <a:ext cx="1037125" cy="505558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>
                <a:solidFill>
                  <a:schemeClr val="tx1"/>
                </a:solidFill>
              </a:rPr>
              <a:t>Products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424A539D-9346-59B9-6B95-DA0452A1D1DE}"/>
              </a:ext>
            </a:extLst>
          </xdr:cNvPr>
          <xdr:cNvSpPr/>
        </xdr:nvSpPr>
        <xdr:spPr>
          <a:xfrm>
            <a:off x="2168771" y="849923"/>
            <a:ext cx="102576" cy="490904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50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7</xdr:col>
      <xdr:colOff>370805</xdr:colOff>
      <xdr:row>4</xdr:row>
      <xdr:rowOff>102577</xdr:rowOff>
    </xdr:from>
    <xdr:to>
      <xdr:col>9</xdr:col>
      <xdr:colOff>512979</xdr:colOff>
      <xdr:row>7</xdr:row>
      <xdr:rowOff>36635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97C3027C-D439-3742-4560-EE18B23BC285}"/>
            </a:ext>
          </a:extLst>
        </xdr:cNvPr>
        <xdr:cNvGrpSpPr/>
      </xdr:nvGrpSpPr>
      <xdr:grpSpPr>
        <a:xfrm>
          <a:off x="4917645" y="857388"/>
          <a:ext cx="1364249" cy="500167"/>
          <a:chOff x="2168769" y="842596"/>
          <a:chExt cx="1091712" cy="505558"/>
        </a:xfrm>
      </xdr:grpSpPr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3B90F681-5AF1-AB3B-7F94-3BD0564BFEA4}"/>
              </a:ext>
            </a:extLst>
          </xdr:cNvPr>
          <xdr:cNvSpPr/>
        </xdr:nvSpPr>
        <xdr:spPr>
          <a:xfrm>
            <a:off x="2168770" y="842596"/>
            <a:ext cx="1091711" cy="505558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>
                <a:solidFill>
                  <a:schemeClr val="tx1"/>
                </a:solidFill>
              </a:rPr>
              <a:t>Purchase</a:t>
            </a:r>
            <a:r>
              <a:rPr lang="en-US" sz="1200" baseline="0">
                <a:solidFill>
                  <a:schemeClr val="tx1"/>
                </a:solidFill>
              </a:rPr>
              <a:t> Amt</a:t>
            </a:r>
            <a:endParaRPr 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76D25687-4513-1218-3B33-51733AC3D9C2}"/>
              </a:ext>
            </a:extLst>
          </xdr:cNvPr>
          <xdr:cNvSpPr/>
        </xdr:nvSpPr>
        <xdr:spPr>
          <a:xfrm>
            <a:off x="2168769" y="842596"/>
            <a:ext cx="104400" cy="498231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50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9</xdr:col>
      <xdr:colOff>565130</xdr:colOff>
      <xdr:row>4</xdr:row>
      <xdr:rowOff>95251</xdr:rowOff>
    </xdr:from>
    <xdr:to>
      <xdr:col>12</xdr:col>
      <xdr:colOff>94391</xdr:colOff>
      <xdr:row>7</xdr:row>
      <xdr:rowOff>29309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BA57CFD7-B3C0-1CFB-70A8-0C41EDADA045}"/>
            </a:ext>
          </a:extLst>
        </xdr:cNvPr>
        <xdr:cNvGrpSpPr/>
      </xdr:nvGrpSpPr>
      <xdr:grpSpPr>
        <a:xfrm>
          <a:off x="6334045" y="850062"/>
          <a:ext cx="1362374" cy="500167"/>
          <a:chOff x="2168769" y="842596"/>
          <a:chExt cx="1091712" cy="505558"/>
        </a:xfrm>
      </xdr:grpSpPr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A66BD13B-3E4A-A34B-D705-EA6B01E06684}"/>
              </a:ext>
            </a:extLst>
          </xdr:cNvPr>
          <xdr:cNvSpPr/>
        </xdr:nvSpPr>
        <xdr:spPr>
          <a:xfrm>
            <a:off x="2168770" y="842596"/>
            <a:ext cx="1091711" cy="505558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>
                <a:solidFill>
                  <a:schemeClr val="tx1"/>
                </a:solidFill>
              </a:rPr>
              <a:t>Sales Amt</a:t>
            </a: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AE3199A6-E242-E084-67F8-F5FD0BCF8A08}"/>
              </a:ext>
            </a:extLst>
          </xdr:cNvPr>
          <xdr:cNvSpPr/>
        </xdr:nvSpPr>
        <xdr:spPr>
          <a:xfrm>
            <a:off x="2168769" y="842596"/>
            <a:ext cx="104400" cy="498231"/>
          </a:xfrm>
          <a:prstGeom prst="rect">
            <a:avLst/>
          </a:prstGeom>
          <a:solidFill>
            <a:schemeClr val="tx2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50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12</xdr:col>
      <xdr:colOff>146542</xdr:colOff>
      <xdr:row>4</xdr:row>
      <xdr:rowOff>95251</xdr:rowOff>
    </xdr:from>
    <xdr:to>
      <xdr:col>14</xdr:col>
      <xdr:colOff>288716</xdr:colOff>
      <xdr:row>7</xdr:row>
      <xdr:rowOff>29309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75492E3C-5CC8-C254-0640-E4AC0EC848C9}"/>
            </a:ext>
          </a:extLst>
        </xdr:cNvPr>
        <xdr:cNvGrpSpPr/>
      </xdr:nvGrpSpPr>
      <xdr:grpSpPr>
        <a:xfrm>
          <a:off x="7748570" y="850062"/>
          <a:ext cx="1364250" cy="500167"/>
          <a:chOff x="2168769" y="842596"/>
          <a:chExt cx="1091712" cy="505558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4E417AF6-6783-CBDD-85D1-BD2BD184FDCC}"/>
              </a:ext>
            </a:extLst>
          </xdr:cNvPr>
          <xdr:cNvSpPr/>
        </xdr:nvSpPr>
        <xdr:spPr>
          <a:xfrm>
            <a:off x="2168770" y="842596"/>
            <a:ext cx="1091711" cy="505558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>
                <a:solidFill>
                  <a:schemeClr val="tx1"/>
                </a:solidFill>
              </a:rPr>
              <a:t>Stock Amt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1CAA823E-1F56-C567-A804-B7C603E8372E}"/>
              </a:ext>
            </a:extLst>
          </xdr:cNvPr>
          <xdr:cNvSpPr/>
        </xdr:nvSpPr>
        <xdr:spPr>
          <a:xfrm>
            <a:off x="2168769" y="842596"/>
            <a:ext cx="104400" cy="498231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50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14</xdr:col>
      <xdr:colOff>340865</xdr:colOff>
      <xdr:row>4</xdr:row>
      <xdr:rowOff>95251</xdr:rowOff>
    </xdr:from>
    <xdr:to>
      <xdr:col>15</xdr:col>
      <xdr:colOff>1037974</xdr:colOff>
      <xdr:row>7</xdr:row>
      <xdr:rowOff>29309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1FC9ECBF-7B6E-9D8F-EABD-0E4CE20BF8E5}"/>
            </a:ext>
          </a:extLst>
        </xdr:cNvPr>
        <xdr:cNvGrpSpPr/>
      </xdr:nvGrpSpPr>
      <xdr:grpSpPr>
        <a:xfrm>
          <a:off x="9164969" y="850062"/>
          <a:ext cx="1362062" cy="500167"/>
          <a:chOff x="2168769" y="842596"/>
          <a:chExt cx="1091712" cy="505558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3F1E2456-C24C-0416-82C3-3661983A50AE}"/>
              </a:ext>
            </a:extLst>
          </xdr:cNvPr>
          <xdr:cNvSpPr/>
        </xdr:nvSpPr>
        <xdr:spPr>
          <a:xfrm>
            <a:off x="2168770" y="842596"/>
            <a:ext cx="1091711" cy="505558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>
                <a:solidFill>
                  <a:schemeClr val="tx1"/>
                </a:solidFill>
              </a:rPr>
              <a:t>Profit/Loss</a:t>
            </a: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C6B4EED3-6256-6B54-26C3-53D23D808FBA}"/>
              </a:ext>
            </a:extLst>
          </xdr:cNvPr>
          <xdr:cNvSpPr/>
        </xdr:nvSpPr>
        <xdr:spPr>
          <a:xfrm>
            <a:off x="2168769" y="842596"/>
            <a:ext cx="104400" cy="498231"/>
          </a:xfrm>
          <a:prstGeom prst="rect">
            <a:avLst/>
          </a:prstGeom>
          <a:solidFill>
            <a:schemeClr val="bg2">
              <a:lumMod val="50000"/>
            </a:schemeClr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accent1">
                  <a:lumMod val="50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3</xdr:col>
      <xdr:colOff>132521</xdr:colOff>
      <xdr:row>5</xdr:row>
      <xdr:rowOff>66261</xdr:rowOff>
    </xdr:from>
    <xdr:to>
      <xdr:col>5</xdr:col>
      <xdr:colOff>124238</xdr:colOff>
      <xdr:row>7</xdr:row>
      <xdr:rowOff>16564</xdr:rowOff>
    </xdr:to>
    <xdr:sp macro="" textlink="Pivot!D4">
      <xdr:nvSpPr>
        <xdr:cNvPr id="66" name="Rectangle 65">
          <a:extLst>
            <a:ext uri="{FF2B5EF4-FFF2-40B4-BE49-F238E27FC236}">
              <a16:creationId xmlns:a16="http://schemas.microsoft.com/office/drawing/2014/main" id="{D91143B4-8E06-1E2B-41D9-57C56D0614CA}"/>
            </a:ext>
          </a:extLst>
        </xdr:cNvPr>
        <xdr:cNvSpPr/>
      </xdr:nvSpPr>
      <xdr:spPr>
        <a:xfrm>
          <a:off x="2236304" y="1018761"/>
          <a:ext cx="1217543" cy="3313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D2AEBBC1-2373-4985-BFD8-E1733849FF2C}" type="TxLink">
            <a:rPr lang="en-US" sz="1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10</a:t>
          </a:fld>
          <a:endParaRPr lang="en-US" sz="1600"/>
        </a:p>
      </xdr:txBody>
    </xdr:sp>
    <xdr:clientData/>
  </xdr:twoCellAnchor>
  <xdr:twoCellAnchor editAs="oneCell">
    <xdr:from>
      <xdr:col>5</xdr:col>
      <xdr:colOff>309006</xdr:colOff>
      <xdr:row>5</xdr:row>
      <xdr:rowOff>29947</xdr:rowOff>
    </xdr:from>
    <xdr:to>
      <xdr:col>7</xdr:col>
      <xdr:colOff>300723</xdr:colOff>
      <xdr:row>6</xdr:row>
      <xdr:rowOff>170750</xdr:rowOff>
    </xdr:to>
    <xdr:sp macro="" textlink="Pivot!D7">
      <xdr:nvSpPr>
        <xdr:cNvPr id="79" name="Rectangle 78">
          <a:extLst>
            <a:ext uri="{FF2B5EF4-FFF2-40B4-BE49-F238E27FC236}">
              <a16:creationId xmlns:a16="http://schemas.microsoft.com/office/drawing/2014/main" id="{D4BF4CD6-F4A8-4238-92ED-F51AA596837D}"/>
            </a:ext>
          </a:extLst>
        </xdr:cNvPr>
        <xdr:cNvSpPr/>
      </xdr:nvSpPr>
      <xdr:spPr>
        <a:xfrm>
          <a:off x="3638615" y="982447"/>
          <a:ext cx="1217543" cy="3313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247BCDBB-7FC1-4675-9865-7419986BA93C}" type="TxLink">
            <a:rPr lang="en-US" sz="18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10</a:t>
          </a:fld>
          <a:endParaRPr lang="en-US" sz="1800"/>
        </a:p>
      </xdr:txBody>
    </xdr:sp>
    <xdr:clientData/>
  </xdr:twoCellAnchor>
  <xdr:twoCellAnchor editAs="oneCell">
    <xdr:from>
      <xdr:col>7</xdr:col>
      <xdr:colOff>524354</xdr:colOff>
      <xdr:row>5</xdr:row>
      <xdr:rowOff>71360</xdr:rowOff>
    </xdr:from>
    <xdr:to>
      <xdr:col>9</xdr:col>
      <xdr:colOff>516071</xdr:colOff>
      <xdr:row>7</xdr:row>
      <xdr:rowOff>21663</xdr:rowOff>
    </xdr:to>
    <xdr:sp macro="" textlink="Pivot!D10">
      <xdr:nvSpPr>
        <xdr:cNvPr id="80" name="Rectangle 79">
          <a:extLst>
            <a:ext uri="{FF2B5EF4-FFF2-40B4-BE49-F238E27FC236}">
              <a16:creationId xmlns:a16="http://schemas.microsoft.com/office/drawing/2014/main" id="{5B62D09B-9944-F8C7-FFDB-55EA98673BDD}"/>
            </a:ext>
          </a:extLst>
        </xdr:cNvPr>
        <xdr:cNvSpPr/>
      </xdr:nvSpPr>
      <xdr:spPr>
        <a:xfrm>
          <a:off x="5079789" y="1023860"/>
          <a:ext cx="1217543" cy="3313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EA604AC0-E0D0-4545-B4C6-483147944C90}" type="TxLink">
            <a:rPr lang="en-US" sz="18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l"/>
            <a:t>₹ 1,73,500</a:t>
          </a:fld>
          <a:endParaRPr lang="en-US" sz="1800" b="0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 editAs="oneCell">
    <xdr:from>
      <xdr:col>10</xdr:col>
      <xdr:colOff>93658</xdr:colOff>
      <xdr:row>5</xdr:row>
      <xdr:rowOff>79643</xdr:rowOff>
    </xdr:from>
    <xdr:to>
      <xdr:col>12</xdr:col>
      <xdr:colOff>85375</xdr:colOff>
      <xdr:row>7</xdr:row>
      <xdr:rowOff>29946</xdr:rowOff>
    </xdr:to>
    <xdr:sp macro="" textlink="Pivot!D13">
      <xdr:nvSpPr>
        <xdr:cNvPr id="81" name="Rectangle 80">
          <a:extLst>
            <a:ext uri="{FF2B5EF4-FFF2-40B4-BE49-F238E27FC236}">
              <a16:creationId xmlns:a16="http://schemas.microsoft.com/office/drawing/2014/main" id="{46F4CB2C-4E9D-4EBB-3682-4F1F0F39CA03}"/>
            </a:ext>
          </a:extLst>
        </xdr:cNvPr>
        <xdr:cNvSpPr/>
      </xdr:nvSpPr>
      <xdr:spPr>
        <a:xfrm>
          <a:off x="6487832" y="1032143"/>
          <a:ext cx="1217543" cy="3313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97D1D1BB-FCF7-4C9D-B5A0-F6F58AAA1D95}" type="TxLink">
            <a:rPr lang="en-US" sz="18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l"/>
            <a:t>₹ 78,000</a:t>
          </a:fld>
          <a:endParaRPr lang="en-US" sz="1800" b="0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 editAs="oneCell">
    <xdr:from>
      <xdr:col>12</xdr:col>
      <xdr:colOff>300724</xdr:colOff>
      <xdr:row>5</xdr:row>
      <xdr:rowOff>79643</xdr:rowOff>
    </xdr:from>
    <xdr:to>
      <xdr:col>14</xdr:col>
      <xdr:colOff>292441</xdr:colOff>
      <xdr:row>7</xdr:row>
      <xdr:rowOff>29946</xdr:rowOff>
    </xdr:to>
    <xdr:sp macro="" textlink="Pivot!D16">
      <xdr:nvSpPr>
        <xdr:cNvPr id="82" name="Rectangle 81">
          <a:extLst>
            <a:ext uri="{FF2B5EF4-FFF2-40B4-BE49-F238E27FC236}">
              <a16:creationId xmlns:a16="http://schemas.microsoft.com/office/drawing/2014/main" id="{3B5C10B8-F578-722E-203D-294250C57C5B}"/>
            </a:ext>
          </a:extLst>
        </xdr:cNvPr>
        <xdr:cNvSpPr/>
      </xdr:nvSpPr>
      <xdr:spPr>
        <a:xfrm>
          <a:off x="7920724" y="1032143"/>
          <a:ext cx="1217543" cy="3313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3125F3C1-D223-4774-B257-432CB971A09B}" type="TxLink">
            <a:rPr lang="en-US" sz="18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l"/>
            <a:t>₹ 78,000</a:t>
          </a:fld>
          <a:endParaRPr lang="en-US" sz="1800" b="0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 editAs="oneCell">
    <xdr:from>
      <xdr:col>14</xdr:col>
      <xdr:colOff>482941</xdr:colOff>
      <xdr:row>5</xdr:row>
      <xdr:rowOff>63079</xdr:rowOff>
    </xdr:from>
    <xdr:to>
      <xdr:col>15</xdr:col>
      <xdr:colOff>1029593</xdr:colOff>
      <xdr:row>7</xdr:row>
      <xdr:rowOff>13382</xdr:rowOff>
    </xdr:to>
    <xdr:sp macro="" textlink="Pivot!D20">
      <xdr:nvSpPr>
        <xdr:cNvPr id="83" name="Rectangle 82">
          <a:extLst>
            <a:ext uri="{FF2B5EF4-FFF2-40B4-BE49-F238E27FC236}">
              <a16:creationId xmlns:a16="http://schemas.microsoft.com/office/drawing/2014/main" id="{6E0E7C40-F4AF-908F-67C3-E0412F6F0D71}"/>
            </a:ext>
          </a:extLst>
        </xdr:cNvPr>
        <xdr:cNvSpPr/>
      </xdr:nvSpPr>
      <xdr:spPr>
        <a:xfrm>
          <a:off x="9328767" y="1015579"/>
          <a:ext cx="1217543" cy="3313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519EDD02-D4D5-4CC5-96A7-AD04F169781C}" type="TxLink">
            <a:rPr lang="en-US" sz="18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l"/>
            <a:t>-₹ 17,500</a:t>
          </a:fld>
          <a:endParaRPr lang="en-US" sz="1800" b="0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</xdr:col>
      <xdr:colOff>0</xdr:colOff>
      <xdr:row>8</xdr:row>
      <xdr:rowOff>3793</xdr:rowOff>
    </xdr:from>
    <xdr:to>
      <xdr:col>6</xdr:col>
      <xdr:colOff>381000</xdr:colOff>
      <xdr:row>16</xdr:row>
      <xdr:rowOff>66675</xdr:rowOff>
    </xdr:to>
    <xdr:graphicFrame macro="">
      <xdr:nvGraphicFramePr>
        <xdr:cNvPr id="84" name="Chart 83">
          <a:extLst>
            <a:ext uri="{FF2B5EF4-FFF2-40B4-BE49-F238E27FC236}">
              <a16:creationId xmlns:a16="http://schemas.microsoft.com/office/drawing/2014/main" id="{8A9682EC-BFD6-4D6E-97F5-0EEA93FD5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417324</xdr:colOff>
      <xdr:row>8</xdr:row>
      <xdr:rowOff>12075</xdr:rowOff>
    </xdr:from>
    <xdr:to>
      <xdr:col>10</xdr:col>
      <xdr:colOff>504825</xdr:colOff>
      <xdr:row>16</xdr:row>
      <xdr:rowOff>104775</xdr:rowOff>
    </xdr:to>
    <xdr:graphicFrame macro="">
      <xdr:nvGraphicFramePr>
        <xdr:cNvPr id="85" name="Chart 84">
          <a:extLst>
            <a:ext uri="{FF2B5EF4-FFF2-40B4-BE49-F238E27FC236}">
              <a16:creationId xmlns:a16="http://schemas.microsoft.com/office/drawing/2014/main" id="{10CC0CF8-2330-4F81-89E0-87159782C8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</xdr:col>
      <xdr:colOff>16566</xdr:colOff>
      <xdr:row>17</xdr:row>
      <xdr:rowOff>7453</xdr:rowOff>
    </xdr:from>
    <xdr:to>
      <xdr:col>10</xdr:col>
      <xdr:colOff>542925</xdr:colOff>
      <xdr:row>24</xdr:row>
      <xdr:rowOff>38100</xdr:rowOff>
    </xdr:to>
    <xdr:graphicFrame macro="">
      <xdr:nvGraphicFramePr>
        <xdr:cNvPr id="86" name="Chart 85">
          <a:extLst>
            <a:ext uri="{FF2B5EF4-FFF2-40B4-BE49-F238E27FC236}">
              <a16:creationId xmlns:a16="http://schemas.microsoft.com/office/drawing/2014/main" id="{E6A9C0ED-B056-4CDF-B619-82EA4840E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521808</xdr:colOff>
      <xdr:row>1</xdr:row>
      <xdr:rowOff>124240</xdr:rowOff>
    </xdr:from>
    <xdr:to>
      <xdr:col>1</xdr:col>
      <xdr:colOff>1109874</xdr:colOff>
      <xdr:row>4</xdr:row>
      <xdr:rowOff>140806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CB0A7DB-1713-46C1-9FAC-BC8E464E0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558" y="314740"/>
          <a:ext cx="588066" cy="588066"/>
        </a:xfrm>
        <a:prstGeom prst="rect">
          <a:avLst/>
        </a:prstGeom>
      </xdr:spPr>
    </xdr:pic>
    <xdr:clientData/>
  </xdr:twoCellAnchor>
  <xdr:twoCellAnchor>
    <xdr:from>
      <xdr:col>1</xdr:col>
      <xdr:colOff>64548</xdr:colOff>
      <xdr:row>4</xdr:row>
      <xdr:rowOff>62834</xdr:rowOff>
    </xdr:from>
    <xdr:to>
      <xdr:col>1</xdr:col>
      <xdr:colOff>1522287</xdr:colOff>
      <xdr:row>6</xdr:row>
      <xdr:rowOff>129095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ACD92E2-EAF2-42E2-8ABD-C0C26C7C3608}"/>
            </a:ext>
          </a:extLst>
        </xdr:cNvPr>
        <xdr:cNvSpPr/>
      </xdr:nvSpPr>
      <xdr:spPr>
        <a:xfrm>
          <a:off x="350298" y="824834"/>
          <a:ext cx="1457739" cy="447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</a:t>
          </a:r>
          <a:r>
            <a:rPr lang="en-US" sz="1100" b="1" baseline="0">
              <a:solidFill>
                <a:schemeClr val="tx1"/>
              </a:solidFill>
            </a:rPr>
            <a:t> menagment System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723158</xdr:colOff>
      <xdr:row>7</xdr:row>
      <xdr:rowOff>167938</xdr:rowOff>
    </xdr:from>
    <xdr:to>
      <xdr:col>1</xdr:col>
      <xdr:colOff>1559701</xdr:colOff>
      <xdr:row>9</xdr:row>
      <xdr:rowOff>35416</xdr:rowOff>
    </xdr:to>
    <xdr:sp macro="" textlink="">
      <xdr:nvSpPr>
        <xdr:cNvPr id="23" name="Rectangle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B3C075-DC73-49B1-BCE5-A8FFF9D1C04A}"/>
            </a:ext>
          </a:extLst>
        </xdr:cNvPr>
        <xdr:cNvSpPr/>
      </xdr:nvSpPr>
      <xdr:spPr>
        <a:xfrm>
          <a:off x="1008908" y="150143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Dasboard</a:t>
          </a:r>
        </a:p>
      </xdr:txBody>
    </xdr:sp>
    <xdr:clientData/>
  </xdr:twoCellAnchor>
  <xdr:twoCellAnchor>
    <xdr:from>
      <xdr:col>1</xdr:col>
      <xdr:colOff>696882</xdr:colOff>
      <xdr:row>10</xdr:row>
      <xdr:rowOff>7148</xdr:rowOff>
    </xdr:from>
    <xdr:to>
      <xdr:col>1</xdr:col>
      <xdr:colOff>1533425</xdr:colOff>
      <xdr:row>11</xdr:row>
      <xdr:rowOff>65126</xdr:rowOff>
    </xdr:to>
    <xdr:sp macro="" textlink="">
      <xdr:nvSpPr>
        <xdr:cNvPr id="24" name="Rectangle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249A1E-7BD9-4227-BFA6-453C3A2FC610}"/>
            </a:ext>
          </a:extLst>
        </xdr:cNvPr>
        <xdr:cNvSpPr/>
      </xdr:nvSpPr>
      <xdr:spPr>
        <a:xfrm>
          <a:off x="982632" y="191214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Productors</a:t>
          </a:r>
        </a:p>
      </xdr:txBody>
    </xdr:sp>
    <xdr:clientData/>
  </xdr:twoCellAnchor>
  <xdr:twoCellAnchor>
    <xdr:from>
      <xdr:col>1</xdr:col>
      <xdr:colOff>710020</xdr:colOff>
      <xdr:row>8</xdr:row>
      <xdr:rowOff>182793</xdr:rowOff>
    </xdr:from>
    <xdr:to>
      <xdr:col>1</xdr:col>
      <xdr:colOff>1546563</xdr:colOff>
      <xdr:row>10</xdr:row>
      <xdr:rowOff>50271</xdr:rowOff>
    </xdr:to>
    <xdr:sp macro="" textlink="">
      <xdr:nvSpPr>
        <xdr:cNvPr id="25" name="Rectangle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A2314B-0393-462F-8DE7-954BFD5370A6}"/>
            </a:ext>
          </a:extLst>
        </xdr:cNvPr>
        <xdr:cNvSpPr/>
      </xdr:nvSpPr>
      <xdr:spPr>
        <a:xfrm>
          <a:off x="995770" y="1706793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Costomers</a:t>
          </a:r>
        </a:p>
      </xdr:txBody>
    </xdr:sp>
    <xdr:clientData/>
  </xdr:twoCellAnchor>
  <xdr:twoCellAnchor>
    <xdr:from>
      <xdr:col>1</xdr:col>
      <xdr:colOff>683744</xdr:colOff>
      <xdr:row>15</xdr:row>
      <xdr:rowOff>59120</xdr:rowOff>
    </xdr:from>
    <xdr:to>
      <xdr:col>1</xdr:col>
      <xdr:colOff>1520287</xdr:colOff>
      <xdr:row>16</xdr:row>
      <xdr:rowOff>85639</xdr:rowOff>
    </xdr:to>
    <xdr:sp macro="" textlink="">
      <xdr:nvSpPr>
        <xdr:cNvPr id="26" name="Rectangle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C9CBA79-6F1D-4605-A22C-10B814A3A4BF}"/>
            </a:ext>
          </a:extLst>
        </xdr:cNvPr>
        <xdr:cNvSpPr/>
      </xdr:nvSpPr>
      <xdr:spPr>
        <a:xfrm>
          <a:off x="969494" y="2916620"/>
          <a:ext cx="836543" cy="217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723159</xdr:colOff>
      <xdr:row>14</xdr:row>
      <xdr:rowOff>59121</xdr:rowOff>
    </xdr:from>
    <xdr:to>
      <xdr:col>2</xdr:col>
      <xdr:colOff>1</xdr:colOff>
      <xdr:row>15</xdr:row>
      <xdr:rowOff>64217</xdr:rowOff>
    </xdr:to>
    <xdr:sp macro="" textlink="">
      <xdr:nvSpPr>
        <xdr:cNvPr id="27" name="Rectangle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03069D5-E87A-4FC6-8C7C-E5A79A04174E}"/>
            </a:ext>
          </a:extLst>
        </xdr:cNvPr>
        <xdr:cNvSpPr/>
      </xdr:nvSpPr>
      <xdr:spPr>
        <a:xfrm>
          <a:off x="1008909" y="2726121"/>
          <a:ext cx="838942" cy="1955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Sales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707166</xdr:colOff>
      <xdr:row>13</xdr:row>
      <xdr:rowOff>26276</xdr:rowOff>
    </xdr:from>
    <xdr:to>
      <xdr:col>1</xdr:col>
      <xdr:colOff>1551993</xdr:colOff>
      <xdr:row>14</xdr:row>
      <xdr:rowOff>78828</xdr:rowOff>
    </xdr:to>
    <xdr:sp macro="" textlink="">
      <xdr:nvSpPr>
        <xdr:cNvPr id="28" name="Rectangle 2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7EED24D-8A0A-4E5E-B223-00A502875499}"/>
            </a:ext>
          </a:extLst>
        </xdr:cNvPr>
        <xdr:cNvSpPr/>
      </xdr:nvSpPr>
      <xdr:spPr>
        <a:xfrm>
          <a:off x="992916" y="2502776"/>
          <a:ext cx="844827" cy="2430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642617</xdr:colOff>
      <xdr:row>12</xdr:row>
      <xdr:rowOff>36858</xdr:rowOff>
    </xdr:from>
    <xdr:to>
      <xdr:col>1</xdr:col>
      <xdr:colOff>1561986</xdr:colOff>
      <xdr:row>13</xdr:row>
      <xdr:rowOff>68327</xdr:rowOff>
    </xdr:to>
    <xdr:sp macro="" textlink="">
      <xdr:nvSpPr>
        <xdr:cNvPr id="29" name="Rectangle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8D68462-B85A-4E41-ABA1-608324EF8EF9}"/>
            </a:ext>
          </a:extLst>
        </xdr:cNvPr>
        <xdr:cNvSpPr/>
      </xdr:nvSpPr>
      <xdr:spPr>
        <a:xfrm>
          <a:off x="928367" y="2322858"/>
          <a:ext cx="919369" cy="22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New</a:t>
          </a:r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 Entery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456686</xdr:colOff>
      <xdr:row>9</xdr:row>
      <xdr:rowOff>71372</xdr:rowOff>
    </xdr:from>
    <xdr:to>
      <xdr:col>1</xdr:col>
      <xdr:colOff>637970</xdr:colOff>
      <xdr:row>10</xdr:row>
      <xdr:rowOff>50440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71D6D03-3D64-4ADC-8F00-DED26E633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785872"/>
          <a:ext cx="181284" cy="169568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8</xdr:row>
      <xdr:rowOff>45983</xdr:rowOff>
    </xdr:from>
    <xdr:to>
      <xdr:col>1</xdr:col>
      <xdr:colOff>636686</xdr:colOff>
      <xdr:row>9</xdr:row>
      <xdr:rowOff>1268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11994EE-9010-4006-8D04-472ABA8BA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569983"/>
          <a:ext cx="180000" cy="145785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15</xdr:row>
      <xdr:rowOff>77689</xdr:rowOff>
    </xdr:from>
    <xdr:to>
      <xdr:col>1</xdr:col>
      <xdr:colOff>643255</xdr:colOff>
      <xdr:row>16</xdr:row>
      <xdr:rowOff>67189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88C529B-DFBF-4019-850D-2BE433816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935189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476393</xdr:colOff>
      <xdr:row>13</xdr:row>
      <xdr:rowOff>75688</xdr:rowOff>
    </xdr:from>
    <xdr:to>
      <xdr:col>1</xdr:col>
      <xdr:colOff>634793</xdr:colOff>
      <xdr:row>14</xdr:row>
      <xdr:rowOff>43588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1EC8DC6-1D08-4EB4-98F8-2673D30C5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43" y="2552188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290749</xdr:colOff>
      <xdr:row>12</xdr:row>
      <xdr:rowOff>77401</xdr:rowOff>
    </xdr:from>
    <xdr:to>
      <xdr:col>1</xdr:col>
      <xdr:colOff>696932</xdr:colOff>
      <xdr:row>13</xdr:row>
      <xdr:rowOff>45301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9C8C312-F974-4037-9B4C-3EE761D0D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499" y="2363401"/>
          <a:ext cx="406183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10</xdr:row>
      <xdr:rowOff>39413</xdr:rowOff>
    </xdr:from>
    <xdr:to>
      <xdr:col>1</xdr:col>
      <xdr:colOff>615086</xdr:colOff>
      <xdr:row>11</xdr:row>
      <xdr:rowOff>7313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E19099C-FB07-4644-B12B-84EA253C2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944413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14</xdr:row>
      <xdr:rowOff>51126</xdr:rowOff>
    </xdr:from>
    <xdr:to>
      <xdr:col>1</xdr:col>
      <xdr:colOff>649968</xdr:colOff>
      <xdr:row>15</xdr:row>
      <xdr:rowOff>19026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2D24D98-3FB4-4E1D-ACAE-92E342383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718126"/>
          <a:ext cx="186713" cy="158400"/>
        </a:xfrm>
        <a:prstGeom prst="rect">
          <a:avLst/>
        </a:prstGeom>
      </xdr:spPr>
    </xdr:pic>
    <xdr:clientData/>
  </xdr:twoCellAnchor>
  <xdr:twoCellAnchor>
    <xdr:from>
      <xdr:col>1</xdr:col>
      <xdr:colOff>756004</xdr:colOff>
      <xdr:row>11</xdr:row>
      <xdr:rowOff>45983</xdr:rowOff>
    </xdr:from>
    <xdr:to>
      <xdr:col>2</xdr:col>
      <xdr:colOff>29133</xdr:colOff>
      <xdr:row>12</xdr:row>
      <xdr:rowOff>79981</xdr:rowOff>
    </xdr:to>
    <xdr:sp macro="" textlink="">
      <xdr:nvSpPr>
        <xdr:cNvPr id="37" name="Rectangle 3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2E4FFF1-2EF0-4DA5-A6A4-5BC66B524C63}"/>
            </a:ext>
          </a:extLst>
        </xdr:cNvPr>
        <xdr:cNvSpPr/>
      </xdr:nvSpPr>
      <xdr:spPr>
        <a:xfrm>
          <a:off x="1041754" y="2141483"/>
          <a:ext cx="835229" cy="224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 editAs="oneCell">
    <xdr:from>
      <xdr:col>1</xdr:col>
      <xdr:colOff>453248</xdr:colOff>
      <xdr:row>11</xdr:row>
      <xdr:rowOff>45983</xdr:rowOff>
    </xdr:from>
    <xdr:to>
      <xdr:col>1</xdr:col>
      <xdr:colOff>613779</xdr:colOff>
      <xdr:row>12</xdr:row>
      <xdr:rowOff>13883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36CA722-0483-4734-8766-F32EFDB3B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998" y="2141483"/>
          <a:ext cx="160531" cy="158400"/>
        </a:xfrm>
        <a:prstGeom prst="rect">
          <a:avLst/>
        </a:prstGeom>
      </xdr:spPr>
    </xdr:pic>
    <xdr:clientData/>
  </xdr:twoCellAnchor>
  <xdr:twoCellAnchor>
    <xdr:from>
      <xdr:col>2</xdr:col>
      <xdr:colOff>256191</xdr:colOff>
      <xdr:row>1</xdr:row>
      <xdr:rowOff>19707</xdr:rowOff>
    </xdr:from>
    <xdr:to>
      <xdr:col>12</xdr:col>
      <xdr:colOff>525517</xdr:colOff>
      <xdr:row>3</xdr:row>
      <xdr:rowOff>98534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299C2223-D2AA-4903-B50B-3822809771AA}"/>
            </a:ext>
          </a:extLst>
        </xdr:cNvPr>
        <xdr:cNvSpPr/>
      </xdr:nvSpPr>
      <xdr:spPr>
        <a:xfrm>
          <a:off x="2104041" y="210207"/>
          <a:ext cx="6365326" cy="45982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Costomers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521808</xdr:colOff>
      <xdr:row>1</xdr:row>
      <xdr:rowOff>124240</xdr:rowOff>
    </xdr:from>
    <xdr:to>
      <xdr:col>1</xdr:col>
      <xdr:colOff>1109874</xdr:colOff>
      <xdr:row>4</xdr:row>
      <xdr:rowOff>140806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A0DC80D-CB20-44A1-812E-EDCA096A9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558" y="314740"/>
          <a:ext cx="588066" cy="588066"/>
        </a:xfrm>
        <a:prstGeom prst="rect">
          <a:avLst/>
        </a:prstGeom>
      </xdr:spPr>
    </xdr:pic>
    <xdr:clientData/>
  </xdr:twoCellAnchor>
  <xdr:twoCellAnchor>
    <xdr:from>
      <xdr:col>1</xdr:col>
      <xdr:colOff>64548</xdr:colOff>
      <xdr:row>4</xdr:row>
      <xdr:rowOff>62834</xdr:rowOff>
    </xdr:from>
    <xdr:to>
      <xdr:col>1</xdr:col>
      <xdr:colOff>1522287</xdr:colOff>
      <xdr:row>6</xdr:row>
      <xdr:rowOff>129095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EF4A8084-3150-4C18-827D-738721E73CA3}"/>
            </a:ext>
          </a:extLst>
        </xdr:cNvPr>
        <xdr:cNvSpPr/>
      </xdr:nvSpPr>
      <xdr:spPr>
        <a:xfrm>
          <a:off x="350298" y="824834"/>
          <a:ext cx="1457739" cy="447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</a:t>
          </a:r>
          <a:r>
            <a:rPr lang="en-US" sz="1100" b="1" baseline="0">
              <a:solidFill>
                <a:schemeClr val="tx1"/>
              </a:solidFill>
            </a:rPr>
            <a:t> menagment System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723158</xdr:colOff>
      <xdr:row>7</xdr:row>
      <xdr:rowOff>167938</xdr:rowOff>
    </xdr:from>
    <xdr:to>
      <xdr:col>1</xdr:col>
      <xdr:colOff>1559701</xdr:colOff>
      <xdr:row>9</xdr:row>
      <xdr:rowOff>35416</xdr:rowOff>
    </xdr:to>
    <xdr:sp macro="" textlink="">
      <xdr:nvSpPr>
        <xdr:cNvPr id="42" name="Rectangle 4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2B11AD4-A367-4BDB-92CE-EA5481497B85}"/>
            </a:ext>
          </a:extLst>
        </xdr:cNvPr>
        <xdr:cNvSpPr/>
      </xdr:nvSpPr>
      <xdr:spPr>
        <a:xfrm>
          <a:off x="1008908" y="150143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Dasboard</a:t>
          </a:r>
        </a:p>
      </xdr:txBody>
    </xdr:sp>
    <xdr:clientData/>
  </xdr:twoCellAnchor>
  <xdr:twoCellAnchor>
    <xdr:from>
      <xdr:col>1</xdr:col>
      <xdr:colOff>696882</xdr:colOff>
      <xdr:row>10</xdr:row>
      <xdr:rowOff>7148</xdr:rowOff>
    </xdr:from>
    <xdr:to>
      <xdr:col>1</xdr:col>
      <xdr:colOff>1533425</xdr:colOff>
      <xdr:row>11</xdr:row>
      <xdr:rowOff>65126</xdr:rowOff>
    </xdr:to>
    <xdr:sp macro="" textlink="">
      <xdr:nvSpPr>
        <xdr:cNvPr id="43" name="Rectangle 4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761474-2466-4C17-82A1-5B754DCC9A69}"/>
            </a:ext>
          </a:extLst>
        </xdr:cNvPr>
        <xdr:cNvSpPr/>
      </xdr:nvSpPr>
      <xdr:spPr>
        <a:xfrm>
          <a:off x="982632" y="191214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>
    <xdr:from>
      <xdr:col>1</xdr:col>
      <xdr:colOff>710020</xdr:colOff>
      <xdr:row>8</xdr:row>
      <xdr:rowOff>182793</xdr:rowOff>
    </xdr:from>
    <xdr:to>
      <xdr:col>1</xdr:col>
      <xdr:colOff>1546563</xdr:colOff>
      <xdr:row>10</xdr:row>
      <xdr:rowOff>50271</xdr:rowOff>
    </xdr:to>
    <xdr:sp macro="" textlink="">
      <xdr:nvSpPr>
        <xdr:cNvPr id="44" name="Rectangle 4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0249A45-A32F-4C72-B573-8D7AA6A9F179}"/>
            </a:ext>
          </a:extLst>
        </xdr:cNvPr>
        <xdr:cNvSpPr/>
      </xdr:nvSpPr>
      <xdr:spPr>
        <a:xfrm>
          <a:off x="995770" y="1706793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Costomar</a:t>
          </a:r>
        </a:p>
      </xdr:txBody>
    </xdr:sp>
    <xdr:clientData/>
  </xdr:twoCellAnchor>
  <xdr:twoCellAnchor>
    <xdr:from>
      <xdr:col>1</xdr:col>
      <xdr:colOff>683744</xdr:colOff>
      <xdr:row>15</xdr:row>
      <xdr:rowOff>59120</xdr:rowOff>
    </xdr:from>
    <xdr:to>
      <xdr:col>1</xdr:col>
      <xdr:colOff>1520287</xdr:colOff>
      <xdr:row>16</xdr:row>
      <xdr:rowOff>85639</xdr:rowOff>
    </xdr:to>
    <xdr:sp macro="" textlink="">
      <xdr:nvSpPr>
        <xdr:cNvPr id="45" name="Rectangle 4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212FE97-02AC-4E42-AF83-06F20E67E66A}"/>
            </a:ext>
          </a:extLst>
        </xdr:cNvPr>
        <xdr:cNvSpPr/>
      </xdr:nvSpPr>
      <xdr:spPr>
        <a:xfrm>
          <a:off x="969494" y="2916620"/>
          <a:ext cx="836543" cy="217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723159</xdr:colOff>
      <xdr:row>14</xdr:row>
      <xdr:rowOff>59121</xdr:rowOff>
    </xdr:from>
    <xdr:to>
      <xdr:col>2</xdr:col>
      <xdr:colOff>1</xdr:colOff>
      <xdr:row>15</xdr:row>
      <xdr:rowOff>64217</xdr:rowOff>
    </xdr:to>
    <xdr:sp macro="" textlink="">
      <xdr:nvSpPr>
        <xdr:cNvPr id="46" name="Rectangle 4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389543B-8E7B-467F-B48A-D70FDECA185C}"/>
            </a:ext>
          </a:extLst>
        </xdr:cNvPr>
        <xdr:cNvSpPr/>
      </xdr:nvSpPr>
      <xdr:spPr>
        <a:xfrm>
          <a:off x="1008909" y="2726121"/>
          <a:ext cx="838942" cy="1955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Sales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707166</xdr:colOff>
      <xdr:row>13</xdr:row>
      <xdr:rowOff>26276</xdr:rowOff>
    </xdr:from>
    <xdr:to>
      <xdr:col>1</xdr:col>
      <xdr:colOff>1551993</xdr:colOff>
      <xdr:row>14</xdr:row>
      <xdr:rowOff>78828</xdr:rowOff>
    </xdr:to>
    <xdr:sp macro="" textlink="">
      <xdr:nvSpPr>
        <xdr:cNvPr id="47" name="Rectangle 4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DCBDB22-ED4C-448A-BD07-93FAC5994BA5}"/>
            </a:ext>
          </a:extLst>
        </xdr:cNvPr>
        <xdr:cNvSpPr/>
      </xdr:nvSpPr>
      <xdr:spPr>
        <a:xfrm>
          <a:off x="992916" y="2502776"/>
          <a:ext cx="844827" cy="2430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642617</xdr:colOff>
      <xdr:row>12</xdr:row>
      <xdr:rowOff>36858</xdr:rowOff>
    </xdr:from>
    <xdr:to>
      <xdr:col>1</xdr:col>
      <xdr:colOff>1561986</xdr:colOff>
      <xdr:row>13</xdr:row>
      <xdr:rowOff>68327</xdr:rowOff>
    </xdr:to>
    <xdr:sp macro="" textlink="">
      <xdr:nvSpPr>
        <xdr:cNvPr id="48" name="Rectangle 4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5ED62B5-5DA9-4304-9465-602BD0D9376D}"/>
            </a:ext>
          </a:extLst>
        </xdr:cNvPr>
        <xdr:cNvSpPr/>
      </xdr:nvSpPr>
      <xdr:spPr>
        <a:xfrm>
          <a:off x="928367" y="2322858"/>
          <a:ext cx="919369" cy="22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New</a:t>
          </a:r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 Entery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456686</xdr:colOff>
      <xdr:row>9</xdr:row>
      <xdr:rowOff>71372</xdr:rowOff>
    </xdr:from>
    <xdr:to>
      <xdr:col>1</xdr:col>
      <xdr:colOff>637970</xdr:colOff>
      <xdr:row>10</xdr:row>
      <xdr:rowOff>50440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940F286-CE88-472D-9808-B2BB18E27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785872"/>
          <a:ext cx="181284" cy="169568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8</xdr:row>
      <xdr:rowOff>45983</xdr:rowOff>
    </xdr:from>
    <xdr:to>
      <xdr:col>1</xdr:col>
      <xdr:colOff>636686</xdr:colOff>
      <xdr:row>9</xdr:row>
      <xdr:rowOff>1268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91778B6-EB9B-400B-AF96-7F083665F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569983"/>
          <a:ext cx="180000" cy="145785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15</xdr:row>
      <xdr:rowOff>77689</xdr:rowOff>
    </xdr:from>
    <xdr:to>
      <xdr:col>1</xdr:col>
      <xdr:colOff>643255</xdr:colOff>
      <xdr:row>16</xdr:row>
      <xdr:rowOff>67189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EDDCB48-DFEE-42A5-B105-3B5263A6B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935189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476393</xdr:colOff>
      <xdr:row>13</xdr:row>
      <xdr:rowOff>75688</xdr:rowOff>
    </xdr:from>
    <xdr:to>
      <xdr:col>1</xdr:col>
      <xdr:colOff>634793</xdr:colOff>
      <xdr:row>14</xdr:row>
      <xdr:rowOff>43588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95E9F31-6148-4223-8722-0EFA6216D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43" y="2552188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290749</xdr:colOff>
      <xdr:row>12</xdr:row>
      <xdr:rowOff>77401</xdr:rowOff>
    </xdr:from>
    <xdr:to>
      <xdr:col>1</xdr:col>
      <xdr:colOff>696932</xdr:colOff>
      <xdr:row>13</xdr:row>
      <xdr:rowOff>45301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71BDD1E-58CE-4386-AFDD-8F65ABDAA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499" y="2363401"/>
          <a:ext cx="406183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10</xdr:row>
      <xdr:rowOff>39413</xdr:rowOff>
    </xdr:from>
    <xdr:to>
      <xdr:col>1</xdr:col>
      <xdr:colOff>615086</xdr:colOff>
      <xdr:row>11</xdr:row>
      <xdr:rowOff>7313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400E3D3-C1EE-4958-A6B5-C3D88D036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944413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14</xdr:row>
      <xdr:rowOff>51126</xdr:rowOff>
    </xdr:from>
    <xdr:to>
      <xdr:col>1</xdr:col>
      <xdr:colOff>649968</xdr:colOff>
      <xdr:row>15</xdr:row>
      <xdr:rowOff>19026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D759BF6-158B-4CD6-8E2E-85C97DC18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718126"/>
          <a:ext cx="186713" cy="158400"/>
        </a:xfrm>
        <a:prstGeom prst="rect">
          <a:avLst/>
        </a:prstGeom>
      </xdr:spPr>
    </xdr:pic>
    <xdr:clientData/>
  </xdr:twoCellAnchor>
  <xdr:twoCellAnchor>
    <xdr:from>
      <xdr:col>1</xdr:col>
      <xdr:colOff>756004</xdr:colOff>
      <xdr:row>11</xdr:row>
      <xdr:rowOff>45983</xdr:rowOff>
    </xdr:from>
    <xdr:to>
      <xdr:col>2</xdr:col>
      <xdr:colOff>29133</xdr:colOff>
      <xdr:row>12</xdr:row>
      <xdr:rowOff>79981</xdr:rowOff>
    </xdr:to>
    <xdr:sp macro="" textlink="">
      <xdr:nvSpPr>
        <xdr:cNvPr id="56" name="Rectangle 5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DE6EC4B-CFFF-4B23-99C9-12CA52A0FF53}"/>
            </a:ext>
          </a:extLst>
        </xdr:cNvPr>
        <xdr:cNvSpPr/>
      </xdr:nvSpPr>
      <xdr:spPr>
        <a:xfrm>
          <a:off x="1041754" y="2141483"/>
          <a:ext cx="835229" cy="224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 editAs="oneCell">
    <xdr:from>
      <xdr:col>1</xdr:col>
      <xdr:colOff>453248</xdr:colOff>
      <xdr:row>11</xdr:row>
      <xdr:rowOff>45983</xdr:rowOff>
    </xdr:from>
    <xdr:to>
      <xdr:col>1</xdr:col>
      <xdr:colOff>613779</xdr:colOff>
      <xdr:row>12</xdr:row>
      <xdr:rowOff>13883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FE954F8-192C-4D68-BE76-D6AB54E21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998" y="2141483"/>
          <a:ext cx="160531" cy="158400"/>
        </a:xfrm>
        <a:prstGeom prst="rect">
          <a:avLst/>
        </a:prstGeom>
      </xdr:spPr>
    </xdr:pic>
    <xdr:clientData/>
  </xdr:twoCellAnchor>
  <xdr:twoCellAnchor>
    <xdr:from>
      <xdr:col>2</xdr:col>
      <xdr:colOff>256190</xdr:colOff>
      <xdr:row>1</xdr:row>
      <xdr:rowOff>19707</xdr:rowOff>
    </xdr:from>
    <xdr:to>
      <xdr:col>13</xdr:col>
      <xdr:colOff>227134</xdr:colOff>
      <xdr:row>3</xdr:row>
      <xdr:rowOff>98534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B769109-720C-483E-A405-18AB4168573A}"/>
            </a:ext>
          </a:extLst>
        </xdr:cNvPr>
        <xdr:cNvSpPr>
          <a:spLocks noChangeAspect="1"/>
        </xdr:cNvSpPr>
      </xdr:nvSpPr>
      <xdr:spPr>
        <a:xfrm>
          <a:off x="2102575" y="210207"/>
          <a:ext cx="6316059" cy="459827"/>
        </a:xfrm>
        <a:prstGeom prst="rect">
          <a:avLst/>
        </a:prstGeom>
        <a:solidFill>
          <a:schemeClr val="bg1"/>
        </a:solidFill>
        <a:ln w="3175">
          <a:gradFill>
            <a:gsLst>
              <a:gs pos="0">
                <a:schemeClr val="accent1">
                  <a:lumMod val="5000"/>
                  <a:lumOff val="95000"/>
                  <a:alpha val="96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Products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521808</xdr:colOff>
      <xdr:row>1</xdr:row>
      <xdr:rowOff>124240</xdr:rowOff>
    </xdr:from>
    <xdr:to>
      <xdr:col>1</xdr:col>
      <xdr:colOff>1109874</xdr:colOff>
      <xdr:row>4</xdr:row>
      <xdr:rowOff>140806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B490881-033A-43E5-BB20-12A026FBE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558" y="314740"/>
          <a:ext cx="588066" cy="588066"/>
        </a:xfrm>
        <a:prstGeom prst="rect">
          <a:avLst/>
        </a:prstGeom>
      </xdr:spPr>
    </xdr:pic>
    <xdr:clientData/>
  </xdr:twoCellAnchor>
  <xdr:twoCellAnchor>
    <xdr:from>
      <xdr:col>1</xdr:col>
      <xdr:colOff>64548</xdr:colOff>
      <xdr:row>4</xdr:row>
      <xdr:rowOff>62834</xdr:rowOff>
    </xdr:from>
    <xdr:to>
      <xdr:col>1</xdr:col>
      <xdr:colOff>1522287</xdr:colOff>
      <xdr:row>6</xdr:row>
      <xdr:rowOff>129095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EBAC1E2-ACCC-468D-987F-C4FE1A98C88C}"/>
            </a:ext>
          </a:extLst>
        </xdr:cNvPr>
        <xdr:cNvSpPr/>
      </xdr:nvSpPr>
      <xdr:spPr>
        <a:xfrm>
          <a:off x="350298" y="824834"/>
          <a:ext cx="1457739" cy="447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</a:t>
          </a:r>
          <a:r>
            <a:rPr lang="en-US" sz="1100" b="1" baseline="0">
              <a:solidFill>
                <a:schemeClr val="tx1"/>
              </a:solidFill>
            </a:rPr>
            <a:t> menagment System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723158</xdr:colOff>
      <xdr:row>7</xdr:row>
      <xdr:rowOff>167938</xdr:rowOff>
    </xdr:from>
    <xdr:to>
      <xdr:col>1</xdr:col>
      <xdr:colOff>1559701</xdr:colOff>
      <xdr:row>9</xdr:row>
      <xdr:rowOff>35416</xdr:rowOff>
    </xdr:to>
    <xdr:sp macro="" textlink="">
      <xdr:nvSpPr>
        <xdr:cNvPr id="23" name="Rectangle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4E9DE1-E6A2-41C9-B1B6-A1C36DEA9FF2}"/>
            </a:ext>
          </a:extLst>
        </xdr:cNvPr>
        <xdr:cNvSpPr/>
      </xdr:nvSpPr>
      <xdr:spPr>
        <a:xfrm>
          <a:off x="1008908" y="150143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Dasboard</a:t>
          </a:r>
        </a:p>
      </xdr:txBody>
    </xdr:sp>
    <xdr:clientData/>
  </xdr:twoCellAnchor>
  <xdr:twoCellAnchor>
    <xdr:from>
      <xdr:col>1</xdr:col>
      <xdr:colOff>696882</xdr:colOff>
      <xdr:row>10</xdr:row>
      <xdr:rowOff>7148</xdr:rowOff>
    </xdr:from>
    <xdr:to>
      <xdr:col>1</xdr:col>
      <xdr:colOff>1533425</xdr:colOff>
      <xdr:row>11</xdr:row>
      <xdr:rowOff>65126</xdr:rowOff>
    </xdr:to>
    <xdr:sp macro="" textlink="">
      <xdr:nvSpPr>
        <xdr:cNvPr id="24" name="Rectangle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457DFF-395E-441A-ABD6-378FD6DDA6BF}"/>
            </a:ext>
          </a:extLst>
        </xdr:cNvPr>
        <xdr:cNvSpPr/>
      </xdr:nvSpPr>
      <xdr:spPr>
        <a:xfrm>
          <a:off x="982632" y="191214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Productors</a:t>
          </a:r>
        </a:p>
      </xdr:txBody>
    </xdr:sp>
    <xdr:clientData/>
  </xdr:twoCellAnchor>
  <xdr:twoCellAnchor>
    <xdr:from>
      <xdr:col>1</xdr:col>
      <xdr:colOff>710020</xdr:colOff>
      <xdr:row>8</xdr:row>
      <xdr:rowOff>182793</xdr:rowOff>
    </xdr:from>
    <xdr:to>
      <xdr:col>1</xdr:col>
      <xdr:colOff>1546563</xdr:colOff>
      <xdr:row>10</xdr:row>
      <xdr:rowOff>50271</xdr:rowOff>
    </xdr:to>
    <xdr:sp macro="" textlink="">
      <xdr:nvSpPr>
        <xdr:cNvPr id="25" name="Rectangle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6924049-2D45-4A1A-B713-FE6AB0D15E10}"/>
            </a:ext>
          </a:extLst>
        </xdr:cNvPr>
        <xdr:cNvSpPr/>
      </xdr:nvSpPr>
      <xdr:spPr>
        <a:xfrm>
          <a:off x="995770" y="1706793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Costomar</a:t>
          </a:r>
        </a:p>
      </xdr:txBody>
    </xdr:sp>
    <xdr:clientData/>
  </xdr:twoCellAnchor>
  <xdr:twoCellAnchor>
    <xdr:from>
      <xdr:col>1</xdr:col>
      <xdr:colOff>683744</xdr:colOff>
      <xdr:row>15</xdr:row>
      <xdr:rowOff>59120</xdr:rowOff>
    </xdr:from>
    <xdr:to>
      <xdr:col>1</xdr:col>
      <xdr:colOff>1520287</xdr:colOff>
      <xdr:row>16</xdr:row>
      <xdr:rowOff>85639</xdr:rowOff>
    </xdr:to>
    <xdr:sp macro="" textlink="">
      <xdr:nvSpPr>
        <xdr:cNvPr id="26" name="Rectangle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6AB8F62-FB83-4C41-8E2F-7546017D89FB}"/>
            </a:ext>
          </a:extLst>
        </xdr:cNvPr>
        <xdr:cNvSpPr/>
      </xdr:nvSpPr>
      <xdr:spPr>
        <a:xfrm>
          <a:off x="969494" y="2916620"/>
          <a:ext cx="836543" cy="217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723159</xdr:colOff>
      <xdr:row>14</xdr:row>
      <xdr:rowOff>59121</xdr:rowOff>
    </xdr:from>
    <xdr:to>
      <xdr:col>2</xdr:col>
      <xdr:colOff>1</xdr:colOff>
      <xdr:row>15</xdr:row>
      <xdr:rowOff>64217</xdr:rowOff>
    </xdr:to>
    <xdr:sp macro="" textlink="">
      <xdr:nvSpPr>
        <xdr:cNvPr id="27" name="Rectangle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7F63E3B-F155-4EF1-9C5D-2F87EA421458}"/>
            </a:ext>
          </a:extLst>
        </xdr:cNvPr>
        <xdr:cNvSpPr/>
      </xdr:nvSpPr>
      <xdr:spPr>
        <a:xfrm>
          <a:off x="1008909" y="2726121"/>
          <a:ext cx="838942" cy="1955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Sales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707166</xdr:colOff>
      <xdr:row>13</xdr:row>
      <xdr:rowOff>26276</xdr:rowOff>
    </xdr:from>
    <xdr:to>
      <xdr:col>1</xdr:col>
      <xdr:colOff>1551993</xdr:colOff>
      <xdr:row>14</xdr:row>
      <xdr:rowOff>78828</xdr:rowOff>
    </xdr:to>
    <xdr:sp macro="" textlink="">
      <xdr:nvSpPr>
        <xdr:cNvPr id="28" name="Rectangle 2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9C20BEE-57AA-4D06-A5E8-F05560C3ED6F}"/>
            </a:ext>
          </a:extLst>
        </xdr:cNvPr>
        <xdr:cNvSpPr/>
      </xdr:nvSpPr>
      <xdr:spPr>
        <a:xfrm>
          <a:off x="992916" y="2502776"/>
          <a:ext cx="844827" cy="2430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642617</xdr:colOff>
      <xdr:row>12</xdr:row>
      <xdr:rowOff>36858</xdr:rowOff>
    </xdr:from>
    <xdr:to>
      <xdr:col>1</xdr:col>
      <xdr:colOff>1561986</xdr:colOff>
      <xdr:row>13</xdr:row>
      <xdr:rowOff>68327</xdr:rowOff>
    </xdr:to>
    <xdr:sp macro="" textlink="">
      <xdr:nvSpPr>
        <xdr:cNvPr id="29" name="Rectangle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D43F728-BF62-418E-959B-6737293FCC61}"/>
            </a:ext>
          </a:extLst>
        </xdr:cNvPr>
        <xdr:cNvSpPr/>
      </xdr:nvSpPr>
      <xdr:spPr>
        <a:xfrm>
          <a:off x="928367" y="2322858"/>
          <a:ext cx="919369" cy="22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New</a:t>
          </a:r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 Entery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456686</xdr:colOff>
      <xdr:row>9</xdr:row>
      <xdr:rowOff>71372</xdr:rowOff>
    </xdr:from>
    <xdr:to>
      <xdr:col>1</xdr:col>
      <xdr:colOff>637970</xdr:colOff>
      <xdr:row>10</xdr:row>
      <xdr:rowOff>50440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05CA360-D810-43CB-986E-A80A53592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785872"/>
          <a:ext cx="181284" cy="169568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8</xdr:row>
      <xdr:rowOff>45983</xdr:rowOff>
    </xdr:from>
    <xdr:to>
      <xdr:col>1</xdr:col>
      <xdr:colOff>636686</xdr:colOff>
      <xdr:row>9</xdr:row>
      <xdr:rowOff>1268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7CAA614-BB69-44E9-8B3E-0EF1F7F4E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569983"/>
          <a:ext cx="180000" cy="145785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15</xdr:row>
      <xdr:rowOff>77689</xdr:rowOff>
    </xdr:from>
    <xdr:to>
      <xdr:col>1</xdr:col>
      <xdr:colOff>643255</xdr:colOff>
      <xdr:row>16</xdr:row>
      <xdr:rowOff>67189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DD9DD54-6ABF-4E40-86F7-01A67B407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935189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476393</xdr:colOff>
      <xdr:row>13</xdr:row>
      <xdr:rowOff>75688</xdr:rowOff>
    </xdr:from>
    <xdr:to>
      <xdr:col>1</xdr:col>
      <xdr:colOff>634793</xdr:colOff>
      <xdr:row>14</xdr:row>
      <xdr:rowOff>43588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893484B-BC2B-4062-A50A-F5E78512A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43" y="2552188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290749</xdr:colOff>
      <xdr:row>12</xdr:row>
      <xdr:rowOff>77401</xdr:rowOff>
    </xdr:from>
    <xdr:to>
      <xdr:col>1</xdr:col>
      <xdr:colOff>696932</xdr:colOff>
      <xdr:row>13</xdr:row>
      <xdr:rowOff>45301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278EB65-94E2-43C2-B197-597FC5609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499" y="2363401"/>
          <a:ext cx="406183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10</xdr:row>
      <xdr:rowOff>39413</xdr:rowOff>
    </xdr:from>
    <xdr:to>
      <xdr:col>1</xdr:col>
      <xdr:colOff>615086</xdr:colOff>
      <xdr:row>11</xdr:row>
      <xdr:rowOff>7313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A78C8BF-40F3-43AF-8A2E-D4DB26C40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944413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14</xdr:row>
      <xdr:rowOff>51126</xdr:rowOff>
    </xdr:from>
    <xdr:to>
      <xdr:col>1</xdr:col>
      <xdr:colOff>649968</xdr:colOff>
      <xdr:row>15</xdr:row>
      <xdr:rowOff>19026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A09DD10-1EC8-4490-981B-AB5A5C872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718126"/>
          <a:ext cx="186713" cy="158400"/>
        </a:xfrm>
        <a:prstGeom prst="rect">
          <a:avLst/>
        </a:prstGeom>
      </xdr:spPr>
    </xdr:pic>
    <xdr:clientData/>
  </xdr:twoCellAnchor>
  <xdr:twoCellAnchor>
    <xdr:from>
      <xdr:col>1</xdr:col>
      <xdr:colOff>756004</xdr:colOff>
      <xdr:row>11</xdr:row>
      <xdr:rowOff>45983</xdr:rowOff>
    </xdr:from>
    <xdr:to>
      <xdr:col>2</xdr:col>
      <xdr:colOff>29133</xdr:colOff>
      <xdr:row>12</xdr:row>
      <xdr:rowOff>79981</xdr:rowOff>
    </xdr:to>
    <xdr:sp macro="" textlink="">
      <xdr:nvSpPr>
        <xdr:cNvPr id="37" name="Rectangle 3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1BF1AF8-5BB3-4098-B543-4FCB73A97B8D}"/>
            </a:ext>
          </a:extLst>
        </xdr:cNvPr>
        <xdr:cNvSpPr/>
      </xdr:nvSpPr>
      <xdr:spPr>
        <a:xfrm>
          <a:off x="1041754" y="2141483"/>
          <a:ext cx="835229" cy="224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oneCell">
    <xdr:from>
      <xdr:col>1</xdr:col>
      <xdr:colOff>453248</xdr:colOff>
      <xdr:row>11</xdr:row>
      <xdr:rowOff>45983</xdr:rowOff>
    </xdr:from>
    <xdr:to>
      <xdr:col>1</xdr:col>
      <xdr:colOff>613779</xdr:colOff>
      <xdr:row>12</xdr:row>
      <xdr:rowOff>13883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AAF4DB3-EAAE-4A1B-9340-7FF62EC5D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998" y="2141483"/>
          <a:ext cx="160531" cy="158400"/>
        </a:xfrm>
        <a:prstGeom prst="rect">
          <a:avLst/>
        </a:prstGeom>
      </xdr:spPr>
    </xdr:pic>
    <xdr:clientData/>
  </xdr:twoCellAnchor>
  <xdr:twoCellAnchor>
    <xdr:from>
      <xdr:col>2</xdr:col>
      <xdr:colOff>256191</xdr:colOff>
      <xdr:row>1</xdr:row>
      <xdr:rowOff>19707</xdr:rowOff>
    </xdr:from>
    <xdr:to>
      <xdr:col>12</xdr:col>
      <xdr:colOff>525517</xdr:colOff>
      <xdr:row>3</xdr:row>
      <xdr:rowOff>98534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7822A76-F2E1-475D-8A56-BE52CFC0888F}"/>
            </a:ext>
          </a:extLst>
        </xdr:cNvPr>
        <xdr:cNvSpPr>
          <a:spLocks noChangeAspect="1"/>
        </xdr:cNvSpPr>
      </xdr:nvSpPr>
      <xdr:spPr>
        <a:xfrm>
          <a:off x="2104041" y="210207"/>
          <a:ext cx="6365326" cy="45982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Vendors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521808</xdr:colOff>
      <xdr:row>1</xdr:row>
      <xdr:rowOff>124240</xdr:rowOff>
    </xdr:from>
    <xdr:to>
      <xdr:col>1</xdr:col>
      <xdr:colOff>1109874</xdr:colOff>
      <xdr:row>4</xdr:row>
      <xdr:rowOff>140806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6636244-F4ED-4139-B3B1-C93A122DF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558" y="314740"/>
          <a:ext cx="588066" cy="588066"/>
        </a:xfrm>
        <a:prstGeom prst="rect">
          <a:avLst/>
        </a:prstGeom>
      </xdr:spPr>
    </xdr:pic>
    <xdr:clientData/>
  </xdr:twoCellAnchor>
  <xdr:twoCellAnchor>
    <xdr:from>
      <xdr:col>1</xdr:col>
      <xdr:colOff>64548</xdr:colOff>
      <xdr:row>4</xdr:row>
      <xdr:rowOff>62834</xdr:rowOff>
    </xdr:from>
    <xdr:to>
      <xdr:col>1</xdr:col>
      <xdr:colOff>1522287</xdr:colOff>
      <xdr:row>6</xdr:row>
      <xdr:rowOff>129095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8D40F23-0848-44AA-8ECB-628FA51B25B1}"/>
            </a:ext>
          </a:extLst>
        </xdr:cNvPr>
        <xdr:cNvSpPr/>
      </xdr:nvSpPr>
      <xdr:spPr>
        <a:xfrm>
          <a:off x="350298" y="824834"/>
          <a:ext cx="1457739" cy="447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</a:t>
          </a:r>
          <a:r>
            <a:rPr lang="en-US" sz="1100" b="1" baseline="0">
              <a:solidFill>
                <a:schemeClr val="tx1"/>
              </a:solidFill>
            </a:rPr>
            <a:t> menagment System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723158</xdr:colOff>
      <xdr:row>7</xdr:row>
      <xdr:rowOff>167938</xdr:rowOff>
    </xdr:from>
    <xdr:to>
      <xdr:col>1</xdr:col>
      <xdr:colOff>1559701</xdr:colOff>
      <xdr:row>9</xdr:row>
      <xdr:rowOff>35416</xdr:rowOff>
    </xdr:to>
    <xdr:sp macro="" textlink="">
      <xdr:nvSpPr>
        <xdr:cNvPr id="23" name="Rectangle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41C8FA-CCB1-4C27-AA7A-6836BD3CCACA}"/>
            </a:ext>
          </a:extLst>
        </xdr:cNvPr>
        <xdr:cNvSpPr/>
      </xdr:nvSpPr>
      <xdr:spPr>
        <a:xfrm>
          <a:off x="1008908" y="150143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Dasboard</a:t>
          </a:r>
        </a:p>
      </xdr:txBody>
    </xdr:sp>
    <xdr:clientData/>
  </xdr:twoCellAnchor>
  <xdr:twoCellAnchor>
    <xdr:from>
      <xdr:col>1</xdr:col>
      <xdr:colOff>696882</xdr:colOff>
      <xdr:row>10</xdr:row>
      <xdr:rowOff>7148</xdr:rowOff>
    </xdr:from>
    <xdr:to>
      <xdr:col>1</xdr:col>
      <xdr:colOff>1533425</xdr:colOff>
      <xdr:row>11</xdr:row>
      <xdr:rowOff>65126</xdr:rowOff>
    </xdr:to>
    <xdr:sp macro="" textlink="">
      <xdr:nvSpPr>
        <xdr:cNvPr id="24" name="Rectangle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24576E-4DD9-4467-B9A9-423230614E14}"/>
            </a:ext>
          </a:extLst>
        </xdr:cNvPr>
        <xdr:cNvSpPr/>
      </xdr:nvSpPr>
      <xdr:spPr>
        <a:xfrm>
          <a:off x="982632" y="191214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Productors</a:t>
          </a:r>
        </a:p>
      </xdr:txBody>
    </xdr:sp>
    <xdr:clientData/>
  </xdr:twoCellAnchor>
  <xdr:twoCellAnchor>
    <xdr:from>
      <xdr:col>1</xdr:col>
      <xdr:colOff>710020</xdr:colOff>
      <xdr:row>8</xdr:row>
      <xdr:rowOff>182793</xdr:rowOff>
    </xdr:from>
    <xdr:to>
      <xdr:col>1</xdr:col>
      <xdr:colOff>1546563</xdr:colOff>
      <xdr:row>10</xdr:row>
      <xdr:rowOff>50271</xdr:rowOff>
    </xdr:to>
    <xdr:sp macro="" textlink="">
      <xdr:nvSpPr>
        <xdr:cNvPr id="25" name="Rectangle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5E45DF0-23A1-4F8A-9B0B-E5C155019862}"/>
            </a:ext>
          </a:extLst>
        </xdr:cNvPr>
        <xdr:cNvSpPr/>
      </xdr:nvSpPr>
      <xdr:spPr>
        <a:xfrm>
          <a:off x="995770" y="1706793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Costomar</a:t>
          </a:r>
        </a:p>
      </xdr:txBody>
    </xdr:sp>
    <xdr:clientData/>
  </xdr:twoCellAnchor>
  <xdr:twoCellAnchor>
    <xdr:from>
      <xdr:col>1</xdr:col>
      <xdr:colOff>683744</xdr:colOff>
      <xdr:row>15</xdr:row>
      <xdr:rowOff>59120</xdr:rowOff>
    </xdr:from>
    <xdr:to>
      <xdr:col>1</xdr:col>
      <xdr:colOff>1520287</xdr:colOff>
      <xdr:row>16</xdr:row>
      <xdr:rowOff>85639</xdr:rowOff>
    </xdr:to>
    <xdr:sp macro="" textlink="">
      <xdr:nvSpPr>
        <xdr:cNvPr id="26" name="Rectangle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0BB9040-CE4C-40D7-9CD1-06A276AB28F5}"/>
            </a:ext>
          </a:extLst>
        </xdr:cNvPr>
        <xdr:cNvSpPr/>
      </xdr:nvSpPr>
      <xdr:spPr>
        <a:xfrm>
          <a:off x="969494" y="2916620"/>
          <a:ext cx="836543" cy="217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723159</xdr:colOff>
      <xdr:row>14</xdr:row>
      <xdr:rowOff>59121</xdr:rowOff>
    </xdr:from>
    <xdr:to>
      <xdr:col>2</xdr:col>
      <xdr:colOff>1</xdr:colOff>
      <xdr:row>15</xdr:row>
      <xdr:rowOff>64217</xdr:rowOff>
    </xdr:to>
    <xdr:sp macro="" textlink="">
      <xdr:nvSpPr>
        <xdr:cNvPr id="27" name="Rectangle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5D25869-EEA0-4FEB-A303-53A08EEAC755}"/>
            </a:ext>
          </a:extLst>
        </xdr:cNvPr>
        <xdr:cNvSpPr/>
      </xdr:nvSpPr>
      <xdr:spPr>
        <a:xfrm>
          <a:off x="1008909" y="2726121"/>
          <a:ext cx="838942" cy="1955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Sales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707166</xdr:colOff>
      <xdr:row>13</xdr:row>
      <xdr:rowOff>26276</xdr:rowOff>
    </xdr:from>
    <xdr:to>
      <xdr:col>1</xdr:col>
      <xdr:colOff>1551993</xdr:colOff>
      <xdr:row>14</xdr:row>
      <xdr:rowOff>78828</xdr:rowOff>
    </xdr:to>
    <xdr:sp macro="" textlink="">
      <xdr:nvSpPr>
        <xdr:cNvPr id="28" name="Rectangle 2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42B01A3-51F5-4DA3-A93D-9865FDD46E9D}"/>
            </a:ext>
          </a:extLst>
        </xdr:cNvPr>
        <xdr:cNvSpPr/>
      </xdr:nvSpPr>
      <xdr:spPr>
        <a:xfrm>
          <a:off x="992916" y="2502776"/>
          <a:ext cx="844827" cy="2430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642617</xdr:colOff>
      <xdr:row>12</xdr:row>
      <xdr:rowOff>36858</xdr:rowOff>
    </xdr:from>
    <xdr:to>
      <xdr:col>1</xdr:col>
      <xdr:colOff>1561986</xdr:colOff>
      <xdr:row>13</xdr:row>
      <xdr:rowOff>68327</xdr:rowOff>
    </xdr:to>
    <xdr:sp macro="" textlink="">
      <xdr:nvSpPr>
        <xdr:cNvPr id="29" name="Rectangle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1D72595-8A54-4226-BBF4-7046E020B949}"/>
            </a:ext>
          </a:extLst>
        </xdr:cNvPr>
        <xdr:cNvSpPr/>
      </xdr:nvSpPr>
      <xdr:spPr>
        <a:xfrm>
          <a:off x="928367" y="2322858"/>
          <a:ext cx="919369" cy="22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New</a:t>
          </a:r>
          <a:r>
            <a:rPr lang="en-US" sz="1100" b="1" baseline="0">
              <a:solidFill>
                <a:schemeClr val="tx1"/>
              </a:solidFill>
            </a:rPr>
            <a:t> Entery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456686</xdr:colOff>
      <xdr:row>9</xdr:row>
      <xdr:rowOff>71372</xdr:rowOff>
    </xdr:from>
    <xdr:to>
      <xdr:col>1</xdr:col>
      <xdr:colOff>637970</xdr:colOff>
      <xdr:row>10</xdr:row>
      <xdr:rowOff>50440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6E66933-0B27-404B-92ED-A4820CB08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785872"/>
          <a:ext cx="181284" cy="169568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8</xdr:row>
      <xdr:rowOff>45983</xdr:rowOff>
    </xdr:from>
    <xdr:to>
      <xdr:col>1</xdr:col>
      <xdr:colOff>636686</xdr:colOff>
      <xdr:row>9</xdr:row>
      <xdr:rowOff>1268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B09D554-023E-45DE-9B42-804F2B5A8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569983"/>
          <a:ext cx="180000" cy="145785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15</xdr:row>
      <xdr:rowOff>77689</xdr:rowOff>
    </xdr:from>
    <xdr:to>
      <xdr:col>1</xdr:col>
      <xdr:colOff>643255</xdr:colOff>
      <xdr:row>16</xdr:row>
      <xdr:rowOff>67189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2429014-B766-4ACE-A5F1-4E364B9A6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935189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476393</xdr:colOff>
      <xdr:row>13</xdr:row>
      <xdr:rowOff>75688</xdr:rowOff>
    </xdr:from>
    <xdr:to>
      <xdr:col>1</xdr:col>
      <xdr:colOff>634793</xdr:colOff>
      <xdr:row>14</xdr:row>
      <xdr:rowOff>43588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8797A30-0930-42AC-BCA3-D624AD5CC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43" y="2552188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290749</xdr:colOff>
      <xdr:row>12</xdr:row>
      <xdr:rowOff>77401</xdr:rowOff>
    </xdr:from>
    <xdr:to>
      <xdr:col>1</xdr:col>
      <xdr:colOff>696932</xdr:colOff>
      <xdr:row>13</xdr:row>
      <xdr:rowOff>45301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E44C3D6-2504-4B9D-94EA-741C8724C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499" y="2363401"/>
          <a:ext cx="406183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10</xdr:row>
      <xdr:rowOff>39413</xdr:rowOff>
    </xdr:from>
    <xdr:to>
      <xdr:col>1</xdr:col>
      <xdr:colOff>615086</xdr:colOff>
      <xdr:row>11</xdr:row>
      <xdr:rowOff>7313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6788C5F-0DD3-4531-AB32-D07367B4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944413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14</xdr:row>
      <xdr:rowOff>51126</xdr:rowOff>
    </xdr:from>
    <xdr:to>
      <xdr:col>1</xdr:col>
      <xdr:colOff>649968</xdr:colOff>
      <xdr:row>15</xdr:row>
      <xdr:rowOff>19026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5584D6E-A710-4763-A436-5B77BE323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718126"/>
          <a:ext cx="186713" cy="158400"/>
        </a:xfrm>
        <a:prstGeom prst="rect">
          <a:avLst/>
        </a:prstGeom>
      </xdr:spPr>
    </xdr:pic>
    <xdr:clientData/>
  </xdr:twoCellAnchor>
  <xdr:twoCellAnchor>
    <xdr:from>
      <xdr:col>1</xdr:col>
      <xdr:colOff>756004</xdr:colOff>
      <xdr:row>11</xdr:row>
      <xdr:rowOff>45983</xdr:rowOff>
    </xdr:from>
    <xdr:to>
      <xdr:col>2</xdr:col>
      <xdr:colOff>29133</xdr:colOff>
      <xdr:row>12</xdr:row>
      <xdr:rowOff>79981</xdr:rowOff>
    </xdr:to>
    <xdr:sp macro="" textlink="">
      <xdr:nvSpPr>
        <xdr:cNvPr id="37" name="Rectangle 3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6C85608-4E42-4BFA-B9E4-2A15A8D5270D}"/>
            </a:ext>
          </a:extLst>
        </xdr:cNvPr>
        <xdr:cNvSpPr/>
      </xdr:nvSpPr>
      <xdr:spPr>
        <a:xfrm>
          <a:off x="1041754" y="2141483"/>
          <a:ext cx="835229" cy="224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 editAs="oneCell">
    <xdr:from>
      <xdr:col>1</xdr:col>
      <xdr:colOff>453248</xdr:colOff>
      <xdr:row>11</xdr:row>
      <xdr:rowOff>45983</xdr:rowOff>
    </xdr:from>
    <xdr:to>
      <xdr:col>1</xdr:col>
      <xdr:colOff>613779</xdr:colOff>
      <xdr:row>12</xdr:row>
      <xdr:rowOff>13883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4C77CA0-C4CC-41C1-A0A5-1C05F3F2C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998" y="2141483"/>
          <a:ext cx="160531" cy="158400"/>
        </a:xfrm>
        <a:prstGeom prst="rect">
          <a:avLst/>
        </a:prstGeom>
      </xdr:spPr>
    </xdr:pic>
    <xdr:clientData/>
  </xdr:twoCellAnchor>
  <xdr:twoCellAnchor>
    <xdr:from>
      <xdr:col>2</xdr:col>
      <xdr:colOff>256191</xdr:colOff>
      <xdr:row>1</xdr:row>
      <xdr:rowOff>19707</xdr:rowOff>
    </xdr:from>
    <xdr:to>
      <xdr:col>12</xdr:col>
      <xdr:colOff>525517</xdr:colOff>
      <xdr:row>3</xdr:row>
      <xdr:rowOff>98534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C76FB44D-B57C-4D3C-A468-EC699CDDC41F}"/>
            </a:ext>
          </a:extLst>
        </xdr:cNvPr>
        <xdr:cNvSpPr>
          <a:spLocks noChangeAspect="1"/>
        </xdr:cNvSpPr>
      </xdr:nvSpPr>
      <xdr:spPr>
        <a:xfrm>
          <a:off x="2104041" y="210207"/>
          <a:ext cx="6365326" cy="45982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New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Entery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521808</xdr:colOff>
      <xdr:row>1</xdr:row>
      <xdr:rowOff>124240</xdr:rowOff>
    </xdr:from>
    <xdr:to>
      <xdr:col>1</xdr:col>
      <xdr:colOff>1109874</xdr:colOff>
      <xdr:row>4</xdr:row>
      <xdr:rowOff>140806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8777248-930A-4680-8ADA-7CC26F813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558" y="314740"/>
          <a:ext cx="588066" cy="588066"/>
        </a:xfrm>
        <a:prstGeom prst="rect">
          <a:avLst/>
        </a:prstGeom>
      </xdr:spPr>
    </xdr:pic>
    <xdr:clientData/>
  </xdr:twoCellAnchor>
  <xdr:twoCellAnchor>
    <xdr:from>
      <xdr:col>1</xdr:col>
      <xdr:colOff>64548</xdr:colOff>
      <xdr:row>4</xdr:row>
      <xdr:rowOff>62834</xdr:rowOff>
    </xdr:from>
    <xdr:to>
      <xdr:col>1</xdr:col>
      <xdr:colOff>1522287</xdr:colOff>
      <xdr:row>6</xdr:row>
      <xdr:rowOff>129095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BBAF408-0824-417A-9AB5-675050C6DCED}"/>
            </a:ext>
          </a:extLst>
        </xdr:cNvPr>
        <xdr:cNvSpPr/>
      </xdr:nvSpPr>
      <xdr:spPr>
        <a:xfrm>
          <a:off x="350298" y="824834"/>
          <a:ext cx="1457739" cy="447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</a:t>
          </a:r>
          <a:r>
            <a:rPr lang="en-US" sz="1100" b="1" baseline="0">
              <a:solidFill>
                <a:schemeClr val="tx1"/>
              </a:solidFill>
            </a:rPr>
            <a:t> menagment System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723158</xdr:colOff>
      <xdr:row>7</xdr:row>
      <xdr:rowOff>167938</xdr:rowOff>
    </xdr:from>
    <xdr:to>
      <xdr:col>1</xdr:col>
      <xdr:colOff>1559701</xdr:colOff>
      <xdr:row>9</xdr:row>
      <xdr:rowOff>35416</xdr:rowOff>
    </xdr:to>
    <xdr:sp macro="" textlink="">
      <xdr:nvSpPr>
        <xdr:cNvPr id="23" name="Rectangle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FD2FF84-E869-4C83-A148-1375358CD7E1}"/>
            </a:ext>
          </a:extLst>
        </xdr:cNvPr>
        <xdr:cNvSpPr/>
      </xdr:nvSpPr>
      <xdr:spPr>
        <a:xfrm>
          <a:off x="1008908" y="150143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Dasboard</a:t>
          </a:r>
        </a:p>
      </xdr:txBody>
    </xdr:sp>
    <xdr:clientData/>
  </xdr:twoCellAnchor>
  <xdr:twoCellAnchor>
    <xdr:from>
      <xdr:col>1</xdr:col>
      <xdr:colOff>696882</xdr:colOff>
      <xdr:row>10</xdr:row>
      <xdr:rowOff>7148</xdr:rowOff>
    </xdr:from>
    <xdr:to>
      <xdr:col>1</xdr:col>
      <xdr:colOff>1533425</xdr:colOff>
      <xdr:row>11</xdr:row>
      <xdr:rowOff>65126</xdr:rowOff>
    </xdr:to>
    <xdr:sp macro="" textlink="">
      <xdr:nvSpPr>
        <xdr:cNvPr id="24" name="Rectangle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E24EE4-B5EA-450B-95D6-4CDBB0FC4DC0}"/>
            </a:ext>
          </a:extLst>
        </xdr:cNvPr>
        <xdr:cNvSpPr/>
      </xdr:nvSpPr>
      <xdr:spPr>
        <a:xfrm>
          <a:off x="982632" y="191214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Productors</a:t>
          </a:r>
        </a:p>
      </xdr:txBody>
    </xdr:sp>
    <xdr:clientData/>
  </xdr:twoCellAnchor>
  <xdr:twoCellAnchor>
    <xdr:from>
      <xdr:col>1</xdr:col>
      <xdr:colOff>710020</xdr:colOff>
      <xdr:row>8</xdr:row>
      <xdr:rowOff>182793</xdr:rowOff>
    </xdr:from>
    <xdr:to>
      <xdr:col>1</xdr:col>
      <xdr:colOff>1546563</xdr:colOff>
      <xdr:row>10</xdr:row>
      <xdr:rowOff>50271</xdr:rowOff>
    </xdr:to>
    <xdr:sp macro="" textlink="">
      <xdr:nvSpPr>
        <xdr:cNvPr id="25" name="Rectangle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5FE41A-5F1B-4923-8A16-3DBC78B9AEF3}"/>
            </a:ext>
          </a:extLst>
        </xdr:cNvPr>
        <xdr:cNvSpPr/>
      </xdr:nvSpPr>
      <xdr:spPr>
        <a:xfrm>
          <a:off x="995770" y="1706793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Costomar</a:t>
          </a:r>
        </a:p>
      </xdr:txBody>
    </xdr:sp>
    <xdr:clientData/>
  </xdr:twoCellAnchor>
  <xdr:twoCellAnchor>
    <xdr:from>
      <xdr:col>1</xdr:col>
      <xdr:colOff>683744</xdr:colOff>
      <xdr:row>15</xdr:row>
      <xdr:rowOff>59120</xdr:rowOff>
    </xdr:from>
    <xdr:to>
      <xdr:col>1</xdr:col>
      <xdr:colOff>1520287</xdr:colOff>
      <xdr:row>16</xdr:row>
      <xdr:rowOff>85639</xdr:rowOff>
    </xdr:to>
    <xdr:sp macro="" textlink="">
      <xdr:nvSpPr>
        <xdr:cNvPr id="26" name="Rectangle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14A0C4-C402-4AEB-9513-9F6344B0D247}"/>
            </a:ext>
          </a:extLst>
        </xdr:cNvPr>
        <xdr:cNvSpPr/>
      </xdr:nvSpPr>
      <xdr:spPr>
        <a:xfrm>
          <a:off x="969494" y="2916620"/>
          <a:ext cx="836543" cy="217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723159</xdr:colOff>
      <xdr:row>14</xdr:row>
      <xdr:rowOff>59121</xdr:rowOff>
    </xdr:from>
    <xdr:to>
      <xdr:col>2</xdr:col>
      <xdr:colOff>1</xdr:colOff>
      <xdr:row>15</xdr:row>
      <xdr:rowOff>64217</xdr:rowOff>
    </xdr:to>
    <xdr:sp macro="" textlink="">
      <xdr:nvSpPr>
        <xdr:cNvPr id="27" name="Rectangle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A40CCA0-7BE1-4DBD-9028-07D066EBF05C}"/>
            </a:ext>
          </a:extLst>
        </xdr:cNvPr>
        <xdr:cNvSpPr/>
      </xdr:nvSpPr>
      <xdr:spPr>
        <a:xfrm>
          <a:off x="1008909" y="2726121"/>
          <a:ext cx="838942" cy="1955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Sales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707166</xdr:colOff>
      <xdr:row>13</xdr:row>
      <xdr:rowOff>26276</xdr:rowOff>
    </xdr:from>
    <xdr:to>
      <xdr:col>1</xdr:col>
      <xdr:colOff>1551993</xdr:colOff>
      <xdr:row>14</xdr:row>
      <xdr:rowOff>78828</xdr:rowOff>
    </xdr:to>
    <xdr:sp macro="" textlink="">
      <xdr:nvSpPr>
        <xdr:cNvPr id="28" name="Rectangle 2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4A0515-DAED-4270-A4AE-4445A0B5AC7D}"/>
            </a:ext>
          </a:extLst>
        </xdr:cNvPr>
        <xdr:cNvSpPr/>
      </xdr:nvSpPr>
      <xdr:spPr>
        <a:xfrm>
          <a:off x="992916" y="2502776"/>
          <a:ext cx="844827" cy="2430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642617</xdr:colOff>
      <xdr:row>12</xdr:row>
      <xdr:rowOff>36858</xdr:rowOff>
    </xdr:from>
    <xdr:to>
      <xdr:col>1</xdr:col>
      <xdr:colOff>1561986</xdr:colOff>
      <xdr:row>13</xdr:row>
      <xdr:rowOff>68327</xdr:rowOff>
    </xdr:to>
    <xdr:sp macro="" textlink="">
      <xdr:nvSpPr>
        <xdr:cNvPr id="29" name="Rectangle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F47DA1C-C4A3-4181-BBD6-D55928DE554B}"/>
            </a:ext>
          </a:extLst>
        </xdr:cNvPr>
        <xdr:cNvSpPr/>
      </xdr:nvSpPr>
      <xdr:spPr>
        <a:xfrm>
          <a:off x="928367" y="2322858"/>
          <a:ext cx="919369" cy="22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New</a:t>
          </a:r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 Entery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456686</xdr:colOff>
      <xdr:row>9</xdr:row>
      <xdr:rowOff>71372</xdr:rowOff>
    </xdr:from>
    <xdr:to>
      <xdr:col>1</xdr:col>
      <xdr:colOff>637970</xdr:colOff>
      <xdr:row>10</xdr:row>
      <xdr:rowOff>50440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BC9BBE1-C987-4EFF-9621-2872853F0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785872"/>
          <a:ext cx="181284" cy="169568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8</xdr:row>
      <xdr:rowOff>45983</xdr:rowOff>
    </xdr:from>
    <xdr:to>
      <xdr:col>1</xdr:col>
      <xdr:colOff>636686</xdr:colOff>
      <xdr:row>9</xdr:row>
      <xdr:rowOff>1268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329E1BC-2FF3-4088-A1CF-09FE6E3A8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569983"/>
          <a:ext cx="180000" cy="145785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15</xdr:row>
      <xdr:rowOff>77689</xdr:rowOff>
    </xdr:from>
    <xdr:to>
      <xdr:col>1</xdr:col>
      <xdr:colOff>643255</xdr:colOff>
      <xdr:row>16</xdr:row>
      <xdr:rowOff>67189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20F5AAF-B947-424B-AE77-6F678801F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935189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476393</xdr:colOff>
      <xdr:row>13</xdr:row>
      <xdr:rowOff>75688</xdr:rowOff>
    </xdr:from>
    <xdr:to>
      <xdr:col>1</xdr:col>
      <xdr:colOff>634793</xdr:colOff>
      <xdr:row>14</xdr:row>
      <xdr:rowOff>43588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A7B5E4E-0038-49CE-A7EE-1501AE635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43" y="2552188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290749</xdr:colOff>
      <xdr:row>12</xdr:row>
      <xdr:rowOff>77401</xdr:rowOff>
    </xdr:from>
    <xdr:to>
      <xdr:col>1</xdr:col>
      <xdr:colOff>696932</xdr:colOff>
      <xdr:row>13</xdr:row>
      <xdr:rowOff>45301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8629AA5-F09B-45EE-BC11-377391A7E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499" y="2363401"/>
          <a:ext cx="406183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10</xdr:row>
      <xdr:rowOff>39413</xdr:rowOff>
    </xdr:from>
    <xdr:to>
      <xdr:col>1</xdr:col>
      <xdr:colOff>615086</xdr:colOff>
      <xdr:row>11</xdr:row>
      <xdr:rowOff>7313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3D5B267-2933-4611-86F5-001F58E55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944413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14</xdr:row>
      <xdr:rowOff>51126</xdr:rowOff>
    </xdr:from>
    <xdr:to>
      <xdr:col>1</xdr:col>
      <xdr:colOff>649968</xdr:colOff>
      <xdr:row>15</xdr:row>
      <xdr:rowOff>19026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B748390-CB25-4BB0-9B4B-27D1B0DD4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718126"/>
          <a:ext cx="186713" cy="158400"/>
        </a:xfrm>
        <a:prstGeom prst="rect">
          <a:avLst/>
        </a:prstGeom>
      </xdr:spPr>
    </xdr:pic>
    <xdr:clientData/>
  </xdr:twoCellAnchor>
  <xdr:twoCellAnchor>
    <xdr:from>
      <xdr:col>1</xdr:col>
      <xdr:colOff>756004</xdr:colOff>
      <xdr:row>11</xdr:row>
      <xdr:rowOff>45983</xdr:rowOff>
    </xdr:from>
    <xdr:to>
      <xdr:col>2</xdr:col>
      <xdr:colOff>29133</xdr:colOff>
      <xdr:row>12</xdr:row>
      <xdr:rowOff>79981</xdr:rowOff>
    </xdr:to>
    <xdr:sp macro="" textlink="">
      <xdr:nvSpPr>
        <xdr:cNvPr id="37" name="Rectangle 3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F7FB41B-75C0-4D8F-8743-9E17F2BD80B8}"/>
            </a:ext>
          </a:extLst>
        </xdr:cNvPr>
        <xdr:cNvSpPr/>
      </xdr:nvSpPr>
      <xdr:spPr>
        <a:xfrm>
          <a:off x="1041754" y="2141483"/>
          <a:ext cx="835229" cy="224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 editAs="oneCell">
    <xdr:from>
      <xdr:col>1</xdr:col>
      <xdr:colOff>453248</xdr:colOff>
      <xdr:row>11</xdr:row>
      <xdr:rowOff>45983</xdr:rowOff>
    </xdr:from>
    <xdr:to>
      <xdr:col>1</xdr:col>
      <xdr:colOff>613779</xdr:colOff>
      <xdr:row>12</xdr:row>
      <xdr:rowOff>13883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4B39284-9340-4418-A4AC-982D425A4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998" y="2141483"/>
          <a:ext cx="160531" cy="158400"/>
        </a:xfrm>
        <a:prstGeom prst="rect">
          <a:avLst/>
        </a:prstGeom>
      </xdr:spPr>
    </xdr:pic>
    <xdr:clientData/>
  </xdr:twoCellAnchor>
  <xdr:twoCellAnchor>
    <xdr:from>
      <xdr:col>2</xdr:col>
      <xdr:colOff>256191</xdr:colOff>
      <xdr:row>1</xdr:row>
      <xdr:rowOff>19707</xdr:rowOff>
    </xdr:from>
    <xdr:to>
      <xdr:col>12</xdr:col>
      <xdr:colOff>525517</xdr:colOff>
      <xdr:row>3</xdr:row>
      <xdr:rowOff>98534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12ADAD50-77E9-485F-B217-A55BA8FA89F1}"/>
            </a:ext>
          </a:extLst>
        </xdr:cNvPr>
        <xdr:cNvSpPr>
          <a:spLocks noChangeAspect="1"/>
        </xdr:cNvSpPr>
      </xdr:nvSpPr>
      <xdr:spPr>
        <a:xfrm>
          <a:off x="2104041" y="210207"/>
          <a:ext cx="6365326" cy="45982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Purchase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521808</xdr:colOff>
      <xdr:row>1</xdr:row>
      <xdr:rowOff>124240</xdr:rowOff>
    </xdr:from>
    <xdr:to>
      <xdr:col>1</xdr:col>
      <xdr:colOff>1109874</xdr:colOff>
      <xdr:row>4</xdr:row>
      <xdr:rowOff>140806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9EC8A74-37A4-4D7A-AA38-899F7ADB6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558" y="314740"/>
          <a:ext cx="588066" cy="588066"/>
        </a:xfrm>
        <a:prstGeom prst="rect">
          <a:avLst/>
        </a:prstGeom>
      </xdr:spPr>
    </xdr:pic>
    <xdr:clientData/>
  </xdr:twoCellAnchor>
  <xdr:twoCellAnchor>
    <xdr:from>
      <xdr:col>1</xdr:col>
      <xdr:colOff>64548</xdr:colOff>
      <xdr:row>4</xdr:row>
      <xdr:rowOff>62834</xdr:rowOff>
    </xdr:from>
    <xdr:to>
      <xdr:col>1</xdr:col>
      <xdr:colOff>1522287</xdr:colOff>
      <xdr:row>6</xdr:row>
      <xdr:rowOff>129095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79D10C1-385C-4570-8AC3-F9566B24F2B8}"/>
            </a:ext>
          </a:extLst>
        </xdr:cNvPr>
        <xdr:cNvSpPr/>
      </xdr:nvSpPr>
      <xdr:spPr>
        <a:xfrm>
          <a:off x="350298" y="824834"/>
          <a:ext cx="1457739" cy="447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</a:t>
          </a:r>
          <a:r>
            <a:rPr lang="en-US" sz="1100" b="1" baseline="0">
              <a:solidFill>
                <a:schemeClr val="tx1"/>
              </a:solidFill>
            </a:rPr>
            <a:t> menagment System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723158</xdr:colOff>
      <xdr:row>7</xdr:row>
      <xdr:rowOff>167938</xdr:rowOff>
    </xdr:from>
    <xdr:to>
      <xdr:col>1</xdr:col>
      <xdr:colOff>1559701</xdr:colOff>
      <xdr:row>9</xdr:row>
      <xdr:rowOff>35416</xdr:rowOff>
    </xdr:to>
    <xdr:sp macro="" textlink="">
      <xdr:nvSpPr>
        <xdr:cNvPr id="23" name="Rectangle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3C3557-5D12-4458-8B28-C46B6D7D00A8}"/>
            </a:ext>
          </a:extLst>
        </xdr:cNvPr>
        <xdr:cNvSpPr/>
      </xdr:nvSpPr>
      <xdr:spPr>
        <a:xfrm>
          <a:off x="1008908" y="150143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Dasboard</a:t>
          </a:r>
        </a:p>
      </xdr:txBody>
    </xdr:sp>
    <xdr:clientData/>
  </xdr:twoCellAnchor>
  <xdr:twoCellAnchor>
    <xdr:from>
      <xdr:col>1</xdr:col>
      <xdr:colOff>696882</xdr:colOff>
      <xdr:row>10</xdr:row>
      <xdr:rowOff>7148</xdr:rowOff>
    </xdr:from>
    <xdr:to>
      <xdr:col>1</xdr:col>
      <xdr:colOff>1533425</xdr:colOff>
      <xdr:row>11</xdr:row>
      <xdr:rowOff>65126</xdr:rowOff>
    </xdr:to>
    <xdr:sp macro="" textlink="">
      <xdr:nvSpPr>
        <xdr:cNvPr id="24" name="Rectangle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7B30B0-6177-4FC7-A4E4-B861C2252894}"/>
            </a:ext>
          </a:extLst>
        </xdr:cNvPr>
        <xdr:cNvSpPr/>
      </xdr:nvSpPr>
      <xdr:spPr>
        <a:xfrm>
          <a:off x="982632" y="191214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Productors</a:t>
          </a:r>
        </a:p>
      </xdr:txBody>
    </xdr:sp>
    <xdr:clientData/>
  </xdr:twoCellAnchor>
  <xdr:twoCellAnchor>
    <xdr:from>
      <xdr:col>1</xdr:col>
      <xdr:colOff>710020</xdr:colOff>
      <xdr:row>8</xdr:row>
      <xdr:rowOff>182793</xdr:rowOff>
    </xdr:from>
    <xdr:to>
      <xdr:col>1</xdr:col>
      <xdr:colOff>1546563</xdr:colOff>
      <xdr:row>10</xdr:row>
      <xdr:rowOff>50271</xdr:rowOff>
    </xdr:to>
    <xdr:sp macro="" textlink="">
      <xdr:nvSpPr>
        <xdr:cNvPr id="25" name="Rectangle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55E4A7-FEB4-4F4B-94CA-80C780860181}"/>
            </a:ext>
          </a:extLst>
        </xdr:cNvPr>
        <xdr:cNvSpPr/>
      </xdr:nvSpPr>
      <xdr:spPr>
        <a:xfrm>
          <a:off x="995770" y="1706793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Costomar</a:t>
          </a:r>
        </a:p>
      </xdr:txBody>
    </xdr:sp>
    <xdr:clientData/>
  </xdr:twoCellAnchor>
  <xdr:twoCellAnchor>
    <xdr:from>
      <xdr:col>1</xdr:col>
      <xdr:colOff>683744</xdr:colOff>
      <xdr:row>15</xdr:row>
      <xdr:rowOff>59120</xdr:rowOff>
    </xdr:from>
    <xdr:to>
      <xdr:col>1</xdr:col>
      <xdr:colOff>1520287</xdr:colOff>
      <xdr:row>16</xdr:row>
      <xdr:rowOff>85639</xdr:rowOff>
    </xdr:to>
    <xdr:sp macro="" textlink="">
      <xdr:nvSpPr>
        <xdr:cNvPr id="26" name="Rectangle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35D903-37E3-42EA-AB31-F21594D2A39A}"/>
            </a:ext>
          </a:extLst>
        </xdr:cNvPr>
        <xdr:cNvSpPr/>
      </xdr:nvSpPr>
      <xdr:spPr>
        <a:xfrm>
          <a:off x="969494" y="2916620"/>
          <a:ext cx="836543" cy="217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723159</xdr:colOff>
      <xdr:row>14</xdr:row>
      <xdr:rowOff>59121</xdr:rowOff>
    </xdr:from>
    <xdr:to>
      <xdr:col>2</xdr:col>
      <xdr:colOff>1</xdr:colOff>
      <xdr:row>15</xdr:row>
      <xdr:rowOff>64217</xdr:rowOff>
    </xdr:to>
    <xdr:sp macro="" textlink="">
      <xdr:nvSpPr>
        <xdr:cNvPr id="27" name="Rectangle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64FA245-82DA-4592-ABEB-1D6E673CFEBB}"/>
            </a:ext>
          </a:extLst>
        </xdr:cNvPr>
        <xdr:cNvSpPr/>
      </xdr:nvSpPr>
      <xdr:spPr>
        <a:xfrm>
          <a:off x="1008909" y="2726121"/>
          <a:ext cx="838942" cy="1955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Sales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707166</xdr:colOff>
      <xdr:row>13</xdr:row>
      <xdr:rowOff>26276</xdr:rowOff>
    </xdr:from>
    <xdr:to>
      <xdr:col>1</xdr:col>
      <xdr:colOff>1551993</xdr:colOff>
      <xdr:row>14</xdr:row>
      <xdr:rowOff>78828</xdr:rowOff>
    </xdr:to>
    <xdr:sp macro="" textlink="">
      <xdr:nvSpPr>
        <xdr:cNvPr id="28" name="Rectangle 2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611CBE0-CFE3-4D26-9BB5-8FDAAFFA6F63}"/>
            </a:ext>
          </a:extLst>
        </xdr:cNvPr>
        <xdr:cNvSpPr/>
      </xdr:nvSpPr>
      <xdr:spPr>
        <a:xfrm>
          <a:off x="992916" y="2502776"/>
          <a:ext cx="844827" cy="2430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642617</xdr:colOff>
      <xdr:row>12</xdr:row>
      <xdr:rowOff>36858</xdr:rowOff>
    </xdr:from>
    <xdr:to>
      <xdr:col>1</xdr:col>
      <xdr:colOff>1561986</xdr:colOff>
      <xdr:row>13</xdr:row>
      <xdr:rowOff>68327</xdr:rowOff>
    </xdr:to>
    <xdr:sp macro="" textlink="">
      <xdr:nvSpPr>
        <xdr:cNvPr id="29" name="Rectangle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A344EDB-CF90-41A7-9E0D-A226269137BC}"/>
            </a:ext>
          </a:extLst>
        </xdr:cNvPr>
        <xdr:cNvSpPr/>
      </xdr:nvSpPr>
      <xdr:spPr>
        <a:xfrm>
          <a:off x="928367" y="2322858"/>
          <a:ext cx="919369" cy="22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New</a:t>
          </a:r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 Entery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456686</xdr:colOff>
      <xdr:row>9</xdr:row>
      <xdr:rowOff>71372</xdr:rowOff>
    </xdr:from>
    <xdr:to>
      <xdr:col>1</xdr:col>
      <xdr:colOff>637970</xdr:colOff>
      <xdr:row>10</xdr:row>
      <xdr:rowOff>50440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86E3B92-F876-46DB-89D8-BE727CB7A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785872"/>
          <a:ext cx="181284" cy="169568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8</xdr:row>
      <xdr:rowOff>45983</xdr:rowOff>
    </xdr:from>
    <xdr:to>
      <xdr:col>1</xdr:col>
      <xdr:colOff>636686</xdr:colOff>
      <xdr:row>9</xdr:row>
      <xdr:rowOff>1268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A844F61-21EE-482D-A119-8D6E75FF2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569983"/>
          <a:ext cx="180000" cy="145785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15</xdr:row>
      <xdr:rowOff>77689</xdr:rowOff>
    </xdr:from>
    <xdr:to>
      <xdr:col>1</xdr:col>
      <xdr:colOff>643255</xdr:colOff>
      <xdr:row>16</xdr:row>
      <xdr:rowOff>67189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713855C-2929-48C2-967A-C063D873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935189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476393</xdr:colOff>
      <xdr:row>13</xdr:row>
      <xdr:rowOff>75688</xdr:rowOff>
    </xdr:from>
    <xdr:to>
      <xdr:col>1</xdr:col>
      <xdr:colOff>634793</xdr:colOff>
      <xdr:row>14</xdr:row>
      <xdr:rowOff>43588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D20E1CD-BE57-4BC7-8714-47A393D83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43" y="2552188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290749</xdr:colOff>
      <xdr:row>12</xdr:row>
      <xdr:rowOff>77401</xdr:rowOff>
    </xdr:from>
    <xdr:to>
      <xdr:col>1</xdr:col>
      <xdr:colOff>696932</xdr:colOff>
      <xdr:row>13</xdr:row>
      <xdr:rowOff>45301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870DEDE-9675-4B6A-B8A0-1DAC5519A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499" y="2363401"/>
          <a:ext cx="406183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10</xdr:row>
      <xdr:rowOff>39413</xdr:rowOff>
    </xdr:from>
    <xdr:to>
      <xdr:col>1</xdr:col>
      <xdr:colOff>615086</xdr:colOff>
      <xdr:row>11</xdr:row>
      <xdr:rowOff>7313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9E34471-A7BD-4DA3-BAE7-554583D93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944413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14</xdr:row>
      <xdr:rowOff>51126</xdr:rowOff>
    </xdr:from>
    <xdr:to>
      <xdr:col>1</xdr:col>
      <xdr:colOff>649968</xdr:colOff>
      <xdr:row>15</xdr:row>
      <xdr:rowOff>19026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DE3C2EC-89BA-4444-AB67-24EDA73C5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718126"/>
          <a:ext cx="186713" cy="158400"/>
        </a:xfrm>
        <a:prstGeom prst="rect">
          <a:avLst/>
        </a:prstGeom>
      </xdr:spPr>
    </xdr:pic>
    <xdr:clientData/>
  </xdr:twoCellAnchor>
  <xdr:twoCellAnchor>
    <xdr:from>
      <xdr:col>1</xdr:col>
      <xdr:colOff>756004</xdr:colOff>
      <xdr:row>11</xdr:row>
      <xdr:rowOff>45983</xdr:rowOff>
    </xdr:from>
    <xdr:to>
      <xdr:col>2</xdr:col>
      <xdr:colOff>29133</xdr:colOff>
      <xdr:row>12</xdr:row>
      <xdr:rowOff>79981</xdr:rowOff>
    </xdr:to>
    <xdr:sp macro="" textlink="">
      <xdr:nvSpPr>
        <xdr:cNvPr id="37" name="Rectangle 3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6BBD6C9-CC3B-4386-B23C-3AA7A19D4CE3}"/>
            </a:ext>
          </a:extLst>
        </xdr:cNvPr>
        <xdr:cNvSpPr/>
      </xdr:nvSpPr>
      <xdr:spPr>
        <a:xfrm>
          <a:off x="1041754" y="2141483"/>
          <a:ext cx="835229" cy="224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 editAs="oneCell">
    <xdr:from>
      <xdr:col>1</xdr:col>
      <xdr:colOff>453248</xdr:colOff>
      <xdr:row>11</xdr:row>
      <xdr:rowOff>45983</xdr:rowOff>
    </xdr:from>
    <xdr:to>
      <xdr:col>1</xdr:col>
      <xdr:colOff>613779</xdr:colOff>
      <xdr:row>12</xdr:row>
      <xdr:rowOff>13883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98D9574-8467-414B-8576-19F16A421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998" y="2141483"/>
          <a:ext cx="160531" cy="158400"/>
        </a:xfrm>
        <a:prstGeom prst="rect">
          <a:avLst/>
        </a:prstGeom>
      </xdr:spPr>
    </xdr:pic>
    <xdr:clientData/>
  </xdr:twoCellAnchor>
  <xdr:twoCellAnchor editAs="oneCell">
    <xdr:from>
      <xdr:col>2</xdr:col>
      <xdr:colOff>256191</xdr:colOff>
      <xdr:row>1</xdr:row>
      <xdr:rowOff>19707</xdr:rowOff>
    </xdr:from>
    <xdr:to>
      <xdr:col>10</xdr:col>
      <xdr:colOff>220717</xdr:colOff>
      <xdr:row>3</xdr:row>
      <xdr:rowOff>98534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69F2DD0-9350-4F23-8BD2-0D5717AB6C8A}"/>
            </a:ext>
          </a:extLst>
        </xdr:cNvPr>
        <xdr:cNvSpPr>
          <a:spLocks/>
        </xdr:cNvSpPr>
      </xdr:nvSpPr>
      <xdr:spPr>
        <a:xfrm>
          <a:off x="2104041" y="210207"/>
          <a:ext cx="6365326" cy="45982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Sales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521808</xdr:colOff>
      <xdr:row>1</xdr:row>
      <xdr:rowOff>124240</xdr:rowOff>
    </xdr:from>
    <xdr:to>
      <xdr:col>1</xdr:col>
      <xdr:colOff>1109874</xdr:colOff>
      <xdr:row>4</xdr:row>
      <xdr:rowOff>140806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BC81A5F-0712-484A-BB31-5DC0E4230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558" y="314740"/>
          <a:ext cx="588066" cy="588066"/>
        </a:xfrm>
        <a:prstGeom prst="rect">
          <a:avLst/>
        </a:prstGeom>
      </xdr:spPr>
    </xdr:pic>
    <xdr:clientData/>
  </xdr:twoCellAnchor>
  <xdr:twoCellAnchor>
    <xdr:from>
      <xdr:col>1</xdr:col>
      <xdr:colOff>64548</xdr:colOff>
      <xdr:row>4</xdr:row>
      <xdr:rowOff>62834</xdr:rowOff>
    </xdr:from>
    <xdr:to>
      <xdr:col>1</xdr:col>
      <xdr:colOff>1522287</xdr:colOff>
      <xdr:row>6</xdr:row>
      <xdr:rowOff>129095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87E41757-DBF8-48A4-A304-A464E3C0E531}"/>
            </a:ext>
          </a:extLst>
        </xdr:cNvPr>
        <xdr:cNvSpPr/>
      </xdr:nvSpPr>
      <xdr:spPr>
        <a:xfrm>
          <a:off x="350298" y="824834"/>
          <a:ext cx="1457739" cy="447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</a:t>
          </a:r>
          <a:r>
            <a:rPr lang="en-US" sz="1100" b="1" baseline="0">
              <a:solidFill>
                <a:schemeClr val="tx1"/>
              </a:solidFill>
            </a:rPr>
            <a:t> menagment System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723158</xdr:colOff>
      <xdr:row>7</xdr:row>
      <xdr:rowOff>167938</xdr:rowOff>
    </xdr:from>
    <xdr:to>
      <xdr:col>1</xdr:col>
      <xdr:colOff>1559701</xdr:colOff>
      <xdr:row>9</xdr:row>
      <xdr:rowOff>35416</xdr:rowOff>
    </xdr:to>
    <xdr:sp macro="" textlink="">
      <xdr:nvSpPr>
        <xdr:cNvPr id="61" name="Rectangle 6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520F1B-3475-44F6-80A6-66CF7858EBB9}"/>
            </a:ext>
          </a:extLst>
        </xdr:cNvPr>
        <xdr:cNvSpPr/>
      </xdr:nvSpPr>
      <xdr:spPr>
        <a:xfrm>
          <a:off x="1008908" y="150143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Dasboard</a:t>
          </a:r>
        </a:p>
      </xdr:txBody>
    </xdr:sp>
    <xdr:clientData/>
  </xdr:twoCellAnchor>
  <xdr:twoCellAnchor>
    <xdr:from>
      <xdr:col>1</xdr:col>
      <xdr:colOff>696882</xdr:colOff>
      <xdr:row>10</xdr:row>
      <xdr:rowOff>7148</xdr:rowOff>
    </xdr:from>
    <xdr:to>
      <xdr:col>1</xdr:col>
      <xdr:colOff>1533425</xdr:colOff>
      <xdr:row>11</xdr:row>
      <xdr:rowOff>65126</xdr:rowOff>
    </xdr:to>
    <xdr:sp macro="" textlink="">
      <xdr:nvSpPr>
        <xdr:cNvPr id="62" name="Rectangle 6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1B9112-1D68-49C2-B196-154EC0CE35D7}"/>
            </a:ext>
          </a:extLst>
        </xdr:cNvPr>
        <xdr:cNvSpPr/>
      </xdr:nvSpPr>
      <xdr:spPr>
        <a:xfrm>
          <a:off x="982632" y="1912148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Productors</a:t>
          </a:r>
        </a:p>
      </xdr:txBody>
    </xdr:sp>
    <xdr:clientData/>
  </xdr:twoCellAnchor>
  <xdr:twoCellAnchor>
    <xdr:from>
      <xdr:col>1</xdr:col>
      <xdr:colOff>710020</xdr:colOff>
      <xdr:row>8</xdr:row>
      <xdr:rowOff>182793</xdr:rowOff>
    </xdr:from>
    <xdr:to>
      <xdr:col>1</xdr:col>
      <xdr:colOff>1546563</xdr:colOff>
      <xdr:row>10</xdr:row>
      <xdr:rowOff>50271</xdr:rowOff>
    </xdr:to>
    <xdr:sp macro="" textlink="">
      <xdr:nvSpPr>
        <xdr:cNvPr id="63" name="Rectangle 6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3C01D1-789F-49F0-8A89-DFBEC3D7284C}"/>
            </a:ext>
          </a:extLst>
        </xdr:cNvPr>
        <xdr:cNvSpPr/>
      </xdr:nvSpPr>
      <xdr:spPr>
        <a:xfrm>
          <a:off x="995770" y="1706793"/>
          <a:ext cx="836543" cy="248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Costomar</a:t>
          </a:r>
        </a:p>
      </xdr:txBody>
    </xdr:sp>
    <xdr:clientData/>
  </xdr:twoCellAnchor>
  <xdr:twoCellAnchor>
    <xdr:from>
      <xdr:col>1</xdr:col>
      <xdr:colOff>683744</xdr:colOff>
      <xdr:row>15</xdr:row>
      <xdr:rowOff>59120</xdr:rowOff>
    </xdr:from>
    <xdr:to>
      <xdr:col>1</xdr:col>
      <xdr:colOff>1520287</xdr:colOff>
      <xdr:row>16</xdr:row>
      <xdr:rowOff>85639</xdr:rowOff>
    </xdr:to>
    <xdr:sp macro="" textlink="">
      <xdr:nvSpPr>
        <xdr:cNvPr id="64" name="Rectangle 6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A9B3B78-C07C-4323-8C78-64693D5C8099}"/>
            </a:ext>
          </a:extLst>
        </xdr:cNvPr>
        <xdr:cNvSpPr/>
      </xdr:nvSpPr>
      <xdr:spPr>
        <a:xfrm>
          <a:off x="969494" y="2916620"/>
          <a:ext cx="836543" cy="2170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>
    <xdr:from>
      <xdr:col>1</xdr:col>
      <xdr:colOff>723159</xdr:colOff>
      <xdr:row>14</xdr:row>
      <xdr:rowOff>59121</xdr:rowOff>
    </xdr:from>
    <xdr:to>
      <xdr:col>2</xdr:col>
      <xdr:colOff>1</xdr:colOff>
      <xdr:row>15</xdr:row>
      <xdr:rowOff>64217</xdr:rowOff>
    </xdr:to>
    <xdr:sp macro="" textlink="">
      <xdr:nvSpPr>
        <xdr:cNvPr id="65" name="Rectangle 6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9E6C8E2-DABC-47AF-BBB8-E4C51BA25AE2}"/>
            </a:ext>
          </a:extLst>
        </xdr:cNvPr>
        <xdr:cNvSpPr/>
      </xdr:nvSpPr>
      <xdr:spPr>
        <a:xfrm>
          <a:off x="1008909" y="2726121"/>
          <a:ext cx="838942" cy="1955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Sales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707166</xdr:colOff>
      <xdr:row>13</xdr:row>
      <xdr:rowOff>26276</xdr:rowOff>
    </xdr:from>
    <xdr:to>
      <xdr:col>1</xdr:col>
      <xdr:colOff>1551993</xdr:colOff>
      <xdr:row>14</xdr:row>
      <xdr:rowOff>78828</xdr:rowOff>
    </xdr:to>
    <xdr:sp macro="" textlink="">
      <xdr:nvSpPr>
        <xdr:cNvPr id="66" name="Rectangle 6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079AD50-22B1-43FD-81E9-DFD1B9B3DF2F}"/>
            </a:ext>
          </a:extLst>
        </xdr:cNvPr>
        <xdr:cNvSpPr/>
      </xdr:nvSpPr>
      <xdr:spPr>
        <a:xfrm>
          <a:off x="992916" y="2502776"/>
          <a:ext cx="844827" cy="2430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642617</xdr:colOff>
      <xdr:row>12</xdr:row>
      <xdr:rowOff>36858</xdr:rowOff>
    </xdr:from>
    <xdr:to>
      <xdr:col>1</xdr:col>
      <xdr:colOff>1561986</xdr:colOff>
      <xdr:row>13</xdr:row>
      <xdr:rowOff>68327</xdr:rowOff>
    </xdr:to>
    <xdr:sp macro="" textlink="">
      <xdr:nvSpPr>
        <xdr:cNvPr id="67" name="Rectangle 6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C8D44A6-80EA-4EAE-B145-931250ED9EA9}"/>
            </a:ext>
          </a:extLst>
        </xdr:cNvPr>
        <xdr:cNvSpPr/>
      </xdr:nvSpPr>
      <xdr:spPr>
        <a:xfrm>
          <a:off x="928367" y="2322858"/>
          <a:ext cx="919369" cy="22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New</a:t>
          </a:r>
          <a:r>
            <a:rPr lang="en-US" sz="1100" b="1" baseline="0">
              <a:solidFill>
                <a:schemeClr val="bg1">
                  <a:lumMod val="75000"/>
                </a:schemeClr>
              </a:solidFill>
            </a:rPr>
            <a:t> Entery</a:t>
          </a:r>
          <a:endParaRPr lang="en-US" sz="11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456686</xdr:colOff>
      <xdr:row>9</xdr:row>
      <xdr:rowOff>71372</xdr:rowOff>
    </xdr:from>
    <xdr:to>
      <xdr:col>1</xdr:col>
      <xdr:colOff>637970</xdr:colOff>
      <xdr:row>10</xdr:row>
      <xdr:rowOff>50440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71ED1F6B-552A-422D-8597-FB86CD55F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785872"/>
          <a:ext cx="181284" cy="169568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8</xdr:row>
      <xdr:rowOff>45983</xdr:rowOff>
    </xdr:from>
    <xdr:to>
      <xdr:col>1</xdr:col>
      <xdr:colOff>636686</xdr:colOff>
      <xdr:row>9</xdr:row>
      <xdr:rowOff>1268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A6F1830-2CB4-4A23-A829-4BA894E6E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569983"/>
          <a:ext cx="180000" cy="145785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15</xdr:row>
      <xdr:rowOff>77689</xdr:rowOff>
    </xdr:from>
    <xdr:to>
      <xdr:col>1</xdr:col>
      <xdr:colOff>643255</xdr:colOff>
      <xdr:row>16</xdr:row>
      <xdr:rowOff>67189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A81B871B-D762-45AE-88CB-4DA8AB30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935189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476393</xdr:colOff>
      <xdr:row>13</xdr:row>
      <xdr:rowOff>75688</xdr:rowOff>
    </xdr:from>
    <xdr:to>
      <xdr:col>1</xdr:col>
      <xdr:colOff>634793</xdr:colOff>
      <xdr:row>14</xdr:row>
      <xdr:rowOff>43588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1A675C6-F563-4FB9-A1FE-8C786F0AC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43" y="2552188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290749</xdr:colOff>
      <xdr:row>12</xdr:row>
      <xdr:rowOff>77401</xdr:rowOff>
    </xdr:from>
    <xdr:to>
      <xdr:col>1</xdr:col>
      <xdr:colOff>696932</xdr:colOff>
      <xdr:row>13</xdr:row>
      <xdr:rowOff>45301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154E9FC3-0479-4251-A057-49CAE7BA1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499" y="2363401"/>
          <a:ext cx="406183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456686</xdr:colOff>
      <xdr:row>10</xdr:row>
      <xdr:rowOff>39413</xdr:rowOff>
    </xdr:from>
    <xdr:to>
      <xdr:col>1</xdr:col>
      <xdr:colOff>615086</xdr:colOff>
      <xdr:row>11</xdr:row>
      <xdr:rowOff>7313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29D4DAC-754C-40F3-B837-AF3312A41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36" y="1944413"/>
          <a:ext cx="158400" cy="1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463255</xdr:colOff>
      <xdr:row>14</xdr:row>
      <xdr:rowOff>51126</xdr:rowOff>
    </xdr:from>
    <xdr:to>
      <xdr:col>1</xdr:col>
      <xdr:colOff>649968</xdr:colOff>
      <xdr:row>15</xdr:row>
      <xdr:rowOff>19026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FF68A5E7-3F26-405C-9F6A-D4AA10493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05" y="2718126"/>
          <a:ext cx="186713" cy="158400"/>
        </a:xfrm>
        <a:prstGeom prst="rect">
          <a:avLst/>
        </a:prstGeom>
      </xdr:spPr>
    </xdr:pic>
    <xdr:clientData/>
  </xdr:twoCellAnchor>
  <xdr:twoCellAnchor>
    <xdr:from>
      <xdr:col>1</xdr:col>
      <xdr:colOff>756004</xdr:colOff>
      <xdr:row>11</xdr:row>
      <xdr:rowOff>45983</xdr:rowOff>
    </xdr:from>
    <xdr:to>
      <xdr:col>2</xdr:col>
      <xdr:colOff>29133</xdr:colOff>
      <xdr:row>12</xdr:row>
      <xdr:rowOff>79981</xdr:rowOff>
    </xdr:to>
    <xdr:sp macro="" textlink="">
      <xdr:nvSpPr>
        <xdr:cNvPr id="75" name="Rectangle 7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E1C364-979C-4674-8D97-6C92B3B3192B}"/>
            </a:ext>
          </a:extLst>
        </xdr:cNvPr>
        <xdr:cNvSpPr/>
      </xdr:nvSpPr>
      <xdr:spPr>
        <a:xfrm>
          <a:off x="1041754" y="2141483"/>
          <a:ext cx="835229" cy="224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 editAs="oneCell">
    <xdr:from>
      <xdr:col>1</xdr:col>
      <xdr:colOff>453248</xdr:colOff>
      <xdr:row>11</xdr:row>
      <xdr:rowOff>45983</xdr:rowOff>
    </xdr:from>
    <xdr:to>
      <xdr:col>1</xdr:col>
      <xdr:colOff>613779</xdr:colOff>
      <xdr:row>12</xdr:row>
      <xdr:rowOff>13883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BA454C42-7679-4B4F-8C13-977034F8E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998" y="2141483"/>
          <a:ext cx="160531" cy="158400"/>
        </a:xfrm>
        <a:prstGeom prst="rect">
          <a:avLst/>
        </a:prstGeom>
      </xdr:spPr>
    </xdr:pic>
    <xdr:clientData/>
  </xdr:twoCellAnchor>
  <xdr:twoCellAnchor editAs="oneCell">
    <xdr:from>
      <xdr:col>2</xdr:col>
      <xdr:colOff>256191</xdr:colOff>
      <xdr:row>1</xdr:row>
      <xdr:rowOff>19707</xdr:rowOff>
    </xdr:from>
    <xdr:to>
      <xdr:col>10</xdr:col>
      <xdr:colOff>1237391</xdr:colOff>
      <xdr:row>3</xdr:row>
      <xdr:rowOff>98534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9B61B43-4FAF-43E5-9EAA-A71A77A719B2}"/>
            </a:ext>
          </a:extLst>
        </xdr:cNvPr>
        <xdr:cNvSpPr>
          <a:spLocks noChangeAspect="1"/>
        </xdr:cNvSpPr>
      </xdr:nvSpPr>
      <xdr:spPr>
        <a:xfrm>
          <a:off x="2104041" y="210207"/>
          <a:ext cx="6365326" cy="45982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Inventory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00.71055462963" createdVersion="8" refreshedVersion="8" minRefreshableVersion="3" recordCount="10" xr:uid="{9A9BD8F4-4647-47D2-BBB6-8B310C514AC4}">
  <cacheSource type="worksheet">
    <worksheetSource name="Table7"/>
  </cacheSource>
  <cacheFields count="8">
    <cacheField name="HSN Code" numFmtId="0">
      <sharedItems/>
    </cacheField>
    <cacheField name="Product name" numFmtId="0">
      <sharedItems count="10">
        <s v="Laptop"/>
        <s v="Mobile"/>
        <s v="Tablet"/>
        <s v="Printer"/>
        <s v="Monitor"/>
        <s v="Keyboard"/>
        <s v="Mouse"/>
        <s v="Headphones"/>
        <s v="Smartwatch"/>
        <s v="Speaker"/>
      </sharedItems>
    </cacheField>
    <cacheField name="Cost" numFmtId="0">
      <sharedItems containsSemiMixedTypes="0" containsString="0" containsNumber="1" containsInteger="1" minValue="800" maxValue="40000"/>
    </cacheField>
    <cacheField name="P Unit" numFmtId="0">
      <sharedItems containsSemiMixedTypes="0" containsString="0" containsNumber="1" containsInteger="1" minValue="0" maxValue="12"/>
    </cacheField>
    <cacheField name="S Unit" numFmtId="0">
      <sharedItems containsSemiMixedTypes="0" containsString="0" containsNumber="1" containsInteger="1" minValue="0" maxValue="3"/>
    </cacheField>
    <cacheField name="Stock" numFmtId="0">
      <sharedItems containsSemiMixedTypes="0" containsString="0" containsNumber="1" containsInteger="1" minValue="-1" maxValue="12" count="6">
        <n v="0"/>
        <n v="-1"/>
        <n v="4"/>
        <n v="3"/>
        <n v="12"/>
        <n v="2"/>
      </sharedItems>
    </cacheField>
    <cacheField name="Stock Amount" numFmtId="0">
      <sharedItems containsSemiMixedTypes="0" containsString="0" containsNumber="1" containsInteger="1" minValue="-12000" maxValue="32000"/>
    </cacheField>
    <cacheField name="Notifiction!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00.710555787038" createdVersion="8" refreshedVersion="8" minRefreshableVersion="3" recordCount="9" xr:uid="{72A27E81-4BD8-45A0-8F16-2551F7F0EA8B}">
  <cacheSource type="worksheet">
    <worksheetSource name="Sales_Data"/>
  </cacheSource>
  <cacheFields count="9">
    <cacheField name="Costomer id" numFmtId="0">
      <sharedItems containsString="0" containsBlank="1" containsNumber="1" containsInteger="1" minValue="106" maxValue="107"/>
    </cacheField>
    <cacheField name="Costomer_Name" numFmtId="0">
      <sharedItems count="3">
        <s v="Manish Tiwari"/>
        <s v="Neha Gupta"/>
        <s v=""/>
      </sharedItems>
    </cacheField>
    <cacheField name="HSN Code" numFmtId="0">
      <sharedItems containsBlank="1"/>
    </cacheField>
    <cacheField name="Product name" numFmtId="0">
      <sharedItems/>
    </cacheField>
    <cacheField name="Date" numFmtId="0">
      <sharedItems containsNonDate="0" containsDate="1" containsString="0" containsBlank="1" minDate="2025-02-12T00:00:00" maxDate="2025-02-13T00:00:00"/>
    </cacheField>
    <cacheField name="Stock(unit)" numFmtId="0">
      <sharedItems containsMixedTypes="1" containsNumber="1" containsInteger="1" minValue="-12000" maxValue="0"/>
    </cacheField>
    <cacheField name="Units" numFmtId="0">
      <sharedItems containsString="0" containsBlank="1" containsNumber="1" containsInteger="1" minValue="2" maxValue="3"/>
    </cacheField>
    <cacheField name="Price" numFmtId="0">
      <sharedItems containsMixedTypes="1" containsNumber="1" containsInteger="1" minValue="14000" maxValue="18000"/>
    </cacheField>
    <cacheField name="Amount" numFmtId="0">
      <sharedItems containsMixedTypes="1" containsNumber="1" containsInteger="1" minValue="36000" maxValue="4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00.710556828701" createdVersion="8" refreshedVersion="8" minRefreshableVersion="3" recordCount="10" xr:uid="{645DEBCE-9025-483E-BC98-EA20E636EF4D}">
  <cacheSource type="worksheet">
    <worksheetSource name="Table5"/>
  </cacheSource>
  <cacheFields count="7">
    <cacheField name="HSN Code" numFmtId="0">
      <sharedItems/>
    </cacheField>
    <cacheField name="Product Name" numFmtId="0">
      <sharedItems/>
    </cacheField>
    <cacheField name="vendors" numFmtId="0">
      <sharedItems/>
    </cacheField>
    <cacheField name="Date" numFmtId="14">
      <sharedItems containsNonDate="0" containsDate="1" containsString="0" containsBlank="1" minDate="2025-01-01T00:00:00" maxDate="2025-07-01T00:00:00"/>
    </cacheField>
    <cacheField name="Unit" numFmtId="0">
      <sharedItems containsSemiMixedTypes="0" containsString="0" containsNumber="1" containsInteger="1" minValue="2" maxValue="6"/>
    </cacheField>
    <cacheField name="Cost" numFmtId="0">
      <sharedItems containsSemiMixedTypes="0" containsString="0" containsNumber="1" containsInteger="1" minValue="1000" maxValue="18000"/>
    </cacheField>
    <cacheField name="Amount" numFmtId="0">
      <sharedItems containsSemiMixedTypes="0" containsString="0" containsNumber="1" containsInteger="1" minValue="2000" maxValue="3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00.710557407408" createdVersion="8" refreshedVersion="8" minRefreshableVersion="3" recordCount="10" xr:uid="{E771881F-4693-4FD0-B85C-9B347D24E3F0}">
  <cacheSource type="worksheet">
    <worksheetSource name="Products_Data"/>
  </cacheSource>
  <cacheFields count="4">
    <cacheField name="HSN Code" numFmtId="0">
      <sharedItems/>
    </cacheField>
    <cacheField name="Product Name" numFmtId="0">
      <sharedItems/>
    </cacheField>
    <cacheField name="Cost Price " numFmtId="0">
      <sharedItems containsSemiMixedTypes="0" containsString="0" containsNumber="1" containsInteger="1" minValue="800" maxValue="40000"/>
    </cacheField>
    <cacheField name="Selling Price " numFmtId="0">
      <sharedItems containsSemiMixedTypes="0" containsString="0" containsNumber="1" containsInteger="1" minValue="1000" maxValue="4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00.710558217594" createdVersion="8" refreshedVersion="8" minRefreshableVersion="3" recordCount="10" xr:uid="{120DBEF3-2E15-4767-BD79-740E3BFF3CCD}">
  <cacheSource type="worksheet">
    <worksheetSource name="Costomers_Name"/>
  </cacheSource>
  <cacheFields count="4">
    <cacheField name="Costomer ID" numFmtId="0">
      <sharedItems containsSemiMixedTypes="0" containsString="0" containsNumber="1" containsInteger="1" minValue="101" maxValue="110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x v="0"/>
    <n v="40000"/>
    <n v="0"/>
    <n v="0"/>
    <x v="0"/>
    <n v="0"/>
    <s v="📞LaptopNeed to Reorder+91 9876543210"/>
  </r>
  <r>
    <s v="N1002"/>
    <x v="1"/>
    <n v="15000"/>
    <n v="2"/>
    <n v="2"/>
    <x v="0"/>
    <n v="0"/>
    <s v="📞MobileNeed to Reorder+91 8765432109"/>
  </r>
  <r>
    <s v="N1003"/>
    <x v="2"/>
    <n v="12000"/>
    <n v="2"/>
    <n v="3"/>
    <x v="1"/>
    <n v="-12000"/>
    <s v="📞TabletNeed to Reorder+91 7654321098"/>
  </r>
  <r>
    <s v="N1004"/>
    <x v="3"/>
    <n v="8000"/>
    <n v="4"/>
    <n v="0"/>
    <x v="2"/>
    <n v="32000"/>
    <s v="📞PrinterNeed to Reorder+91 6543210987"/>
  </r>
  <r>
    <s v="N1005"/>
    <x v="4"/>
    <n v="10000"/>
    <n v="3"/>
    <n v="0"/>
    <x v="3"/>
    <n v="30000"/>
    <s v="📞MonitorNeed to Reorder+91 5432109876"/>
  </r>
  <r>
    <s v="N1006"/>
    <x v="5"/>
    <n v="1200"/>
    <n v="12"/>
    <n v="0"/>
    <x v="4"/>
    <n v="14400"/>
    <s v=""/>
  </r>
  <r>
    <s v="N1007"/>
    <x v="6"/>
    <n v="800"/>
    <n v="2"/>
    <n v="0"/>
    <x v="5"/>
    <n v="1600"/>
    <s v="📞MouseNeed to Reorder+91 3210987654"/>
  </r>
  <r>
    <s v="N1008"/>
    <x v="7"/>
    <n v="2000"/>
    <n v="3"/>
    <n v="0"/>
    <x v="3"/>
    <n v="6000"/>
    <s v="📞HeadphonesNeed to Reorder+91 2109876543"/>
  </r>
  <r>
    <s v="N1009"/>
    <x v="8"/>
    <n v="5000"/>
    <n v="0"/>
    <n v="0"/>
    <x v="0"/>
    <n v="0"/>
    <s v="📞SmartwatchNeed to Reorder+91 1098765432"/>
  </r>
  <r>
    <s v="N1010"/>
    <x v="9"/>
    <n v="3000"/>
    <n v="2"/>
    <n v="0"/>
    <x v="5"/>
    <n v="6000"/>
    <s v="📞SpeakerNeed to Reorder+91 99887766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107"/>
    <x v="0"/>
    <s v="N1002"/>
    <s v="Mobile"/>
    <d v="2025-02-12T00:00:00"/>
    <n v="0"/>
    <n v="2"/>
    <n v="18000"/>
    <n v="36000"/>
  </r>
  <r>
    <n v="106"/>
    <x v="1"/>
    <s v="N1003"/>
    <s v="Tablet"/>
    <d v="2025-02-12T00:00:00"/>
    <n v="-12000"/>
    <n v="3"/>
    <n v="14000"/>
    <n v="42000"/>
  </r>
  <r>
    <m/>
    <x v="2"/>
    <m/>
    <s v=""/>
    <m/>
    <s v=""/>
    <m/>
    <s v=""/>
    <s v=""/>
  </r>
  <r>
    <m/>
    <x v="2"/>
    <m/>
    <s v=""/>
    <m/>
    <s v=""/>
    <m/>
    <s v=""/>
    <s v=""/>
  </r>
  <r>
    <m/>
    <x v="2"/>
    <m/>
    <s v=""/>
    <m/>
    <s v=""/>
    <m/>
    <s v=""/>
    <s v=""/>
  </r>
  <r>
    <m/>
    <x v="2"/>
    <m/>
    <s v=""/>
    <m/>
    <s v=""/>
    <m/>
    <s v=""/>
    <s v=""/>
  </r>
  <r>
    <m/>
    <x v="2"/>
    <m/>
    <s v=""/>
    <m/>
    <s v=""/>
    <m/>
    <s v=""/>
    <s v=""/>
  </r>
  <r>
    <m/>
    <x v="2"/>
    <m/>
    <s v=""/>
    <m/>
    <s v=""/>
    <m/>
    <s v=""/>
    <s v=""/>
  </r>
  <r>
    <m/>
    <x v="2"/>
    <m/>
    <s v=""/>
    <m/>
    <s v=""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3"/>
    <s v="Tablet"/>
    <s v="Verma Suppliers"/>
    <d v="2025-01-01T00:00:00"/>
    <n v="2"/>
    <n v="14000"/>
    <n v="28000"/>
  </r>
  <r>
    <s v="N1005"/>
    <s v="Monitor"/>
    <s v="Rajasthan Exports"/>
    <d v="2025-03-02T00:00:00"/>
    <n v="3"/>
    <n v="12000"/>
    <n v="36000"/>
  </r>
  <r>
    <s v="N1006"/>
    <s v="Keyboard"/>
    <s v="Patel Wholesalers"/>
    <d v="2025-05-01T00:00:00"/>
    <n v="6"/>
    <n v="1500"/>
    <n v="9000"/>
  </r>
  <r>
    <s v="N1004"/>
    <s v="Printer"/>
    <s v="Kumar Distributors"/>
    <d v="2025-06-30T00:00:00"/>
    <n v="4"/>
    <n v="9500"/>
    <n v="38000"/>
  </r>
  <r>
    <s v="N1007"/>
    <s v="Mouse"/>
    <s v="Mehta Enterprises"/>
    <d v="2025-05-02T00:00:00"/>
    <n v="2"/>
    <n v="1000"/>
    <n v="2000"/>
  </r>
  <r>
    <s v="N1006"/>
    <s v="Keyboard"/>
    <s v="Patel Wholesalers"/>
    <d v="2025-05-03T00:00:00"/>
    <n v="3"/>
    <n v="1500"/>
    <n v="4500"/>
  </r>
  <r>
    <s v="N1010"/>
    <s v="Speaker"/>
    <s v="Bose Solutions"/>
    <d v="2025-05-19T00:00:00"/>
    <n v="2"/>
    <n v="4000"/>
    <n v="8000"/>
  </r>
  <r>
    <s v="N1006"/>
    <s v="Keyboard"/>
    <s v="Patel Wholesalers"/>
    <d v="2025-05-25T00:00:00"/>
    <n v="3"/>
    <n v="1500"/>
    <n v="4500"/>
  </r>
  <r>
    <s v="N1002"/>
    <s v="Mobile"/>
    <s v="Gupta Traders"/>
    <m/>
    <n v="2"/>
    <n v="18000"/>
    <n v="36000"/>
  </r>
  <r>
    <s v="N1008"/>
    <s v="Headphones"/>
    <s v="Singh Agencies"/>
    <m/>
    <n v="3"/>
    <n v="2500"/>
    <n v="75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Laptop"/>
    <n v="40000"/>
    <n v="45000"/>
  </r>
  <r>
    <s v="N1002"/>
    <s v="Mobile"/>
    <n v="15000"/>
    <n v="18000"/>
  </r>
  <r>
    <s v="N1003"/>
    <s v="Tablet"/>
    <n v="12000"/>
    <n v="14000"/>
  </r>
  <r>
    <s v="N1004"/>
    <s v="Printer"/>
    <n v="8000"/>
    <n v="9500"/>
  </r>
  <r>
    <s v="N1005"/>
    <s v="Monitor"/>
    <n v="10000"/>
    <n v="12000"/>
  </r>
  <r>
    <s v="N1006"/>
    <s v="Keyboard"/>
    <n v="1200"/>
    <n v="1500"/>
  </r>
  <r>
    <s v="N1007"/>
    <s v="Mouse"/>
    <n v="800"/>
    <n v="1000"/>
  </r>
  <r>
    <s v="N1008"/>
    <s v="Headphones"/>
    <n v="2000"/>
    <n v="2500"/>
  </r>
  <r>
    <s v="N1009"/>
    <s v="Smartwatch"/>
    <n v="5000"/>
    <n v="6000"/>
  </r>
  <r>
    <s v="N1010"/>
    <s v="Speaker"/>
    <n v="3000"/>
    <n v="40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1"/>
    <s v="Rajesh Kumar"/>
    <s v="rajesh.kumar@email.com"/>
    <s v="Delhi, India"/>
  </r>
  <r>
    <n v="102"/>
    <s v="Priya Sharma"/>
    <s v="priya.sharma@email.com"/>
    <s v="Mumbai, India"/>
  </r>
  <r>
    <n v="103"/>
    <s v="Amit Verma"/>
    <s v="amit.verma@email.com"/>
    <s v="Kolkata, India"/>
  </r>
  <r>
    <n v="104"/>
    <s v="Sunita Joshi"/>
    <s v="sunita.joshi@email.com"/>
    <s v="Bangalore, India"/>
  </r>
  <r>
    <n v="105"/>
    <s v="Rohit Singh"/>
    <s v="rohit.singh@email.com"/>
    <s v="Hyderabad, India"/>
  </r>
  <r>
    <n v="106"/>
    <s v="Neha Gupta"/>
    <s v="neha.gupta@email.com"/>
    <s v="Pune, India"/>
  </r>
  <r>
    <n v="107"/>
    <s v="Manish Tiwari"/>
    <s v="manish.tiwari@email.com"/>
    <s v="Jaipur, India"/>
  </r>
  <r>
    <n v="108"/>
    <s v="Anjali Mehta"/>
    <s v="anjali.mehta@email.com"/>
    <s v="Chandigarh, India"/>
  </r>
  <r>
    <n v="109"/>
    <s v="Suresh Yadav"/>
    <s v="suresh.yadav@email.com"/>
    <s v="Lucknow, India"/>
  </r>
  <r>
    <n v="110"/>
    <s v="Pooja Reddy"/>
    <s v="pooja.reddy@email.com"/>
    <s v="Chennai, Indi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26A88-FF9F-48B3-9110-6171A2816889}" name="PivotTable2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6:B7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B9F7F2-D6A2-4903-96B9-1B3ACE051837}" name="PivotTable2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G16:H20" firstHeaderRow="1" firstDataRow="1" firstDataCol="1"/>
  <pivotFields count="9"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mount" fld="8" subtotal="count" baseField="0" baseItem="0"/>
  </dataFields>
  <chartFormats count="1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28E69D-A911-4267-9C4E-C3838A982BC4}" name="PivotTable2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G3:H14" firstHeaderRow="1" firstDataRow="1" firstDataCol="1"/>
  <pivotFields count="8">
    <pivotField showAll="0"/>
    <pivotField axis="axisRow" showAll="0" measureFilter="1">
      <items count="11">
        <item x="7"/>
        <item x="5"/>
        <item x="0"/>
        <item x="1"/>
        <item x="4"/>
        <item x="6"/>
        <item x="3"/>
        <item x="8"/>
        <item x="9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 Unit" fld="4" baseField="0" baseItem="0"/>
  </dataFields>
  <chartFormats count="1"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A707F-27B9-451C-A11B-3BBEA44AD9DB}" name="PivotTable2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5:B16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0FA2E-3FE9-4AC3-8D5D-3F7D7CD95B4B}" name="PivotTable2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2:B13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C0ADB-9E3C-4AB1-AF81-60F495BEE0FD}" name="PivotTable2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9:B10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46E53A-A31E-474C-B1CF-A9F6FDDA3060}" name="PivotTable2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G23:H30" firstHeaderRow="1" firstDataRow="1" firstDataCol="1"/>
  <pivotFields count="8">
    <pivotField showAll="0"/>
    <pivotField showAll="0"/>
    <pivotField showAll="0"/>
    <pivotField showAll="0"/>
    <pivotField showAll="0"/>
    <pivotField axis="axisRow" showAll="0">
      <items count="7">
        <item x="1"/>
        <item x="0"/>
        <item x="5"/>
        <item x="3"/>
        <item x="2"/>
        <item x="4"/>
        <item t="default"/>
      </items>
    </pivotField>
    <pivotField dataField="1"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tock Amount" fld="6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E8C038-06D0-4C68-A71F-928E354E7961}" name="PivotTable2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B4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EA77E-A276-4B98-A27D-C5AB16CDB90F}" name="Costomers_Name" displayName="Costomers_Name" ref="D5:G15" totalsRowShown="0" headerRowDxfId="43" dataDxfId="42">
  <autoFilter ref="D5:G15" xr:uid="{73DEA77E-A276-4B98-A27D-C5AB16CDB90F}"/>
  <tableColumns count="4">
    <tableColumn id="1" xr3:uid="{08136D66-A5C7-47EE-B002-A0258CAB51AA}" name="Costomer ID" dataDxfId="41"/>
    <tableColumn id="2" xr3:uid="{98F280BE-76BE-42BE-A016-980C81A4CC68}" name="Name" dataDxfId="40"/>
    <tableColumn id="3" xr3:uid="{4C77F895-7D18-4CF5-8257-D6AC58313201}" name="Email" dataDxfId="39"/>
    <tableColumn id="4" xr3:uid="{EB224F56-4F6C-4A81-8C75-EE779A907AF0}" name="Address" dataDxfId="3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16A87A-B734-449B-A8AE-F56080A83DB8}" name="Products_Data" displayName="Products_Data" ref="D5:G15" totalsRowShown="0" headerRowDxfId="37" headerRowBorderDxfId="36" tableBorderDxfId="35">
  <autoFilter ref="D5:G15" xr:uid="{0E16A87A-B734-449B-A8AE-F56080A83DB8}"/>
  <tableColumns count="4">
    <tableColumn id="1" xr3:uid="{DEA157AD-0080-47E1-8F3F-E55F4AF0602A}" name="HSN Code"/>
    <tableColumn id="2" xr3:uid="{8BB936F8-B82B-479F-93D2-506DF29965D7}" name="Product Name"/>
    <tableColumn id="3" xr3:uid="{D3E124F7-1616-4967-833D-3230359B4257}" name="Cost Price "/>
    <tableColumn id="4" xr3:uid="{B0FFBAFA-6605-4659-BEDF-720D1A0B3B4A}" name="Selling Price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BF846C-C6AC-4F80-9A48-08D772B22AE6}" name="Vendors_Data" displayName="Vendors_Data" ref="D5:H15" totalsRowShown="0" headerRowDxfId="34" headerRowBorderDxfId="33" tableBorderDxfId="32">
  <autoFilter ref="D5:H15" xr:uid="{AEBF846C-C6AC-4F80-9A48-08D772B22AE6}"/>
  <tableColumns count="5">
    <tableColumn id="1" xr3:uid="{5210448E-1AB5-4506-92B1-C1EB5CDED011}" name="HSN Code" dataDxfId="31"/>
    <tableColumn id="2" xr3:uid="{47027C02-82F3-4549-96DE-C2EF41CA51A6}" name="Product Name" dataDxfId="30"/>
    <tableColumn id="3" xr3:uid="{80585EB6-4462-4FE9-A675-8E786227EDF1}" name="Vendor Name"/>
    <tableColumn id="4" xr3:uid="{43B8D237-3327-48D0-8D0D-706082E71AA9}" name="Phone Number"/>
    <tableColumn id="5" xr3:uid="{8316439A-9B80-4CD4-A544-DE18A1C813DC}" name="Addres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50E908-CEB9-447B-840B-395D6D45F4EE}" name="Table5" displayName="Table5" ref="D5:J15" totalsRowShown="0" headerRowDxfId="29" dataDxfId="28">
  <autoFilter ref="D5:J15" xr:uid="{0850E908-CEB9-447B-840B-395D6D45F4EE}"/>
  <tableColumns count="7">
    <tableColumn id="1" xr3:uid="{A2EB8164-66DF-4715-BE42-25EF2224D56C}" name="HSN Code" dataDxfId="27"/>
    <tableColumn id="2" xr3:uid="{297E5F97-3529-4992-B542-238C7918EBCD}" name="Product Name" dataDxfId="26">
      <calculatedColumnFormula>IFERROR(VLOOKUP(D6,Products_Data[#All],2,0),"")</calculatedColumnFormula>
    </tableColumn>
    <tableColumn id="8" xr3:uid="{47C16749-566C-48E3-B236-2B2B22A228B2}" name="vendors" dataDxfId="25">
      <calculatedColumnFormula>IFERROR(VLOOKUP(Table5[[#This Row],[HSN Code]],Vendors_Data[#All],3,0),"")</calculatedColumnFormula>
    </tableColumn>
    <tableColumn id="4" xr3:uid="{D8920D16-6286-47E9-BBAB-0E47D9C2A5F8}" name="Date" dataDxfId="24"/>
    <tableColumn id="5" xr3:uid="{29A4B3F0-166B-4A2F-89C1-2332746010CD}" name="Unit" dataDxfId="23"/>
    <tableColumn id="6" xr3:uid="{8DFE7658-65FB-4EAF-A5E2-5BDA6449F1A1}" name="Cost" dataDxfId="22">
      <calculatedColumnFormula>IFERROR(VLOOKUP(D6,Products_Data[#All],4,0),"")</calculatedColumnFormula>
    </tableColumn>
    <tableColumn id="7" xr3:uid="{52D45789-2DEA-437F-9EA6-56CDEE78F6E0}" name="Amount" dataDxfId="21">
      <calculatedColumnFormula>Table5[[#This Row],[Unit]]*Table5[[#This Row],[Cost]]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DE8FF3-5A06-4355-82BD-72B537F6199D}" name="Sales_Data" displayName="Sales_Data" ref="D5:L14" totalsRowShown="0" headerRowDxfId="20" dataDxfId="19">
  <autoFilter ref="D5:L14" xr:uid="{E2DE8FF3-5A06-4355-82BD-72B537F6199D}"/>
  <tableColumns count="9">
    <tableColumn id="1" xr3:uid="{45202009-BAC5-4B81-882A-E458D24AE231}" name="Costomer id" dataDxfId="18"/>
    <tableColumn id="2" xr3:uid="{EF2703CD-E730-46E0-B4FD-6A2C7254207B}" name="Costomer_Name" dataDxfId="17">
      <calculatedColumnFormula>IFERROR(VLOOKUP(Sales_Data[[#This Row],[Costomer id]],Costomers_Name[#All],2,0),"")</calculatedColumnFormula>
    </tableColumn>
    <tableColumn id="3" xr3:uid="{21B59728-68DD-420A-9326-29DBFA2A7971}" name="HSN Code" dataDxfId="16"/>
    <tableColumn id="4" xr3:uid="{7AC91838-D02F-4038-957C-3906AB6816DF}" name="Product name" dataDxfId="15">
      <calculatedColumnFormula>IFERROR(VLOOKUP(Sales_Data[[#This Row],[HSN Code]],Products_Data[#All],2,0),"")</calculatedColumnFormula>
    </tableColumn>
    <tableColumn id="5" xr3:uid="{B1C46FFB-7314-4511-89A6-23CE23F7898C}" name="Date" dataDxfId="14"/>
    <tableColumn id="6" xr3:uid="{FC621AD7-C981-4F87-8B83-5FD386E3577D}" name="Stock(unit)" dataDxfId="13">
      <calculatedColumnFormula>IFERROR(VLOOKUP(Sales_Data[[#This Row],[HSN Code]],Table7[#All],7,0),"")</calculatedColumnFormula>
    </tableColumn>
    <tableColumn id="7" xr3:uid="{1442E926-90E4-4003-A872-651F1B8634B6}" name="Units" dataDxfId="12"/>
    <tableColumn id="8" xr3:uid="{909BCA8A-FFBC-40BB-8EF5-3365F152D4D5}" name="Price" dataDxfId="11">
      <calculatedColumnFormula>IFERROR(VLOOKUP(Sales_Data[[#This Row],[HSN Code]],Products_Data[#All],4,0),"")</calculatedColumnFormula>
    </tableColumn>
    <tableColumn id="9" xr3:uid="{15C9B495-DD0A-4ACB-A481-9C68B404C09D}" name="Amount" dataDxfId="10">
      <calculatedColumnFormula>IFERROR(Sales_Data[[#This Row],[Units]]*Sales_Data[[#This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2319BE-A41E-4AC6-A82A-FC77B4D70877}" name="Table7" displayName="Table7" ref="D5:K15" totalsRowShown="0" headerRowDxfId="9" dataDxfId="8">
  <autoFilter ref="D5:K15" xr:uid="{7D2319BE-A41E-4AC6-A82A-FC77B4D70877}"/>
  <tableColumns count="8">
    <tableColumn id="1" xr3:uid="{AF462338-5DF2-44D4-9DE4-0AE8930EC426}" name="HSN Code" dataDxfId="7">
      <calculatedColumnFormula>IFERROR(Products_Data[[#This Row],[HSN Code]],"")</calculatedColumnFormula>
    </tableColumn>
    <tableColumn id="2" xr3:uid="{F4DBD8DF-5253-494A-B30A-9F06B8151410}" name="Product name" dataDxfId="6">
      <calculatedColumnFormula>IFERROR(Products_Data[[#This Row],[Product Name]],"")</calculatedColumnFormula>
    </tableColumn>
    <tableColumn id="3" xr3:uid="{B0A82D50-C5E7-4E69-9FD5-CC2D584B534A}" name="Cost" dataDxfId="5">
      <calculatedColumnFormula>IFERROR(Products_Data[[#This Row],[Cost Price ]],"")</calculatedColumnFormula>
    </tableColumn>
    <tableColumn id="4" xr3:uid="{5D952FD9-96AA-492E-BEC6-B4BD96DB8367}" name="P Unit" dataDxfId="4">
      <calculatedColumnFormula>SUMIF(Table5[Product Name],Table7[[#This Row],[Product name]],Table5[Unit])</calculatedColumnFormula>
    </tableColumn>
    <tableColumn id="5" xr3:uid="{59656AA9-3DD0-426E-B158-A677CD237A19}" name="S Unit" dataDxfId="3">
      <calculatedColumnFormula>SUMIF(Sales_Data[Product name],Table7[[#This Row],[Product name]],Sales_Data[Units])</calculatedColumnFormula>
    </tableColumn>
    <tableColumn id="6" xr3:uid="{6ADF684C-637E-41E4-B589-32D5DC787C65}" name="Stock" dataDxfId="2">
      <calculatedColumnFormula>Table7[[#This Row],[P Unit]]-Table7[[#This Row],[S Unit]]</calculatedColumnFormula>
    </tableColumn>
    <tableColumn id="7" xr3:uid="{8F802A36-53A1-4E85-BB60-9736E91F50DB}" name="Stock Amount" dataDxfId="1">
      <calculatedColumnFormula>Table7[[#This Row],[Cost]]*Table7[[#This Row],[Stock]]</calculatedColumnFormula>
    </tableColumn>
    <tableColumn id="8" xr3:uid="{D82EBC1A-D056-4236-8573-C78676BE6369}" name="Notifiction!" dataDxfId="0">
      <calculatedColumnFormula>IF(Table7[[#This Row],[Stock]]&lt;5,"📞"&amp;E6&amp;"Need to Reorder"&amp;VLOOKUP(Table7[[#This Row],[HSN Code]],Vendors_Data[#All],4,0),"")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5BEB-BB73-42C6-83A6-94902B5220FD}">
  <dimension ref="B2:P24"/>
  <sheetViews>
    <sheetView tabSelected="1" zoomScale="106" zoomScaleNormal="106" workbookViewId="0">
      <selection activeCell="R10" sqref="R10"/>
    </sheetView>
  </sheetViews>
  <sheetFormatPr defaultRowHeight="15" x14ac:dyDescent="0.25"/>
  <cols>
    <col min="1" max="1" width="4.28515625" style="2" customWidth="1"/>
    <col min="2" max="2" width="23.42578125" style="2" customWidth="1"/>
    <col min="3" max="3" width="3.7109375" style="2" customWidth="1"/>
    <col min="4" max="14" width="9.140625" style="2"/>
    <col min="15" max="15" width="10" style="2" customWidth="1"/>
    <col min="16" max="16" width="15.7109375" style="2" customWidth="1"/>
    <col min="17" max="16384" width="9.140625" style="2"/>
  </cols>
  <sheetData>
    <row r="2" spans="2:16" x14ac:dyDescent="0.25">
      <c r="B2" s="3"/>
    </row>
    <row r="3" spans="2:16" x14ac:dyDescent="0.25">
      <c r="B3" s="3"/>
    </row>
    <row r="4" spans="2:16" x14ac:dyDescent="0.25">
      <c r="B4" s="3"/>
    </row>
    <row r="5" spans="2:16" x14ac:dyDescent="0.25">
      <c r="B5" s="3"/>
    </row>
    <row r="6" spans="2:16" x14ac:dyDescent="0.25">
      <c r="B6" s="3"/>
    </row>
    <row r="7" spans="2:16" x14ac:dyDescent="0.25">
      <c r="B7" s="3"/>
    </row>
    <row r="8" spans="2:16" x14ac:dyDescent="0.25">
      <c r="B8" s="3"/>
    </row>
    <row r="9" spans="2:16" x14ac:dyDescent="0.25">
      <c r="B9" s="3"/>
      <c r="L9" s="17" t="s">
        <v>111</v>
      </c>
      <c r="M9" s="17"/>
      <c r="N9" s="17"/>
      <c r="O9" s="17"/>
      <c r="P9" s="17"/>
    </row>
    <row r="10" spans="2:16" x14ac:dyDescent="0.25">
      <c r="B10" s="3"/>
      <c r="L10" s="18" t="str" cm="1">
        <f t="array" ref="L10:L18">_xlfn._xlws.FILTER(Table7[Notifiction!],Table7[Notifiction!]&lt;&gt;"")</f>
        <v>📞LaptopNeed to Reorder+91 9876543210</v>
      </c>
      <c r="M10" s="3"/>
      <c r="N10" s="3"/>
      <c r="O10" s="3"/>
      <c r="P10" s="3"/>
    </row>
    <row r="11" spans="2:16" x14ac:dyDescent="0.25">
      <c r="B11" s="3"/>
      <c r="L11" s="3" t="str">
        <v>📞MobileNeed to Reorder+91 8765432109</v>
      </c>
      <c r="M11" s="3"/>
      <c r="N11" s="3"/>
      <c r="O11" s="3"/>
      <c r="P11" s="3"/>
    </row>
    <row r="12" spans="2:16" x14ac:dyDescent="0.25">
      <c r="B12" s="3"/>
      <c r="L12" s="3" t="str">
        <v>📞TabletNeed to Reorder+91 7654321098</v>
      </c>
      <c r="M12" s="3"/>
      <c r="N12" s="3"/>
      <c r="O12" s="3"/>
      <c r="P12" s="3"/>
    </row>
    <row r="13" spans="2:16" x14ac:dyDescent="0.25">
      <c r="B13" s="3"/>
      <c r="L13" s="3" t="str">
        <v>📞PrinterNeed to Reorder+91 6543210987</v>
      </c>
      <c r="M13" s="3"/>
      <c r="N13" s="3"/>
      <c r="O13" s="3"/>
      <c r="P13" s="3"/>
    </row>
    <row r="14" spans="2:16" x14ac:dyDescent="0.25">
      <c r="B14" s="3"/>
      <c r="L14" s="3" t="str">
        <v>📞MonitorNeed to Reorder+91 5432109876</v>
      </c>
      <c r="M14" s="3"/>
      <c r="N14" s="3"/>
      <c r="O14" s="3"/>
      <c r="P14" s="3"/>
    </row>
    <row r="15" spans="2:16" x14ac:dyDescent="0.25">
      <c r="B15" s="3"/>
      <c r="L15" s="3" t="str">
        <v>📞MouseNeed to Reorder+91 3210987654</v>
      </c>
      <c r="M15" s="3"/>
      <c r="N15" s="3"/>
      <c r="O15" s="3"/>
      <c r="P15" s="3"/>
    </row>
    <row r="16" spans="2:16" x14ac:dyDescent="0.25">
      <c r="B16" s="3"/>
      <c r="L16" s="3" t="str">
        <v>📞HeadphonesNeed to Reorder+91 2109876543</v>
      </c>
      <c r="M16" s="3"/>
      <c r="N16" s="3"/>
      <c r="O16" s="3"/>
      <c r="P16" s="3"/>
    </row>
    <row r="17" spans="2:16" x14ac:dyDescent="0.25">
      <c r="B17" s="3"/>
      <c r="L17" s="3" t="str">
        <v>📞SmartwatchNeed to Reorder+91 1098765432</v>
      </c>
      <c r="M17" s="3"/>
      <c r="N17" s="3"/>
      <c r="O17" s="3"/>
      <c r="P17" s="3"/>
    </row>
    <row r="18" spans="2:16" x14ac:dyDescent="0.25">
      <c r="B18" s="3"/>
      <c r="L18" s="3" t="str">
        <v>📞SpeakerNeed to Reorder+91 9988776655</v>
      </c>
      <c r="M18" s="3"/>
      <c r="N18" s="3"/>
      <c r="O18" s="3"/>
      <c r="P18" s="3"/>
    </row>
    <row r="19" spans="2:16" x14ac:dyDescent="0.25">
      <c r="B19" s="3"/>
      <c r="L19" s="3"/>
      <c r="M19" s="3"/>
      <c r="N19" s="3"/>
      <c r="O19" s="3"/>
      <c r="P19" s="3"/>
    </row>
    <row r="20" spans="2:16" x14ac:dyDescent="0.25">
      <c r="B20" s="3"/>
      <c r="L20" s="3"/>
      <c r="M20" s="3"/>
      <c r="N20" s="3"/>
      <c r="O20" s="3"/>
      <c r="P20" s="3"/>
    </row>
    <row r="21" spans="2:16" x14ac:dyDescent="0.25">
      <c r="B21" s="3"/>
      <c r="L21" s="3"/>
      <c r="M21" s="3"/>
      <c r="N21" s="3"/>
      <c r="O21" s="3"/>
      <c r="P21" s="3"/>
    </row>
    <row r="22" spans="2:16" x14ac:dyDescent="0.25">
      <c r="B22" s="3"/>
      <c r="L22" s="3"/>
      <c r="M22" s="3"/>
      <c r="N22" s="3"/>
      <c r="O22" s="3"/>
      <c r="P22" s="3"/>
    </row>
    <row r="23" spans="2:16" x14ac:dyDescent="0.25">
      <c r="B23" s="3"/>
      <c r="L23" s="3"/>
      <c r="M23" s="3"/>
      <c r="N23" s="3"/>
      <c r="O23" s="3"/>
      <c r="P23" s="3"/>
    </row>
    <row r="24" spans="2:16" x14ac:dyDescent="0.25">
      <c r="B24" s="19"/>
      <c r="L24" s="3"/>
      <c r="M24" s="3"/>
      <c r="N24" s="3"/>
      <c r="O24" s="3"/>
      <c r="P2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C3AA-99B6-45FA-9E40-338F49D2EBAA}">
  <dimension ref="B1:G15"/>
  <sheetViews>
    <sheetView zoomScale="130" zoomScaleNormal="130" workbookViewId="0"/>
  </sheetViews>
  <sheetFormatPr defaultRowHeight="15" x14ac:dyDescent="0.25"/>
  <cols>
    <col min="1" max="1" width="4.28515625" style="2" customWidth="1"/>
    <col min="2" max="2" width="23.42578125" style="3" customWidth="1"/>
    <col min="3" max="3" width="3.7109375" style="2" customWidth="1"/>
    <col min="4" max="4" width="13.7109375" style="2" customWidth="1"/>
    <col min="5" max="5" width="16.140625" style="2" customWidth="1"/>
    <col min="6" max="6" width="28.7109375" style="2" customWidth="1"/>
    <col min="7" max="7" width="20" style="2" customWidth="1"/>
    <col min="8" max="16384" width="9.140625" style="2"/>
  </cols>
  <sheetData>
    <row r="1" spans="2:7" x14ac:dyDescent="0.25">
      <c r="B1" s="2"/>
    </row>
    <row r="5" spans="2:7" x14ac:dyDescent="0.25">
      <c r="D5" s="4" t="s">
        <v>94</v>
      </c>
      <c r="E5" s="4" t="s">
        <v>1</v>
      </c>
      <c r="F5" s="4" t="s">
        <v>2</v>
      </c>
      <c r="G5" s="4" t="s">
        <v>3</v>
      </c>
    </row>
    <row r="6" spans="2:7" x14ac:dyDescent="0.25">
      <c r="D6" s="5">
        <v>101</v>
      </c>
      <c r="E6" s="5" t="s">
        <v>4</v>
      </c>
      <c r="F6" s="5" t="s">
        <v>5</v>
      </c>
      <c r="G6" s="5" t="s">
        <v>6</v>
      </c>
    </row>
    <row r="7" spans="2:7" x14ac:dyDescent="0.25">
      <c r="D7" s="5">
        <v>102</v>
      </c>
      <c r="E7" s="5" t="s">
        <v>7</v>
      </c>
      <c r="F7" s="5" t="s">
        <v>8</v>
      </c>
      <c r="G7" s="5" t="s">
        <v>9</v>
      </c>
    </row>
    <row r="8" spans="2:7" x14ac:dyDescent="0.25">
      <c r="D8" s="5">
        <v>103</v>
      </c>
      <c r="E8" s="5" t="s">
        <v>10</v>
      </c>
      <c r="F8" s="5" t="s">
        <v>11</v>
      </c>
      <c r="G8" s="5" t="s">
        <v>12</v>
      </c>
    </row>
    <row r="9" spans="2:7" x14ac:dyDescent="0.25">
      <c r="D9" s="5">
        <v>104</v>
      </c>
      <c r="E9" s="5" t="s">
        <v>13</v>
      </c>
      <c r="F9" s="5" t="s">
        <v>14</v>
      </c>
      <c r="G9" s="5" t="s">
        <v>15</v>
      </c>
    </row>
    <row r="10" spans="2:7" x14ac:dyDescent="0.25">
      <c r="D10" s="5">
        <v>105</v>
      </c>
      <c r="E10" s="5" t="s">
        <v>16</v>
      </c>
      <c r="F10" s="5" t="s">
        <v>17</v>
      </c>
      <c r="G10" s="5" t="s">
        <v>18</v>
      </c>
    </row>
    <row r="11" spans="2:7" x14ac:dyDescent="0.25">
      <c r="D11" s="5">
        <v>106</v>
      </c>
      <c r="E11" s="5" t="s">
        <v>19</v>
      </c>
      <c r="F11" s="5" t="s">
        <v>20</v>
      </c>
      <c r="G11" s="5" t="s">
        <v>21</v>
      </c>
    </row>
    <row r="12" spans="2:7" x14ac:dyDescent="0.25">
      <c r="D12" s="5">
        <v>107</v>
      </c>
      <c r="E12" s="5" t="s">
        <v>22</v>
      </c>
      <c r="F12" s="5" t="s">
        <v>23</v>
      </c>
      <c r="G12" s="5" t="s">
        <v>24</v>
      </c>
    </row>
    <row r="13" spans="2:7" x14ac:dyDescent="0.25">
      <c r="D13" s="5">
        <v>108</v>
      </c>
      <c r="E13" s="5" t="s">
        <v>25</v>
      </c>
      <c r="F13" s="5" t="s">
        <v>26</v>
      </c>
      <c r="G13" s="5" t="s">
        <v>27</v>
      </c>
    </row>
    <row r="14" spans="2:7" x14ac:dyDescent="0.25">
      <c r="D14" s="5">
        <v>109</v>
      </c>
      <c r="E14" s="5" t="s">
        <v>28</v>
      </c>
      <c r="F14" s="5" t="s">
        <v>29</v>
      </c>
      <c r="G14" s="5" t="s">
        <v>30</v>
      </c>
    </row>
    <row r="15" spans="2:7" x14ac:dyDescent="0.25">
      <c r="D15" s="5">
        <v>110</v>
      </c>
      <c r="E15" s="5" t="s">
        <v>31</v>
      </c>
      <c r="F15" s="5" t="s">
        <v>32</v>
      </c>
      <c r="G15" s="5" t="s">
        <v>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E98E-4F66-47F3-BD00-7269DC741CC7}">
  <dimension ref="B1:G15"/>
  <sheetViews>
    <sheetView zoomScale="130" zoomScaleNormal="130" workbookViewId="0"/>
  </sheetViews>
  <sheetFormatPr defaultRowHeight="15" x14ac:dyDescent="0.25"/>
  <cols>
    <col min="1" max="1" width="4.28515625" style="2" customWidth="1"/>
    <col min="2" max="2" width="23.42578125" style="3" customWidth="1"/>
    <col min="3" max="3" width="4" style="2" customWidth="1"/>
    <col min="4" max="4" width="11" style="2" customWidth="1"/>
    <col min="5" max="5" width="14.85546875" style="2" customWidth="1"/>
    <col min="6" max="6" width="16" style="2" customWidth="1"/>
    <col min="7" max="7" width="18" style="2" customWidth="1"/>
    <col min="8" max="16384" width="9.140625" style="2"/>
  </cols>
  <sheetData>
    <row r="1" spans="2:7" x14ac:dyDescent="0.25">
      <c r="B1" s="2"/>
    </row>
    <row r="5" spans="2:7" x14ac:dyDescent="0.25">
      <c r="D5" s="6" t="s">
        <v>34</v>
      </c>
      <c r="E5" s="6" t="s">
        <v>35</v>
      </c>
      <c r="F5" s="6" t="s">
        <v>46</v>
      </c>
      <c r="G5" s="6" t="s">
        <v>47</v>
      </c>
    </row>
    <row r="6" spans="2:7" x14ac:dyDescent="0.25">
      <c r="D6" t="s">
        <v>71</v>
      </c>
      <c r="E6" t="s">
        <v>36</v>
      </c>
      <c r="F6">
        <v>40000</v>
      </c>
      <c r="G6">
        <v>45000</v>
      </c>
    </row>
    <row r="7" spans="2:7" x14ac:dyDescent="0.25">
      <c r="D7" t="s">
        <v>72</v>
      </c>
      <c r="E7" t="s">
        <v>37</v>
      </c>
      <c r="F7">
        <v>15000</v>
      </c>
      <c r="G7">
        <v>18000</v>
      </c>
    </row>
    <row r="8" spans="2:7" x14ac:dyDescent="0.25">
      <c r="D8" t="s">
        <v>73</v>
      </c>
      <c r="E8" t="s">
        <v>38</v>
      </c>
      <c r="F8">
        <v>12000</v>
      </c>
      <c r="G8">
        <v>14000</v>
      </c>
    </row>
    <row r="9" spans="2:7" x14ac:dyDescent="0.25">
      <c r="D9" t="s">
        <v>74</v>
      </c>
      <c r="E9" t="s">
        <v>39</v>
      </c>
      <c r="F9">
        <v>8000</v>
      </c>
      <c r="G9">
        <v>9500</v>
      </c>
    </row>
    <row r="10" spans="2:7" x14ac:dyDescent="0.25">
      <c r="D10" t="s">
        <v>75</v>
      </c>
      <c r="E10" t="s">
        <v>40</v>
      </c>
      <c r="F10">
        <v>10000</v>
      </c>
      <c r="G10">
        <v>12000</v>
      </c>
    </row>
    <row r="11" spans="2:7" x14ac:dyDescent="0.25">
      <c r="D11" t="s">
        <v>76</v>
      </c>
      <c r="E11" t="s">
        <v>41</v>
      </c>
      <c r="F11">
        <v>1200</v>
      </c>
      <c r="G11">
        <v>1500</v>
      </c>
    </row>
    <row r="12" spans="2:7" x14ac:dyDescent="0.25">
      <c r="D12" t="s">
        <v>77</v>
      </c>
      <c r="E12" t="s">
        <v>42</v>
      </c>
      <c r="F12">
        <v>800</v>
      </c>
      <c r="G12">
        <v>1000</v>
      </c>
    </row>
    <row r="13" spans="2:7" x14ac:dyDescent="0.25">
      <c r="D13" t="s">
        <v>78</v>
      </c>
      <c r="E13" t="s">
        <v>43</v>
      </c>
      <c r="F13">
        <v>2000</v>
      </c>
      <c r="G13">
        <v>2500</v>
      </c>
    </row>
    <row r="14" spans="2:7" x14ac:dyDescent="0.25">
      <c r="D14" t="s">
        <v>79</v>
      </c>
      <c r="E14" t="s">
        <v>44</v>
      </c>
      <c r="F14">
        <v>5000</v>
      </c>
      <c r="G14">
        <v>6000</v>
      </c>
    </row>
    <row r="15" spans="2:7" x14ac:dyDescent="0.25">
      <c r="D15" t="s">
        <v>80</v>
      </c>
      <c r="E15" t="s">
        <v>45</v>
      </c>
      <c r="F15">
        <v>3000</v>
      </c>
      <c r="G15">
        <v>4000</v>
      </c>
    </row>
  </sheetData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0ABA-6A55-42AF-8750-4090E288300B}">
  <dimension ref="B1:H15"/>
  <sheetViews>
    <sheetView zoomScale="130" zoomScaleNormal="130" workbookViewId="0"/>
  </sheetViews>
  <sheetFormatPr defaultRowHeight="15" x14ac:dyDescent="0.25"/>
  <cols>
    <col min="1" max="1" width="4.28515625" style="2" customWidth="1"/>
    <col min="2" max="2" width="23.42578125" style="3" customWidth="1"/>
    <col min="3" max="3" width="4" style="2" customWidth="1"/>
    <col min="4" max="4" width="12.85546875" style="2" customWidth="1"/>
    <col min="5" max="5" width="17" style="2" customWidth="1"/>
    <col min="6" max="6" width="21" style="2" customWidth="1"/>
    <col min="7" max="7" width="19.42578125" style="2" customWidth="1"/>
    <col min="8" max="8" width="17.42578125" style="2" bestFit="1" customWidth="1"/>
    <col min="9" max="16384" width="9.140625" style="2"/>
  </cols>
  <sheetData>
    <row r="1" spans="2:8" x14ac:dyDescent="0.25">
      <c r="B1" s="2"/>
    </row>
    <row r="5" spans="2:8" x14ac:dyDescent="0.25">
      <c r="D5" s="6" t="s">
        <v>34</v>
      </c>
      <c r="E5" s="6" t="s">
        <v>35</v>
      </c>
      <c r="F5" s="6" t="s">
        <v>48</v>
      </c>
      <c r="G5" s="6" t="s">
        <v>49</v>
      </c>
      <c r="H5" s="6" t="s">
        <v>3</v>
      </c>
    </row>
    <row r="6" spans="2:8" x14ac:dyDescent="0.25">
      <c r="D6" s="7" t="s">
        <v>71</v>
      </c>
      <c r="E6" s="7" t="s">
        <v>36</v>
      </c>
      <c r="F6" t="s">
        <v>50</v>
      </c>
      <c r="G6" t="s">
        <v>51</v>
      </c>
      <c r="H6" t="s">
        <v>6</v>
      </c>
    </row>
    <row r="7" spans="2:8" x14ac:dyDescent="0.25">
      <c r="D7" t="s">
        <v>72</v>
      </c>
      <c r="E7" t="s">
        <v>37</v>
      </c>
      <c r="F7" t="s">
        <v>52</v>
      </c>
      <c r="G7" t="s">
        <v>53</v>
      </c>
      <c r="H7" t="s">
        <v>9</v>
      </c>
    </row>
    <row r="8" spans="2:8" x14ac:dyDescent="0.25">
      <c r="D8" s="7" t="s">
        <v>73</v>
      </c>
      <c r="E8" s="7" t="s">
        <v>38</v>
      </c>
      <c r="F8" t="s">
        <v>54</v>
      </c>
      <c r="G8" t="s">
        <v>55</v>
      </c>
      <c r="H8" t="s">
        <v>12</v>
      </c>
    </row>
    <row r="9" spans="2:8" x14ac:dyDescent="0.25">
      <c r="D9" t="s">
        <v>74</v>
      </c>
      <c r="E9" t="s">
        <v>39</v>
      </c>
      <c r="F9" t="s">
        <v>56</v>
      </c>
      <c r="G9" t="s">
        <v>57</v>
      </c>
      <c r="H9" t="s">
        <v>15</v>
      </c>
    </row>
    <row r="10" spans="2:8" x14ac:dyDescent="0.25">
      <c r="D10" s="7" t="s">
        <v>75</v>
      </c>
      <c r="E10" s="7" t="s">
        <v>40</v>
      </c>
      <c r="F10" t="s">
        <v>58</v>
      </c>
      <c r="G10" t="s">
        <v>59</v>
      </c>
      <c r="H10" t="s">
        <v>24</v>
      </c>
    </row>
    <row r="11" spans="2:8" x14ac:dyDescent="0.25">
      <c r="D11" t="s">
        <v>76</v>
      </c>
      <c r="E11" t="s">
        <v>41</v>
      </c>
      <c r="F11" t="s">
        <v>60</v>
      </c>
      <c r="G11" t="s">
        <v>61</v>
      </c>
      <c r="H11" t="s">
        <v>62</v>
      </c>
    </row>
    <row r="12" spans="2:8" x14ac:dyDescent="0.25">
      <c r="D12" s="7" t="s">
        <v>77</v>
      </c>
      <c r="E12" s="7" t="s">
        <v>42</v>
      </c>
      <c r="F12" t="s">
        <v>63</v>
      </c>
      <c r="G12" t="s">
        <v>64</v>
      </c>
      <c r="H12" t="s">
        <v>21</v>
      </c>
    </row>
    <row r="13" spans="2:8" x14ac:dyDescent="0.25">
      <c r="D13" t="s">
        <v>78</v>
      </c>
      <c r="E13" t="s">
        <v>43</v>
      </c>
      <c r="F13" t="s">
        <v>65</v>
      </c>
      <c r="G13" t="s">
        <v>66</v>
      </c>
      <c r="H13" t="s">
        <v>18</v>
      </c>
    </row>
    <row r="14" spans="2:8" x14ac:dyDescent="0.25">
      <c r="D14" s="7" t="s">
        <v>79</v>
      </c>
      <c r="E14" s="7" t="s">
        <v>44</v>
      </c>
      <c r="F14" t="s">
        <v>67</v>
      </c>
      <c r="G14" t="s">
        <v>68</v>
      </c>
      <c r="H14" t="s">
        <v>30</v>
      </c>
    </row>
    <row r="15" spans="2:8" x14ac:dyDescent="0.25">
      <c r="D15" t="s">
        <v>80</v>
      </c>
      <c r="E15" s="8" t="s">
        <v>45</v>
      </c>
      <c r="F15" t="s">
        <v>69</v>
      </c>
      <c r="G15" t="s">
        <v>70</v>
      </c>
      <c r="H15" t="s">
        <v>33</v>
      </c>
    </row>
  </sheetData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AA17-5799-4347-9F78-82F79123EF7F}">
  <dimension ref="B1:E9"/>
  <sheetViews>
    <sheetView zoomScale="130" zoomScaleNormal="130" workbookViewId="0"/>
  </sheetViews>
  <sheetFormatPr defaultRowHeight="15" x14ac:dyDescent="0.25"/>
  <cols>
    <col min="1" max="1" width="4.28515625" style="2" customWidth="1"/>
    <col min="2" max="2" width="23.42578125" style="3" customWidth="1"/>
    <col min="3" max="3" width="4" style="2" customWidth="1"/>
    <col min="4" max="16384" width="9.140625" style="2"/>
  </cols>
  <sheetData>
    <row r="1" spans="2:5" x14ac:dyDescent="0.25">
      <c r="B1" s="2"/>
    </row>
    <row r="7" spans="2:5" x14ac:dyDescent="0.25">
      <c r="E7" s="9" t="s">
        <v>81</v>
      </c>
    </row>
    <row r="9" spans="2:5" x14ac:dyDescent="0.25">
      <c r="E9" s="9" t="s">
        <v>82</v>
      </c>
    </row>
  </sheetData>
  <hyperlinks>
    <hyperlink ref="E7" location="Purchase!A1" display="Purchase Entery" xr:uid="{13C7D098-9ECA-43B4-80B7-0A4C46E40A41}"/>
    <hyperlink ref="E9" location="Sales!A1" display="Sales Entery" xr:uid="{E651F361-A42E-41E0-A8DB-CF8D8F544AEA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12F3-C22D-4E7D-8A79-32C77F407241}">
  <dimension ref="B1:J15"/>
  <sheetViews>
    <sheetView zoomScale="130" zoomScaleNormal="130" workbookViewId="0">
      <pane xSplit="1" topLeftCell="B1" activePane="topRight" state="frozen"/>
      <selection pane="topRight"/>
    </sheetView>
  </sheetViews>
  <sheetFormatPr defaultRowHeight="15" x14ac:dyDescent="0.25"/>
  <cols>
    <col min="1" max="1" width="4.28515625" style="2" customWidth="1"/>
    <col min="2" max="2" width="23.42578125" style="3" customWidth="1"/>
    <col min="3" max="3" width="3.85546875" style="2" customWidth="1"/>
    <col min="4" max="5" width="13.7109375" style="2" customWidth="1"/>
    <col min="6" max="6" width="16.7109375" style="2" bestFit="1" customWidth="1"/>
    <col min="7" max="10" width="13.7109375" style="2" customWidth="1"/>
    <col min="11" max="16384" width="9.140625" style="2"/>
  </cols>
  <sheetData>
    <row r="1" spans="2:10" x14ac:dyDescent="0.25">
      <c r="B1" s="2"/>
    </row>
    <row r="5" spans="2:10" x14ac:dyDescent="0.25">
      <c r="D5" s="10" t="s">
        <v>34</v>
      </c>
      <c r="E5" s="10" t="s">
        <v>35</v>
      </c>
      <c r="F5" s="11" t="s">
        <v>86</v>
      </c>
      <c r="G5" s="2" t="s">
        <v>83</v>
      </c>
      <c r="H5" s="2" t="s">
        <v>84</v>
      </c>
      <c r="I5" s="2" t="s">
        <v>85</v>
      </c>
      <c r="J5" s="2" t="s">
        <v>87</v>
      </c>
    </row>
    <row r="6" spans="2:10" x14ac:dyDescent="0.25">
      <c r="D6" s="12" t="s">
        <v>73</v>
      </c>
      <c r="E6" s="12" t="str">
        <f>IFERROR(VLOOKUP(D6,Products_Data[#All],2,0),"")</f>
        <v>Tablet</v>
      </c>
      <c r="F6" s="12" t="str">
        <f>IFERROR(VLOOKUP(Table5[[#This Row],[HSN Code]],Vendors_Data[#All],3,0),"")</f>
        <v>Verma Suppliers</v>
      </c>
      <c r="G6" s="13">
        <v>45658</v>
      </c>
      <c r="H6" s="2">
        <v>2</v>
      </c>
      <c r="I6" s="2">
        <f>IFERROR(VLOOKUP(D6,Products_Data[#All],4,0),"")</f>
        <v>14000</v>
      </c>
      <c r="J6" s="2">
        <f>Table5[[#This Row],[Unit]]*Table5[[#This Row],[Cost]]</f>
        <v>28000</v>
      </c>
    </row>
    <row r="7" spans="2:10" x14ac:dyDescent="0.25">
      <c r="D7" s="12" t="s">
        <v>75</v>
      </c>
      <c r="E7" s="12" t="str">
        <f>IFERROR(VLOOKUP(D7,Products_Data[#All],2,0),"")</f>
        <v>Monitor</v>
      </c>
      <c r="F7" s="12" t="str">
        <f>IFERROR(VLOOKUP(Table5[[#This Row],[HSN Code]],Vendors_Data[#All],3,0),"")</f>
        <v>Rajasthan Exports</v>
      </c>
      <c r="G7" s="13">
        <v>45718</v>
      </c>
      <c r="H7" s="2">
        <v>3</v>
      </c>
      <c r="I7" s="2">
        <f>IFERROR(VLOOKUP(D7,Products_Data[#All],4,0),"")</f>
        <v>12000</v>
      </c>
      <c r="J7" s="2">
        <f>Table5[[#This Row],[Unit]]*Table5[[#This Row],[Cost]]</f>
        <v>36000</v>
      </c>
    </row>
    <row r="8" spans="2:10" x14ac:dyDescent="0.25">
      <c r="D8" s="12" t="s">
        <v>76</v>
      </c>
      <c r="E8" s="12" t="str">
        <f>IFERROR(VLOOKUP(D8,Products_Data[#All],2,0),"")</f>
        <v>Keyboard</v>
      </c>
      <c r="F8" s="12" t="str">
        <f>IFERROR(VLOOKUP(Table5[[#This Row],[HSN Code]],Vendors_Data[#All],3,0),"")</f>
        <v>Patel Wholesalers</v>
      </c>
      <c r="G8" s="13">
        <v>45778</v>
      </c>
      <c r="H8" s="2">
        <v>6</v>
      </c>
      <c r="I8" s="2">
        <f>IFERROR(VLOOKUP(D8,Products_Data[#All],4,0),"")</f>
        <v>1500</v>
      </c>
      <c r="J8" s="2">
        <f>Table5[[#This Row],[Unit]]*Table5[[#This Row],[Cost]]</f>
        <v>9000</v>
      </c>
    </row>
    <row r="9" spans="2:10" x14ac:dyDescent="0.25">
      <c r="D9" s="12" t="s">
        <v>74</v>
      </c>
      <c r="E9" s="12" t="str">
        <f>IFERROR(VLOOKUP(D9,Products_Data[#All],2,0),"")</f>
        <v>Printer</v>
      </c>
      <c r="F9" s="12" t="str">
        <f>IFERROR(VLOOKUP(Table5[[#This Row],[HSN Code]],Vendors_Data[#All],3,0),"")</f>
        <v>Kumar Distributors</v>
      </c>
      <c r="G9" s="13">
        <v>45838</v>
      </c>
      <c r="H9" s="2">
        <v>4</v>
      </c>
      <c r="I9" s="2">
        <f>IFERROR(VLOOKUP(D9,Products_Data[#All],4,0),"")</f>
        <v>9500</v>
      </c>
      <c r="J9" s="2">
        <f>Table5[[#This Row],[Unit]]*Table5[[#This Row],[Cost]]</f>
        <v>38000</v>
      </c>
    </row>
    <row r="10" spans="2:10" x14ac:dyDescent="0.25">
      <c r="D10" s="12" t="s">
        <v>77</v>
      </c>
      <c r="E10" s="12" t="str">
        <f>IFERROR(VLOOKUP(D10,Products_Data[#All],2,0),"")</f>
        <v>Mouse</v>
      </c>
      <c r="F10" s="12" t="str">
        <f>IFERROR(VLOOKUP(Table5[[#This Row],[HSN Code]],Vendors_Data[#All],3,0),"")</f>
        <v>Mehta Enterprises</v>
      </c>
      <c r="G10" s="13">
        <v>45779</v>
      </c>
      <c r="H10" s="2">
        <v>2</v>
      </c>
      <c r="I10" s="2">
        <f>IFERROR(VLOOKUP(D10,Products_Data[#All],4,0),"")</f>
        <v>1000</v>
      </c>
      <c r="J10" s="2">
        <f>Table5[[#This Row],[Unit]]*Table5[[#This Row],[Cost]]</f>
        <v>2000</v>
      </c>
    </row>
    <row r="11" spans="2:10" x14ac:dyDescent="0.25">
      <c r="D11" s="12" t="s">
        <v>76</v>
      </c>
      <c r="E11" s="12" t="str">
        <f>IFERROR(VLOOKUP(D11,Products_Data[#All],2,0),"")</f>
        <v>Keyboard</v>
      </c>
      <c r="F11" s="12" t="str">
        <f>IFERROR(VLOOKUP(Table5[[#This Row],[HSN Code]],Vendors_Data[#All],3,0),"")</f>
        <v>Patel Wholesalers</v>
      </c>
      <c r="G11" s="13">
        <v>45780</v>
      </c>
      <c r="H11" s="2">
        <v>3</v>
      </c>
      <c r="I11" s="2">
        <f>IFERROR(VLOOKUP(D11,Products_Data[#All],4,0),"")</f>
        <v>1500</v>
      </c>
      <c r="J11" s="2">
        <f>Table5[[#This Row],[Unit]]*Table5[[#This Row],[Cost]]</f>
        <v>4500</v>
      </c>
    </row>
    <row r="12" spans="2:10" x14ac:dyDescent="0.25">
      <c r="D12" s="12" t="s">
        <v>80</v>
      </c>
      <c r="E12" s="12" t="str">
        <f>IFERROR(VLOOKUP(D12,Products_Data[#All],2,0),"")</f>
        <v>Speaker</v>
      </c>
      <c r="F12" s="12" t="str">
        <f>IFERROR(VLOOKUP(Table5[[#This Row],[HSN Code]],Vendors_Data[#All],3,0),"")</f>
        <v>Bose Solutions</v>
      </c>
      <c r="G12" s="13">
        <v>45796</v>
      </c>
      <c r="H12" s="2">
        <v>2</v>
      </c>
      <c r="I12" s="2">
        <f>IFERROR(VLOOKUP(D12,Products_Data[#All],4,0),"")</f>
        <v>4000</v>
      </c>
      <c r="J12" s="2">
        <f>Table5[[#This Row],[Unit]]*Table5[[#This Row],[Cost]]</f>
        <v>8000</v>
      </c>
    </row>
    <row r="13" spans="2:10" x14ac:dyDescent="0.25">
      <c r="D13" s="12" t="s">
        <v>76</v>
      </c>
      <c r="E13" s="12" t="str">
        <f>IFERROR(VLOOKUP(D13,Products_Data[#All],2,0),"")</f>
        <v>Keyboard</v>
      </c>
      <c r="F13" s="12" t="str">
        <f>IFERROR(VLOOKUP(Table5[[#This Row],[HSN Code]],Vendors_Data[#All],3,0),"")</f>
        <v>Patel Wholesalers</v>
      </c>
      <c r="G13" s="13">
        <v>45802</v>
      </c>
      <c r="H13" s="2">
        <v>3</v>
      </c>
      <c r="I13" s="2">
        <f>IFERROR(VLOOKUP(D13,Products_Data[#All],4,0),"")</f>
        <v>1500</v>
      </c>
      <c r="J13" s="2">
        <f>Table5[[#This Row],[Unit]]*Table5[[#This Row],[Cost]]</f>
        <v>4500</v>
      </c>
    </row>
    <row r="14" spans="2:10" x14ac:dyDescent="0.25">
      <c r="D14" s="12" t="s">
        <v>72</v>
      </c>
      <c r="E14" s="12" t="str">
        <f>IFERROR(VLOOKUP(D14,Products_Data[#All],2,0),"")</f>
        <v>Mobile</v>
      </c>
      <c r="F14" s="12" t="str">
        <f>IFERROR(VLOOKUP(Table5[[#This Row],[HSN Code]],Vendors_Data[#All],3,0),"")</f>
        <v>Gupta Traders</v>
      </c>
      <c r="G14" s="13"/>
      <c r="H14" s="2">
        <v>2</v>
      </c>
      <c r="I14" s="2">
        <f>IFERROR(VLOOKUP(D14,Products_Data[#All],4,0),"")</f>
        <v>18000</v>
      </c>
      <c r="J14" s="2">
        <f>Table5[[#This Row],[Unit]]*Table5[[#This Row],[Cost]]</f>
        <v>36000</v>
      </c>
    </row>
    <row r="15" spans="2:10" x14ac:dyDescent="0.25">
      <c r="D15" s="12" t="s">
        <v>78</v>
      </c>
      <c r="E15" s="12" t="str">
        <f>IFERROR(VLOOKUP(D15,Products_Data[#All],2,0),"")</f>
        <v>Headphones</v>
      </c>
      <c r="F15" s="12" t="str">
        <f>IFERROR(VLOOKUP(Table5[[#This Row],[HSN Code]],Vendors_Data[#All],3,0),"")</f>
        <v>Singh Agencies</v>
      </c>
      <c r="G15" s="13"/>
      <c r="H15" s="2">
        <v>3</v>
      </c>
      <c r="I15" s="2">
        <f>IFERROR(VLOOKUP(D15,Products_Data[#All],4,0),"")</f>
        <v>2500</v>
      </c>
      <c r="J15" s="2">
        <f>Table5[[#This Row],[Unit]]*Table5[[#This Row],[Cost]]</f>
        <v>7500</v>
      </c>
    </row>
  </sheetData>
  <phoneticPr fontId="4" type="noConversion"/>
  <dataValidations count="1">
    <dataValidation type="list" allowBlank="1" showInputMessage="1" showErrorMessage="1" sqref="D6:D15" xr:uid="{EECF29AA-2472-49C3-908E-BBCC349918A3}">
      <formula1>HSN_Code1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A971-416B-4E62-88DC-957E95DA3CBE}">
  <dimension ref="B1:L14"/>
  <sheetViews>
    <sheetView topLeftCell="A11" zoomScale="130" zoomScaleNormal="130" workbookViewId="0"/>
  </sheetViews>
  <sheetFormatPr defaultRowHeight="15" x14ac:dyDescent="0.25"/>
  <cols>
    <col min="1" max="1" width="4.28515625" style="2" customWidth="1"/>
    <col min="2" max="2" width="23.42578125" style="3" customWidth="1"/>
    <col min="3" max="3" width="3.42578125" style="2" customWidth="1"/>
    <col min="4" max="4" width="14" style="2" bestFit="1" customWidth="1"/>
    <col min="5" max="5" width="17" style="2" customWidth="1"/>
    <col min="6" max="6" width="11" style="2" customWidth="1"/>
    <col min="7" max="7" width="14.5703125" style="2" customWidth="1"/>
    <col min="8" max="8" width="11.140625" style="2" bestFit="1" customWidth="1"/>
    <col min="9" max="9" width="12" style="2" customWidth="1"/>
    <col min="10" max="10" width="7" style="2" customWidth="1"/>
    <col min="11" max="11" width="9.140625" style="2"/>
    <col min="12" max="12" width="9.42578125" style="2" customWidth="1"/>
    <col min="13" max="16384" width="9.140625" style="2"/>
  </cols>
  <sheetData>
    <row r="1" spans="2:12" x14ac:dyDescent="0.25">
      <c r="B1" s="2"/>
    </row>
    <row r="5" spans="2:12" x14ac:dyDescent="0.25">
      <c r="D5" s="2" t="s">
        <v>88</v>
      </c>
      <c r="E5" s="2" t="s">
        <v>89</v>
      </c>
      <c r="F5" s="2" t="s">
        <v>34</v>
      </c>
      <c r="G5" s="2" t="s">
        <v>90</v>
      </c>
      <c r="H5" s="2" t="s">
        <v>83</v>
      </c>
      <c r="I5" s="2" t="s">
        <v>91</v>
      </c>
      <c r="J5" s="2" t="s">
        <v>92</v>
      </c>
      <c r="K5" s="2" t="s">
        <v>93</v>
      </c>
      <c r="L5" s="2" t="s">
        <v>87</v>
      </c>
    </row>
    <row r="6" spans="2:12" x14ac:dyDescent="0.25">
      <c r="D6" s="14">
        <v>107</v>
      </c>
      <c r="E6" s="2" t="str">
        <f>IFERROR(VLOOKUP(Sales_Data[[#This Row],[Costomer id]],Costomers_Name[#All],2,0),"")</f>
        <v>Manish Tiwari</v>
      </c>
      <c r="F6" s="2" t="s">
        <v>72</v>
      </c>
      <c r="G6" s="2" t="str">
        <f>IFERROR(VLOOKUP(Sales_Data[[#This Row],[HSN Code]],Products_Data[#All],2,0),"")</f>
        <v>Mobile</v>
      </c>
      <c r="H6" s="13">
        <v>45700</v>
      </c>
      <c r="I6" s="2">
        <f>IFERROR(VLOOKUP(Sales_Data[[#This Row],[HSN Code]],Table7[#All],7,0),"")</f>
        <v>0</v>
      </c>
      <c r="J6" s="2">
        <v>2</v>
      </c>
      <c r="K6" s="2">
        <f>IFERROR(VLOOKUP(Sales_Data[[#This Row],[HSN Code]],Products_Data[#All],4,0),"")</f>
        <v>18000</v>
      </c>
      <c r="L6" s="2">
        <f>IFERROR(Sales_Data[[#This Row],[Units]]*Sales_Data[[#This Row],[Price]],"")</f>
        <v>36000</v>
      </c>
    </row>
    <row r="7" spans="2:12" x14ac:dyDescent="0.25">
      <c r="D7" s="14">
        <v>106</v>
      </c>
      <c r="E7" s="2" t="str">
        <f>IFERROR(VLOOKUP(Sales_Data[[#This Row],[Costomer id]],Costomers_Name[#All],2,0),"")</f>
        <v>Neha Gupta</v>
      </c>
      <c r="F7" s="2" t="s">
        <v>73</v>
      </c>
      <c r="G7" s="2" t="str">
        <f>IFERROR(VLOOKUP(Sales_Data[[#This Row],[HSN Code]],Products_Data[#All],2,0),"")</f>
        <v>Tablet</v>
      </c>
      <c r="H7" s="13">
        <v>45700</v>
      </c>
      <c r="I7" s="2">
        <f>IFERROR(VLOOKUP(Sales_Data[[#This Row],[HSN Code]],Table7[#All],7,0),"")</f>
        <v>-12000</v>
      </c>
      <c r="J7" s="2">
        <v>3</v>
      </c>
      <c r="K7" s="2">
        <f>IFERROR(VLOOKUP(Sales_Data[[#This Row],[HSN Code]],Products_Data[#All],4,0),"")</f>
        <v>14000</v>
      </c>
      <c r="L7" s="2">
        <f>IFERROR(Sales_Data[[#This Row],[Units]]*Sales_Data[[#This Row],[Price]],"")</f>
        <v>42000</v>
      </c>
    </row>
    <row r="8" spans="2:12" x14ac:dyDescent="0.25">
      <c r="D8" s="14"/>
      <c r="E8" s="2" t="str">
        <f>IFERROR(VLOOKUP(Sales_Data[[#This Row],[Costomer id]],Costomers_Name[#All],2,0),"")</f>
        <v/>
      </c>
      <c r="G8" s="2" t="str">
        <f>IFERROR(VLOOKUP(Sales_Data[[#This Row],[HSN Code]],Products_Data[#All],2,0),"")</f>
        <v/>
      </c>
      <c r="I8" s="2" t="str">
        <f>IFERROR(VLOOKUP(Sales_Data[[#This Row],[HSN Code]],Table7[#All],7,0),"")</f>
        <v/>
      </c>
      <c r="K8" s="2" t="str">
        <f>IFERROR(VLOOKUP(Sales_Data[[#This Row],[HSN Code]],Products_Data[#All],4,0),"")</f>
        <v/>
      </c>
      <c r="L8" s="2" t="str">
        <f>IFERROR(Sales_Data[[#This Row],[Units]]*Sales_Data[[#This Row],[Price]],"")</f>
        <v/>
      </c>
    </row>
    <row r="9" spans="2:12" x14ac:dyDescent="0.25">
      <c r="D9" s="14"/>
      <c r="E9" s="2" t="str">
        <f>IFERROR(VLOOKUP(Sales_Data[[#This Row],[Costomer id]],Costomers_Name[#All],2,0),"")</f>
        <v/>
      </c>
      <c r="G9" s="2" t="str">
        <f>IFERROR(VLOOKUP(Sales_Data[[#This Row],[HSN Code]],Products_Data[#All],2,0),"")</f>
        <v/>
      </c>
      <c r="I9" s="2" t="str">
        <f>IFERROR(VLOOKUP(Sales_Data[[#This Row],[HSN Code]],Table7[#All],7,0),"")</f>
        <v/>
      </c>
      <c r="K9" s="2" t="str">
        <f>IFERROR(VLOOKUP(Sales_Data[[#This Row],[HSN Code]],Products_Data[#All],4,0),"")</f>
        <v/>
      </c>
      <c r="L9" s="2" t="str">
        <f>IFERROR(Sales_Data[[#This Row],[Units]]*Sales_Data[[#This Row],[Price]],"")</f>
        <v/>
      </c>
    </row>
    <row r="10" spans="2:12" x14ac:dyDescent="0.25">
      <c r="D10" s="14"/>
      <c r="E10" s="2" t="str">
        <f>IFERROR(VLOOKUP(Sales_Data[[#This Row],[Costomer id]],Costomers_Name[#All],2,0),"")</f>
        <v/>
      </c>
      <c r="G10" s="2" t="str">
        <f>IFERROR(VLOOKUP(Sales_Data[[#This Row],[HSN Code]],Products_Data[#All],2,0),"")</f>
        <v/>
      </c>
      <c r="I10" s="2" t="str">
        <f>IFERROR(VLOOKUP(Sales_Data[[#This Row],[HSN Code]],Table7[#All],7,0),"")</f>
        <v/>
      </c>
      <c r="K10" s="2" t="str">
        <f>IFERROR(VLOOKUP(Sales_Data[[#This Row],[HSN Code]],Products_Data[#All],4,0),"")</f>
        <v/>
      </c>
      <c r="L10" s="2" t="str">
        <f>IFERROR(Sales_Data[[#This Row],[Units]]*Sales_Data[[#This Row],[Price]],"")</f>
        <v/>
      </c>
    </row>
    <row r="11" spans="2:12" x14ac:dyDescent="0.25">
      <c r="D11" s="14"/>
      <c r="E11" s="2" t="str">
        <f>IFERROR(VLOOKUP(Sales_Data[[#This Row],[Costomer id]],Costomers_Name[#All],2,0),"")</f>
        <v/>
      </c>
      <c r="G11" s="2" t="str">
        <f>IFERROR(VLOOKUP(Sales_Data[[#This Row],[HSN Code]],Products_Data[#All],2,0),"")</f>
        <v/>
      </c>
      <c r="I11" s="2" t="str">
        <f>IFERROR(VLOOKUP(Sales_Data[[#This Row],[HSN Code]],Table7[#All],7,0),"")</f>
        <v/>
      </c>
      <c r="K11" s="2" t="str">
        <f>IFERROR(VLOOKUP(Sales_Data[[#This Row],[HSN Code]],Products_Data[#All],4,0),"")</f>
        <v/>
      </c>
      <c r="L11" s="2" t="str">
        <f>IFERROR(Sales_Data[[#This Row],[Units]]*Sales_Data[[#This Row],[Price]],"")</f>
        <v/>
      </c>
    </row>
    <row r="12" spans="2:12" x14ac:dyDescent="0.25">
      <c r="D12" s="14"/>
      <c r="E12" s="2" t="str">
        <f>IFERROR(VLOOKUP(Sales_Data[[#This Row],[Costomer id]],Costomers_Name[#All],2,0),"")</f>
        <v/>
      </c>
      <c r="G12" s="2" t="str">
        <f>IFERROR(VLOOKUP(Sales_Data[[#This Row],[HSN Code]],Products_Data[#All],2,0),"")</f>
        <v/>
      </c>
      <c r="I12" s="2" t="str">
        <f>IFERROR(VLOOKUP(Sales_Data[[#This Row],[HSN Code]],Table7[#All],7,0),"")</f>
        <v/>
      </c>
      <c r="K12" s="2" t="str">
        <f>IFERROR(VLOOKUP(Sales_Data[[#This Row],[HSN Code]],Products_Data[#All],4,0),"")</f>
        <v/>
      </c>
      <c r="L12" s="2" t="str">
        <f>IFERROR(Sales_Data[[#This Row],[Units]]*Sales_Data[[#This Row],[Price]],"")</f>
        <v/>
      </c>
    </row>
    <row r="13" spans="2:12" x14ac:dyDescent="0.25">
      <c r="D13" s="14"/>
      <c r="E13" s="2" t="str">
        <f>IFERROR(VLOOKUP(Sales_Data[[#This Row],[Costomer id]],Costomers_Name[#All],2,0),"")</f>
        <v/>
      </c>
      <c r="G13" s="2" t="str">
        <f>IFERROR(VLOOKUP(Sales_Data[[#This Row],[HSN Code]],Products_Data[#All],2,0),"")</f>
        <v/>
      </c>
      <c r="I13" s="2" t="str">
        <f>IFERROR(VLOOKUP(Sales_Data[[#This Row],[HSN Code]],Table7[#All],7,0),"")</f>
        <v/>
      </c>
      <c r="K13" s="2" t="str">
        <f>IFERROR(VLOOKUP(Sales_Data[[#This Row],[HSN Code]],Products_Data[#All],4,0),"")</f>
        <v/>
      </c>
      <c r="L13" s="2" t="str">
        <f>IFERROR(Sales_Data[[#This Row],[Units]]*Sales_Data[[#This Row],[Price]],"")</f>
        <v/>
      </c>
    </row>
    <row r="14" spans="2:12" x14ac:dyDescent="0.25">
      <c r="D14" s="14"/>
      <c r="E14" s="2" t="str">
        <f>IFERROR(VLOOKUP(Sales_Data[[#This Row],[Costomer id]],Costomers_Name[#All],2,0),"")</f>
        <v/>
      </c>
      <c r="G14" s="2" t="str">
        <f>IFERROR(VLOOKUP(Sales_Data[[#This Row],[HSN Code]],Products_Data[#All],2,0),"")</f>
        <v/>
      </c>
      <c r="I14" s="2" t="str">
        <f>IFERROR(VLOOKUP(Sales_Data[[#This Row],[HSN Code]],Table7[#All],7,0),"")</f>
        <v/>
      </c>
      <c r="K14" s="2" t="str">
        <f>IFERROR(VLOOKUP(Sales_Data[[#This Row],[HSN Code]],Products_Data[#All],4,0),"")</f>
        <v/>
      </c>
      <c r="L14" s="2" t="str">
        <f>IFERROR(Sales_Data[[#This Row],[Units]]*Sales_Data[[#This Row],[Price]],"")</f>
        <v/>
      </c>
    </row>
  </sheetData>
  <dataValidations count="2">
    <dataValidation type="list" allowBlank="1" showInputMessage="1" showErrorMessage="1" sqref="D6:D14" xr:uid="{E575FCDB-4D32-4D2E-A556-6E996191E070}">
      <formula1>do</formula1>
    </dataValidation>
    <dataValidation type="list" allowBlank="1" showInputMessage="1" showErrorMessage="1" sqref="F6:F14" xr:uid="{6BACC33F-3783-4A4C-A383-D325F8F75491}">
      <formula1>HSN_Code1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28D7-70FC-413A-B740-00D6345981E9}">
  <dimension ref="B1:K15"/>
  <sheetViews>
    <sheetView zoomScale="145" zoomScaleNormal="145" workbookViewId="0">
      <selection activeCell="E13" sqref="E13"/>
    </sheetView>
  </sheetViews>
  <sheetFormatPr defaultRowHeight="15" x14ac:dyDescent="0.25"/>
  <cols>
    <col min="1" max="1" width="4.28515625" style="2" customWidth="1"/>
    <col min="2" max="2" width="23.42578125" style="3" customWidth="1"/>
    <col min="3" max="3" width="3.5703125" style="2" customWidth="1"/>
    <col min="4" max="4" width="11" style="2" customWidth="1"/>
    <col min="5" max="5" width="14.5703125" style="2" customWidth="1"/>
    <col min="6" max="9" width="9.140625" style="2"/>
    <col min="10" max="10" width="14.5703125" style="2" customWidth="1"/>
    <col min="11" max="11" width="39.42578125" style="2" bestFit="1" customWidth="1"/>
    <col min="12" max="16384" width="9.140625" style="2"/>
  </cols>
  <sheetData>
    <row r="1" spans="2:11" x14ac:dyDescent="0.25">
      <c r="B1" s="2"/>
    </row>
    <row r="5" spans="2:11" x14ac:dyDescent="0.25">
      <c r="D5" s="2" t="s">
        <v>34</v>
      </c>
      <c r="E5" s="2" t="s">
        <v>90</v>
      </c>
      <c r="F5" s="2" t="s">
        <v>85</v>
      </c>
      <c r="G5" s="2" t="s">
        <v>97</v>
      </c>
      <c r="H5" s="2" t="s">
        <v>98</v>
      </c>
      <c r="I5" s="2" t="s">
        <v>95</v>
      </c>
      <c r="J5" s="2" t="s">
        <v>96</v>
      </c>
      <c r="K5" s="2" t="s">
        <v>112</v>
      </c>
    </row>
    <row r="6" spans="2:11" x14ac:dyDescent="0.25">
      <c r="D6" s="2" t="str">
        <f>IFERROR(Products_Data[[#This Row],[HSN Code]],"")</f>
        <v>N1001</v>
      </c>
      <c r="E6" s="2" t="str">
        <f>IFERROR(Products_Data[[#This Row],[Product Name]],"")</f>
        <v>Laptop</v>
      </c>
      <c r="F6" s="2">
        <f>IFERROR(Products_Data[[#This Row],[Cost Price ]],"")</f>
        <v>40000</v>
      </c>
      <c r="G6" s="2">
        <f>SUMIF(Table5[Product Name],Table7[[#This Row],[Product name]],Table5[Unit])</f>
        <v>0</v>
      </c>
      <c r="H6" s="2">
        <f>SUMIF(Sales_Data[Product name],Table7[[#This Row],[Product name]],Sales_Data[Units])</f>
        <v>0</v>
      </c>
      <c r="I6" s="2">
        <f>Table7[[#This Row],[P Unit]]-Table7[[#This Row],[S Unit]]</f>
        <v>0</v>
      </c>
      <c r="J6" s="2">
        <f>IFERROR(Table7[[#This Row],[Cost]]*Table7[[#This Row],[Stock]],"")</f>
        <v>0</v>
      </c>
      <c r="K6" s="2" t="str">
        <f>IF(Table7[[#This Row],[Stock]]&lt;5,"📞"&amp;E6&amp;"Need to Reorder"&amp;VLOOKUP(Table7[[#This Row],[HSN Code]],Vendors_Data[#All],4,0),"")</f>
        <v>📞LaptopNeed to Reorder+91 9876543210</v>
      </c>
    </row>
    <row r="7" spans="2:11" x14ac:dyDescent="0.25">
      <c r="D7" s="2" t="str">
        <f>IFERROR(Products_Data[[#This Row],[HSN Code]],"")</f>
        <v>N1002</v>
      </c>
      <c r="E7" s="2" t="str">
        <f>IFERROR(Products_Data[[#This Row],[Product Name]],"")</f>
        <v>Mobile</v>
      </c>
      <c r="F7" s="2">
        <f>IFERROR(Products_Data[[#This Row],[Cost Price ]],"")</f>
        <v>15000</v>
      </c>
      <c r="G7" s="2">
        <f>SUMIF(Table5[Product Name],Table7[[#This Row],[Product name]],Table5[Unit])</f>
        <v>2</v>
      </c>
      <c r="H7" s="2">
        <f>SUMIF(Sales_Data[Product name],Table7[[#This Row],[Product name]],Sales_Data[Units])</f>
        <v>2</v>
      </c>
      <c r="I7" s="2">
        <f>Table7[[#This Row],[P Unit]]-Table7[[#This Row],[S Unit]]</f>
        <v>0</v>
      </c>
      <c r="J7" s="2">
        <f>Table7[[#This Row],[Cost]]*Table7[[#This Row],[Stock]]</f>
        <v>0</v>
      </c>
      <c r="K7" s="2" t="str">
        <f>IF(Table7[[#This Row],[Stock]]&lt;5,"📞"&amp;E7&amp;"Need to Reorder"&amp;VLOOKUP(Table7[[#This Row],[HSN Code]],Vendors_Data[#All],4,0),"")</f>
        <v>📞MobileNeed to Reorder+91 8765432109</v>
      </c>
    </row>
    <row r="8" spans="2:11" x14ac:dyDescent="0.25">
      <c r="D8" s="2" t="str">
        <f>IFERROR(Products_Data[[#This Row],[HSN Code]],"")</f>
        <v>N1003</v>
      </c>
      <c r="E8" s="2" t="str">
        <f>IFERROR(Products_Data[[#This Row],[Product Name]],"")</f>
        <v>Tablet</v>
      </c>
      <c r="F8" s="2">
        <f>IFERROR(Products_Data[[#This Row],[Cost Price ]],"")</f>
        <v>12000</v>
      </c>
      <c r="G8" s="2">
        <f>SUMIF(Table5[Product Name],Table7[[#This Row],[Product name]],Table5[Unit])</f>
        <v>2</v>
      </c>
      <c r="H8" s="2">
        <f>SUMIF(Sales_Data[Product name],Table7[[#This Row],[Product name]],Sales_Data[Units])</f>
        <v>3</v>
      </c>
      <c r="I8" s="2">
        <f>Table7[[#This Row],[P Unit]]-Table7[[#This Row],[S Unit]]</f>
        <v>-1</v>
      </c>
      <c r="J8" s="2">
        <f>Table7[[#This Row],[Cost]]*Table7[[#This Row],[Stock]]</f>
        <v>-12000</v>
      </c>
      <c r="K8" s="2" t="str">
        <f>IF(Table7[[#This Row],[Stock]]&lt;5,"📞"&amp;E8&amp;"Need to Reorder"&amp;VLOOKUP(Table7[[#This Row],[HSN Code]],Vendors_Data[#All],4,0),"")</f>
        <v>📞TabletNeed to Reorder+91 7654321098</v>
      </c>
    </row>
    <row r="9" spans="2:11" x14ac:dyDescent="0.25">
      <c r="D9" s="2" t="str">
        <f>IFERROR(Products_Data[[#This Row],[HSN Code]],"")</f>
        <v>N1004</v>
      </c>
      <c r="E9" s="2" t="str">
        <f>IFERROR(Products_Data[[#This Row],[Product Name]],"")</f>
        <v>Printer</v>
      </c>
      <c r="F9" s="2">
        <f>IFERROR(Products_Data[[#This Row],[Cost Price ]],"")</f>
        <v>8000</v>
      </c>
      <c r="G9" s="2">
        <f>SUMIF(Table5[Product Name],Table7[[#This Row],[Product name]],Table5[Unit])</f>
        <v>4</v>
      </c>
      <c r="H9" s="2">
        <f>SUMIF(Sales_Data[Product name],Table7[[#This Row],[Product name]],Sales_Data[Units])</f>
        <v>0</v>
      </c>
      <c r="I9" s="2">
        <f>Table7[[#This Row],[P Unit]]-Table7[[#This Row],[S Unit]]</f>
        <v>4</v>
      </c>
      <c r="J9" s="2">
        <f>Table7[[#This Row],[Cost]]*Table7[[#This Row],[Stock]]</f>
        <v>32000</v>
      </c>
      <c r="K9" s="2" t="str">
        <f>IF(Table7[[#This Row],[Stock]]&lt;5,"📞"&amp;E9&amp;"Need to Reorder"&amp;VLOOKUP(Table7[[#This Row],[HSN Code]],Vendors_Data[#All],4,0),"")</f>
        <v>📞PrinterNeed to Reorder+91 6543210987</v>
      </c>
    </row>
    <row r="10" spans="2:11" x14ac:dyDescent="0.25">
      <c r="D10" s="2" t="str">
        <f>IFERROR(Products_Data[[#This Row],[HSN Code]],"")</f>
        <v>N1005</v>
      </c>
      <c r="E10" s="2" t="str">
        <f>IFERROR(Products_Data[[#This Row],[Product Name]],"")</f>
        <v>Monitor</v>
      </c>
      <c r="F10" s="2">
        <f>IFERROR(Products_Data[[#This Row],[Cost Price ]],"")</f>
        <v>10000</v>
      </c>
      <c r="G10" s="2">
        <f>SUMIF(Table5[Product Name],Table7[[#This Row],[Product name]],Table5[Unit])</f>
        <v>3</v>
      </c>
      <c r="H10" s="2">
        <f>SUMIF(Sales_Data[Product name],Table7[[#This Row],[Product name]],Sales_Data[Units])</f>
        <v>0</v>
      </c>
      <c r="I10" s="2">
        <f>Table7[[#This Row],[P Unit]]-Table7[[#This Row],[S Unit]]</f>
        <v>3</v>
      </c>
      <c r="J10" s="2">
        <f>Table7[[#This Row],[Cost]]*Table7[[#This Row],[Stock]]</f>
        <v>30000</v>
      </c>
      <c r="K10" s="2" t="str">
        <f>IF(Table7[[#This Row],[Stock]]&lt;5,"📞"&amp;E10&amp;"Need to Reorder"&amp;VLOOKUP(Table7[[#This Row],[HSN Code]],Vendors_Data[#All],4,0),"")</f>
        <v>📞MonitorNeed to Reorder+91 5432109876</v>
      </c>
    </row>
    <row r="11" spans="2:11" x14ac:dyDescent="0.25">
      <c r="D11" s="2" t="str">
        <f>IFERROR(Products_Data[[#This Row],[HSN Code]],"")</f>
        <v>N1006</v>
      </c>
      <c r="E11" s="2" t="str">
        <f>IFERROR(Products_Data[[#This Row],[Product Name]],"")</f>
        <v>Keyboard</v>
      </c>
      <c r="F11" s="2">
        <f>IFERROR(Products_Data[[#This Row],[Cost Price ]],"")</f>
        <v>1200</v>
      </c>
      <c r="G11" s="2">
        <f>SUMIF(Table5[Product Name],Table7[[#This Row],[Product name]],Table5[Unit])</f>
        <v>12</v>
      </c>
      <c r="H11" s="2">
        <f>SUMIF(Sales_Data[Product name],Table7[[#This Row],[Product name]],Sales_Data[Units])</f>
        <v>0</v>
      </c>
      <c r="I11" s="2">
        <f>Table7[[#This Row],[P Unit]]-Table7[[#This Row],[S Unit]]</f>
        <v>12</v>
      </c>
      <c r="J11" s="2">
        <f>Table7[[#This Row],[Cost]]*Table7[[#This Row],[Stock]]</f>
        <v>14400</v>
      </c>
      <c r="K11" s="2" t="str">
        <f>IF(Table7[[#This Row],[Stock]]&lt;5,"📞"&amp;E11&amp;"Need to Reorder"&amp;VLOOKUP(Table7[[#This Row],[HSN Code]],Vendors_Data[#All],4,0),"")</f>
        <v/>
      </c>
    </row>
    <row r="12" spans="2:11" x14ac:dyDescent="0.25">
      <c r="D12" s="2" t="str">
        <f>IFERROR(Products_Data[[#This Row],[HSN Code]],"")</f>
        <v>N1007</v>
      </c>
      <c r="E12" s="2" t="str">
        <f>IFERROR(Products_Data[[#This Row],[Product Name]],"")</f>
        <v>Mouse</v>
      </c>
      <c r="F12" s="2">
        <f>IFERROR(Products_Data[[#This Row],[Cost Price ]],"")</f>
        <v>800</v>
      </c>
      <c r="G12" s="2">
        <f>SUMIF(Table5[Product Name],Table7[[#This Row],[Product name]],Table5[Unit])</f>
        <v>2</v>
      </c>
      <c r="H12" s="2">
        <f>SUMIF(Sales_Data[Product name],Table7[[#This Row],[Product name]],Sales_Data[Units])</f>
        <v>0</v>
      </c>
      <c r="I12" s="2">
        <f>Table7[[#This Row],[P Unit]]-Table7[[#This Row],[S Unit]]</f>
        <v>2</v>
      </c>
      <c r="J12" s="2">
        <f>Table7[[#This Row],[Cost]]*Table7[[#This Row],[Stock]]</f>
        <v>1600</v>
      </c>
      <c r="K12" s="2" t="str">
        <f>IF(Table7[[#This Row],[Stock]]&lt;5,"📞"&amp;E12&amp;"Need to Reorder"&amp;VLOOKUP(Table7[[#This Row],[HSN Code]],Vendors_Data[#All],4,0),"")</f>
        <v>📞MouseNeed to Reorder+91 3210987654</v>
      </c>
    </row>
    <row r="13" spans="2:11" x14ac:dyDescent="0.25">
      <c r="D13" s="2" t="str">
        <f>IFERROR(Products_Data[[#This Row],[HSN Code]],"")</f>
        <v>N1008</v>
      </c>
      <c r="E13" s="2" t="str">
        <f>IFERROR(Products_Data[[#This Row],[Product Name]],"")</f>
        <v>Headphones</v>
      </c>
      <c r="F13" s="2">
        <f>IFERROR(Products_Data[[#This Row],[Cost Price ]],"")</f>
        <v>2000</v>
      </c>
      <c r="G13" s="2">
        <f>SUMIF(Table5[Product Name],Table7[[#This Row],[Product name]],Table5[Unit])</f>
        <v>3</v>
      </c>
      <c r="H13" s="2">
        <f>SUMIF(Sales_Data[Product name],Table7[[#This Row],[Product name]],Sales_Data[Units])</f>
        <v>0</v>
      </c>
      <c r="I13" s="2">
        <f>Table7[[#This Row],[P Unit]]-Table7[[#This Row],[S Unit]]</f>
        <v>3</v>
      </c>
      <c r="J13" s="2">
        <f>Table7[[#This Row],[Cost]]*Table7[[#This Row],[Stock]]</f>
        <v>6000</v>
      </c>
      <c r="K13" s="2" t="str">
        <f>IF(Table7[[#This Row],[Stock]]&lt;5,"📞"&amp;E13&amp;"Need to Reorder"&amp;VLOOKUP(Table7[[#This Row],[HSN Code]],Vendors_Data[#All],4,0),"")</f>
        <v>📞HeadphonesNeed to Reorder+91 2109876543</v>
      </c>
    </row>
    <row r="14" spans="2:11" x14ac:dyDescent="0.25">
      <c r="D14" s="2" t="str">
        <f>IFERROR(Products_Data[[#This Row],[HSN Code]],"")</f>
        <v>N1009</v>
      </c>
      <c r="E14" s="2" t="str">
        <f>IFERROR(Products_Data[[#This Row],[Product Name]],"")</f>
        <v>Smartwatch</v>
      </c>
      <c r="F14" s="2">
        <f>IFERROR(Products_Data[[#This Row],[Cost Price ]],"")</f>
        <v>5000</v>
      </c>
      <c r="G14" s="2">
        <f>SUMIF(Table5[Product Name],Table7[[#This Row],[Product name]],Table5[Unit])</f>
        <v>0</v>
      </c>
      <c r="H14" s="2">
        <f>SUMIF(Sales_Data[Product name],Table7[[#This Row],[Product name]],Sales_Data[Units])</f>
        <v>0</v>
      </c>
      <c r="I14" s="2">
        <f>Table7[[#This Row],[P Unit]]-Table7[[#This Row],[S Unit]]</f>
        <v>0</v>
      </c>
      <c r="J14" s="2">
        <f>Table7[[#This Row],[Cost]]*Table7[[#This Row],[Stock]]</f>
        <v>0</v>
      </c>
      <c r="K14" s="2" t="str">
        <f>IF(Table7[[#This Row],[Stock]]&lt;5,"📞"&amp;E14&amp;"Need to Reorder"&amp;VLOOKUP(Table7[[#This Row],[HSN Code]],Vendors_Data[#All],4,0),"")</f>
        <v>📞SmartwatchNeed to Reorder+91 1098765432</v>
      </c>
    </row>
    <row r="15" spans="2:11" x14ac:dyDescent="0.25">
      <c r="D15" s="2" t="str">
        <f>IFERROR(Products_Data[[#This Row],[HSN Code]],"")</f>
        <v>N1010</v>
      </c>
      <c r="E15" s="2" t="str">
        <f>IFERROR(Products_Data[[#This Row],[Product Name]],"")</f>
        <v>Speaker</v>
      </c>
      <c r="F15" s="2">
        <f>IFERROR(Products_Data[[#This Row],[Cost Price ]],"")</f>
        <v>3000</v>
      </c>
      <c r="G15" s="2">
        <f>SUMIF(Table5[Product Name],Table7[[#This Row],[Product name]],Table5[Unit])</f>
        <v>2</v>
      </c>
      <c r="H15" s="2">
        <f>SUMIF(Sales_Data[Product name],Table7[[#This Row],[Product name]],Sales_Data[Units])</f>
        <v>0</v>
      </c>
      <c r="I15" s="2">
        <f>Table7[[#This Row],[P Unit]]-Table7[[#This Row],[S Unit]]</f>
        <v>2</v>
      </c>
      <c r="J15" s="2">
        <f>Table7[[#This Row],[Cost]]*Table7[[#This Row],[Stock]]</f>
        <v>6000</v>
      </c>
      <c r="K15" s="2" t="str">
        <f>IF(Table7[[#This Row],[Stock]]&lt;5,"📞"&amp;E15&amp;"Need to Reorder"&amp;VLOOKUP(Table7[[#This Row],[HSN Code]],Vendors_Data[#All],4,0),"")</f>
        <v>📞SpeakerNeed to Reorder+91 9988776655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42D3-43A1-4FDB-B477-0395A23E40CA}">
  <dimension ref="B3:H30"/>
  <sheetViews>
    <sheetView workbookViewId="0">
      <selection activeCell="K11" sqref="K11"/>
    </sheetView>
  </sheetViews>
  <sheetFormatPr defaultRowHeight="15" x14ac:dyDescent="0.25"/>
  <cols>
    <col min="2" max="2" width="14.42578125" bestFit="1" customWidth="1"/>
    <col min="4" max="4" width="12.140625" customWidth="1"/>
    <col min="5" max="5" width="7.140625" bestFit="1" customWidth="1"/>
    <col min="7" max="7" width="13.42578125" bestFit="1" customWidth="1"/>
    <col min="8" max="8" width="16.28515625" bestFit="1" customWidth="1"/>
  </cols>
  <sheetData>
    <row r="3" spans="2:8" x14ac:dyDescent="0.25">
      <c r="B3" t="s">
        <v>101</v>
      </c>
      <c r="D3" t="s">
        <v>102</v>
      </c>
      <c r="G3" s="1" t="s">
        <v>99</v>
      </c>
      <c r="H3" t="s">
        <v>110</v>
      </c>
    </row>
    <row r="4" spans="2:8" x14ac:dyDescent="0.25">
      <c r="B4">
        <v>10</v>
      </c>
      <c r="D4">
        <f>B4</f>
        <v>10</v>
      </c>
      <c r="G4" s="15" t="s">
        <v>43</v>
      </c>
      <c r="H4">
        <v>0</v>
      </c>
    </row>
    <row r="5" spans="2:8" x14ac:dyDescent="0.25">
      <c r="G5" s="15" t="s">
        <v>41</v>
      </c>
      <c r="H5">
        <v>0</v>
      </c>
    </row>
    <row r="6" spans="2:8" x14ac:dyDescent="0.25">
      <c r="B6" t="s">
        <v>103</v>
      </c>
      <c r="D6" t="s">
        <v>0</v>
      </c>
      <c r="G6" s="15" t="s">
        <v>36</v>
      </c>
      <c r="H6">
        <v>0</v>
      </c>
    </row>
    <row r="7" spans="2:8" x14ac:dyDescent="0.25">
      <c r="B7">
        <v>10</v>
      </c>
      <c r="D7">
        <f>B7</f>
        <v>10</v>
      </c>
      <c r="G7" s="15" t="s">
        <v>37</v>
      </c>
      <c r="H7">
        <v>2</v>
      </c>
    </row>
    <row r="8" spans="2:8" x14ac:dyDescent="0.25">
      <c r="G8" s="15" t="s">
        <v>40</v>
      </c>
      <c r="H8">
        <v>0</v>
      </c>
    </row>
    <row r="9" spans="2:8" x14ac:dyDescent="0.25">
      <c r="B9" t="s">
        <v>104</v>
      </c>
      <c r="D9" t="s">
        <v>105</v>
      </c>
      <c r="G9" s="15" t="s">
        <v>42</v>
      </c>
      <c r="H9">
        <v>0</v>
      </c>
    </row>
    <row r="10" spans="2:8" x14ac:dyDescent="0.25">
      <c r="B10">
        <v>173500</v>
      </c>
      <c r="D10" s="16">
        <f>B10</f>
        <v>173500</v>
      </c>
      <c r="G10" s="15" t="s">
        <v>39</v>
      </c>
      <c r="H10">
        <v>0</v>
      </c>
    </row>
    <row r="11" spans="2:8" x14ac:dyDescent="0.25">
      <c r="G11" s="15" t="s">
        <v>44</v>
      </c>
      <c r="H11">
        <v>0</v>
      </c>
    </row>
    <row r="12" spans="2:8" x14ac:dyDescent="0.25">
      <c r="B12" t="s">
        <v>104</v>
      </c>
      <c r="D12" t="s">
        <v>107</v>
      </c>
      <c r="G12" s="15" t="s">
        <v>45</v>
      </c>
      <c r="H12">
        <v>0</v>
      </c>
    </row>
    <row r="13" spans="2:8" x14ac:dyDescent="0.25">
      <c r="B13">
        <v>78000</v>
      </c>
      <c r="D13" s="16">
        <f>B13</f>
        <v>78000</v>
      </c>
      <c r="G13" s="15" t="s">
        <v>38</v>
      </c>
      <c r="H13">
        <v>3</v>
      </c>
    </row>
    <row r="14" spans="2:8" x14ac:dyDescent="0.25">
      <c r="G14" s="15" t="s">
        <v>100</v>
      </c>
      <c r="H14">
        <v>5</v>
      </c>
    </row>
    <row r="15" spans="2:8" x14ac:dyDescent="0.25">
      <c r="B15" t="s">
        <v>108</v>
      </c>
      <c r="D15" t="s">
        <v>96</v>
      </c>
    </row>
    <row r="16" spans="2:8" x14ac:dyDescent="0.25">
      <c r="B16">
        <v>78000</v>
      </c>
      <c r="D16" s="16">
        <f>B16</f>
        <v>78000</v>
      </c>
      <c r="G16" s="1" t="s">
        <v>99</v>
      </c>
      <c r="H16" t="s">
        <v>106</v>
      </c>
    </row>
    <row r="17" spans="4:8" x14ac:dyDescent="0.25">
      <c r="G17" s="15"/>
      <c r="H17">
        <v>7</v>
      </c>
    </row>
    <row r="18" spans="4:8" x14ac:dyDescent="0.25">
      <c r="G18" s="15" t="s">
        <v>22</v>
      </c>
      <c r="H18">
        <v>1</v>
      </c>
    </row>
    <row r="19" spans="4:8" x14ac:dyDescent="0.25">
      <c r="D19" t="s">
        <v>109</v>
      </c>
      <c r="G19" s="15" t="s">
        <v>19</v>
      </c>
      <c r="H19">
        <v>1</v>
      </c>
    </row>
    <row r="20" spans="4:8" x14ac:dyDescent="0.25">
      <c r="D20" s="16">
        <f>D16+D13-D10</f>
        <v>-17500</v>
      </c>
      <c r="G20" s="15" t="s">
        <v>100</v>
      </c>
      <c r="H20">
        <v>9</v>
      </c>
    </row>
    <row r="23" spans="4:8" x14ac:dyDescent="0.25">
      <c r="G23" s="1" t="s">
        <v>99</v>
      </c>
      <c r="H23" t="s">
        <v>108</v>
      </c>
    </row>
    <row r="24" spans="4:8" x14ac:dyDescent="0.25">
      <c r="G24" s="15">
        <v>-1</v>
      </c>
      <c r="H24">
        <v>-12000</v>
      </c>
    </row>
    <row r="25" spans="4:8" x14ac:dyDescent="0.25">
      <c r="G25" s="15">
        <v>0</v>
      </c>
      <c r="H25">
        <v>0</v>
      </c>
    </row>
    <row r="26" spans="4:8" x14ac:dyDescent="0.25">
      <c r="G26" s="15">
        <v>2</v>
      </c>
      <c r="H26">
        <v>7600</v>
      </c>
    </row>
    <row r="27" spans="4:8" x14ac:dyDescent="0.25">
      <c r="G27" s="15">
        <v>3</v>
      </c>
      <c r="H27">
        <v>36000</v>
      </c>
    </row>
    <row r="28" spans="4:8" x14ac:dyDescent="0.25">
      <c r="G28" s="15">
        <v>4</v>
      </c>
      <c r="H28">
        <v>32000</v>
      </c>
    </row>
    <row r="29" spans="4:8" x14ac:dyDescent="0.25">
      <c r="G29" s="15">
        <v>12</v>
      </c>
      <c r="H29">
        <v>14400</v>
      </c>
    </row>
    <row r="30" spans="4:8" x14ac:dyDescent="0.25">
      <c r="G30" s="15" t="s">
        <v>100</v>
      </c>
      <c r="H30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Daboard</vt:lpstr>
      <vt:lpstr>Costomers</vt:lpstr>
      <vt:lpstr>Products</vt:lpstr>
      <vt:lpstr>Vendors</vt:lpstr>
      <vt:lpstr>New Entery</vt:lpstr>
      <vt:lpstr>Purchase</vt:lpstr>
      <vt:lpstr>Sales</vt:lpstr>
      <vt:lpstr>Inventory</vt:lpstr>
      <vt:lpstr>Pivot</vt:lpstr>
      <vt:lpstr>do</vt:lpstr>
      <vt:lpstr>HSN_Code1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Prince kumar</cp:lastModifiedBy>
  <dcterms:created xsi:type="dcterms:W3CDTF">2025-02-12T06:14:37Z</dcterms:created>
  <dcterms:modified xsi:type="dcterms:W3CDTF">2025-10-27T13:32:41Z</dcterms:modified>
</cp:coreProperties>
</file>