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Machine Learning\"/>
    </mc:Choice>
  </mc:AlternateContent>
  <bookViews>
    <workbookView xWindow="0" yWindow="0" windowWidth="19200" windowHeight="6760" activeTab="5"/>
  </bookViews>
  <sheets>
    <sheet name="Excel" sheetId="6" r:id="rId1"/>
    <sheet name="correlation" sheetId="2" r:id="rId2"/>
    <sheet name="covariance" sheetId="4" r:id="rId3"/>
    <sheet name="regression" sheetId="5" r:id="rId4"/>
    <sheet name="data" sheetId="1" r:id="rId5"/>
    <sheet name="Vlookup" sheetId="7" r:id="rId6"/>
    <sheet name="H-lookup" sheetId="8" r:id="rId7"/>
    <sheet name="XLookup" sheetId="10" r:id="rId8"/>
    <sheet name="&amp;Formula" sheetId="13" r:id="rId9"/>
    <sheet name="TextJoin" sheetId="14" r:id="rId10"/>
    <sheet name="SUMIF" sheetId="15" r:id="rId11"/>
    <sheet name="SUMIFS" sheetId="16" r:id="rId12"/>
    <sheet name="COUNTIF" sheetId="17" r:id="rId13"/>
    <sheet name="COUNTIFS" sheetId="18" r:id="rId14"/>
  </sheets>
  <definedNames>
    <definedName name="_xlnm._FilterDatabase" localSheetId="8" hidden="1">'&amp;Formula'!$B$2:$D$10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8" l="1"/>
  <c r="K3" i="17" l="1"/>
  <c r="J3" i="16"/>
  <c r="H15" i="15"/>
  <c r="I7" i="15"/>
  <c r="I3" i="15"/>
  <c r="F10" i="13"/>
  <c r="F8" i="13"/>
  <c r="F7" i="13"/>
  <c r="F9" i="13"/>
  <c r="F6" i="13"/>
  <c r="F5" i="13"/>
  <c r="F4" i="13"/>
  <c r="F3" i="13"/>
  <c r="F22" i="10" l="1"/>
  <c r="E22" i="10"/>
  <c r="D22" i="10"/>
  <c r="C22" i="10"/>
  <c r="K3" i="8"/>
  <c r="K21" i="10"/>
  <c r="K22" i="10"/>
  <c r="K19" i="10"/>
  <c r="K20" i="10"/>
  <c r="K18" i="10"/>
  <c r="N18" i="10"/>
  <c r="K3" i="10"/>
  <c r="K11" i="10"/>
  <c r="L11" i="10" s="1"/>
  <c r="M11" i="10" s="1"/>
  <c r="N11" i="10" s="1"/>
  <c r="K6" i="10"/>
  <c r="O4" i="8" l="1"/>
  <c r="O5" i="8"/>
  <c r="O6" i="8"/>
  <c r="O7" i="8"/>
  <c r="O3" i="8"/>
  <c r="E7" i="8"/>
  <c r="F7" i="8"/>
  <c r="D7" i="8"/>
  <c r="C7" i="8"/>
  <c r="K12" i="7"/>
  <c r="L12" i="7"/>
  <c r="M12" i="7"/>
  <c r="J12" i="7"/>
  <c r="J6" i="7"/>
  <c r="J3" i="7"/>
  <c r="C2" i="6" l="1"/>
  <c r="D2" i="6"/>
  <c r="E8" i="6" s="1"/>
  <c r="E2" i="6"/>
  <c r="E3" i="6"/>
  <c r="D4" i="6"/>
  <c r="E4" i="6"/>
  <c r="D5" i="6"/>
  <c r="E5" i="6"/>
  <c r="C6" i="6"/>
  <c r="D6" i="6"/>
  <c r="E6" i="6"/>
  <c r="F6" i="6"/>
  <c r="E11" i="6" s="1"/>
  <c r="E10" i="6"/>
  <c r="B17" i="6"/>
  <c r="D17" i="6" s="1"/>
  <c r="C18" i="6"/>
  <c r="F23" i="6"/>
  <c r="E25" i="6"/>
  <c r="H25" i="6"/>
  <c r="I25" i="6"/>
  <c r="H26" i="6"/>
  <c r="I26" i="6"/>
  <c r="E27" i="6"/>
  <c r="H27" i="6"/>
  <c r="I27" i="6"/>
  <c r="E29" i="6"/>
  <c r="I29" i="6"/>
  <c r="E30" i="6"/>
  <c r="I30" i="6"/>
  <c r="I31" i="6"/>
  <c r="B32" i="6"/>
  <c r="B34" i="6"/>
  <c r="B36" i="6"/>
  <c r="I19" i="1" l="1"/>
  <c r="E21" i="1"/>
  <c r="J4" i="1" l="1"/>
  <c r="J5" i="1"/>
  <c r="J6" i="1"/>
  <c r="J7" i="1"/>
  <c r="J8" i="1"/>
  <c r="J9" i="1"/>
  <c r="J10" i="1"/>
  <c r="J11" i="1"/>
  <c r="J12" i="1"/>
  <c r="J13" i="1"/>
  <c r="C3" i="4"/>
  <c r="B2" i="4"/>
</calcChain>
</file>

<file path=xl/sharedStrings.xml><?xml version="1.0" encoding="utf-8"?>
<sst xmlns="http://schemas.openxmlformats.org/spreadsheetml/2006/main" count="482" uniqueCount="170">
  <si>
    <t xml:space="preserve">hours studied </t>
  </si>
  <si>
    <t xml:space="preserve">marks obtained </t>
  </si>
  <si>
    <t>Column 1</t>
  </si>
  <si>
    <t>Column 2</t>
  </si>
  <si>
    <t>Weekly wage</t>
  </si>
  <si>
    <t xml:space="preserve">Age </t>
  </si>
  <si>
    <t>Private sector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</si>
  <si>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</si>
  <si>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</si>
  <si>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</si>
  <si>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</si>
  <si>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</si>
  <si>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</si>
  <si>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</si>
  <si>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</si>
  <si>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</si>
  <si>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</si>
  <si>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</si>
  <si>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</si>
  <si>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</si>
  <si>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</si>
  <si>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</si>
  <si>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</si>
  <si>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</si>
  <si>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</si>
  <si>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</si>
  <si>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</si>
  <si>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</si>
  <si>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</si>
  <si>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</si>
  <si>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</si>
  <si>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</si>
  <si>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</si>
  <si>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</si>
  <si>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</si>
  <si>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</si>
  <si>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</si>
  <si>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</si>
  <si>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</si>
  <si>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</si>
  <si>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</si>
  <si>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</si>
  <si>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</si>
  <si>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</si>
  <si>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</si>
  <si>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</si>
  <si>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Moving Avg.</t>
  </si>
  <si>
    <t>Product name</t>
  </si>
  <si>
    <t>Sugar</t>
  </si>
  <si>
    <t>Qty(kg)</t>
  </si>
  <si>
    <t>Price/kg</t>
  </si>
  <si>
    <t xml:space="preserve">Total sale </t>
  </si>
  <si>
    <t>Qty</t>
  </si>
  <si>
    <t xml:space="preserve">Price </t>
  </si>
  <si>
    <t>Cat</t>
  </si>
  <si>
    <t>Total income</t>
  </si>
  <si>
    <t>Elephant</t>
  </si>
  <si>
    <t>Tiger</t>
  </si>
  <si>
    <t>Payal</t>
  </si>
  <si>
    <t>Monkey</t>
  </si>
  <si>
    <t>Rishi</t>
  </si>
  <si>
    <t>Sagar</t>
  </si>
  <si>
    <t>Data</t>
  </si>
  <si>
    <t>Names</t>
  </si>
  <si>
    <t>Alok</t>
  </si>
  <si>
    <t>Salary</t>
  </si>
  <si>
    <t>Not equal to</t>
  </si>
  <si>
    <t>&lt;&gt;</t>
  </si>
  <si>
    <t>=', '&lt;','&gt;'</t>
  </si>
  <si>
    <t>Equal</t>
  </si>
  <si>
    <t>=</t>
  </si>
  <si>
    <t>&amp;</t>
  </si>
  <si>
    <t>Concatenation</t>
  </si>
  <si>
    <t>+' and '-'</t>
  </si>
  <si>
    <t>Less than equal to</t>
  </si>
  <si>
    <t>&lt;=</t>
  </si>
  <si>
    <t>/ and *</t>
  </si>
  <si>
    <t>Greater than equal to</t>
  </si>
  <si>
    <t>&gt;=</t>
  </si>
  <si>
    <t>^</t>
  </si>
  <si>
    <t>Exponents</t>
  </si>
  <si>
    <t>OOP</t>
  </si>
  <si>
    <t>Symbols</t>
  </si>
  <si>
    <t>Operation</t>
  </si>
  <si>
    <t>India</t>
  </si>
  <si>
    <t>Hours Studied</t>
  </si>
  <si>
    <t>Marks obtained</t>
  </si>
  <si>
    <t>Weekly Wage</t>
  </si>
  <si>
    <t>Age</t>
  </si>
  <si>
    <t>Private Sector</t>
  </si>
  <si>
    <t xml:space="preserve">PRODUCT ID </t>
  </si>
  <si>
    <t>Product Name</t>
  </si>
  <si>
    <t>HSN Code</t>
  </si>
  <si>
    <t>Seller Name</t>
  </si>
  <si>
    <t>Qty Sold</t>
  </si>
  <si>
    <t>Harddisk</t>
  </si>
  <si>
    <t>Microphone</t>
  </si>
  <si>
    <t>Mobile Stand</t>
  </si>
  <si>
    <t>Laptop Stand</t>
  </si>
  <si>
    <t>Mic Holder</t>
  </si>
  <si>
    <t>Printer</t>
  </si>
  <si>
    <t>Scanner</t>
  </si>
  <si>
    <t>Monitor</t>
  </si>
  <si>
    <t>Mouse</t>
  </si>
  <si>
    <t>Keyboard</t>
  </si>
  <si>
    <t>APO101</t>
  </si>
  <si>
    <t>APO102</t>
  </si>
  <si>
    <t>AP0102</t>
  </si>
  <si>
    <t>AP0104</t>
  </si>
  <si>
    <t>AP0105</t>
  </si>
  <si>
    <t>AP0106</t>
  </si>
  <si>
    <t>AP0107</t>
  </si>
  <si>
    <t>AP0108</t>
  </si>
  <si>
    <t>AP0109</t>
  </si>
  <si>
    <t>AP0110</t>
  </si>
  <si>
    <t>Ram</t>
  </si>
  <si>
    <t>Rajesh</t>
  </si>
  <si>
    <t>Shivam</t>
  </si>
  <si>
    <t>Senthil</t>
  </si>
  <si>
    <t>Rahul</t>
  </si>
  <si>
    <t>Aman</t>
  </si>
  <si>
    <t>Sohan</t>
  </si>
  <si>
    <t>Chandu</t>
  </si>
  <si>
    <t>Rohan</t>
  </si>
  <si>
    <t>Sanu</t>
  </si>
  <si>
    <t>Vlookup values only count 1st coulmn to last column</t>
  </si>
  <si>
    <t>Region</t>
  </si>
  <si>
    <t>East</t>
  </si>
  <si>
    <t>West</t>
  </si>
  <si>
    <t>North</t>
  </si>
  <si>
    <t>South</t>
  </si>
  <si>
    <t>Q1 Sales</t>
  </si>
  <si>
    <t>Q2 Sales</t>
  </si>
  <si>
    <t>Q3 Sales</t>
  </si>
  <si>
    <t>Q4 Sales</t>
  </si>
  <si>
    <t>FIRST NAME</t>
  </si>
  <si>
    <t>LASTNAME</t>
  </si>
  <si>
    <t>GENDER</t>
  </si>
  <si>
    <t>Raj</t>
  </si>
  <si>
    <t>Singh</t>
  </si>
  <si>
    <t>Sharma</t>
  </si>
  <si>
    <t>Rohit</t>
  </si>
  <si>
    <t>Suresh</t>
  </si>
  <si>
    <t>kumar</t>
  </si>
  <si>
    <t>Anil</t>
  </si>
  <si>
    <t>Reena</t>
  </si>
  <si>
    <t>Kumari</t>
  </si>
  <si>
    <t>Anjali</t>
  </si>
  <si>
    <t>Rajpoot</t>
  </si>
  <si>
    <t>Neha</t>
  </si>
  <si>
    <t>Female</t>
  </si>
  <si>
    <t>Male</t>
  </si>
  <si>
    <t>Deepak</t>
  </si>
  <si>
    <t>Nehra</t>
  </si>
  <si>
    <t>Fullname</t>
  </si>
  <si>
    <t>Middle Name</t>
  </si>
  <si>
    <t>kuma</t>
  </si>
  <si>
    <t>Tewatia</t>
  </si>
  <si>
    <t>Rathor</t>
  </si>
  <si>
    <t xml:space="preserve">East </t>
  </si>
  <si>
    <t>Total Qty Sold</t>
  </si>
  <si>
    <t>Printer HP</t>
  </si>
  <si>
    <t>HP Scanner</t>
  </si>
  <si>
    <t>HCL Monitor</t>
  </si>
  <si>
    <t>Mouse HP</t>
  </si>
  <si>
    <t>HCL Printer</t>
  </si>
  <si>
    <t>Monitor 32" HCL</t>
  </si>
  <si>
    <t>Mouse HP P52</t>
  </si>
  <si>
    <t>*Mouse*</t>
  </si>
  <si>
    <t>Total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</si>
</sst>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1" fillId="0" borderId="2" xfId="0" applyFont="1" applyFill="1" applyBorder="1" applyAlignment="1">
      <alignment horizontal="centerContinuous"/>
    </xf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3" xfId="0" quotePrefix="1" applyBorder="1"/>
    <xf numFmtId="12" fontId="0" fillId="0" borderId="0" xfId="0" applyNumberFormat="1"/>
    <xf numFmtId="0" fontId="0" fillId="2" borderId="3" xfId="0" applyFill="1" applyBorder="1"/>
    <xf numFmtId="0" fontId="0" fillId="3" borderId="3" xfId="0" applyFill="1" applyBorder="1"/>
    <xf numFmtId="0" fontId="0" fillId="0" borderId="0" xfId="0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5" borderId="3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171252348998"/>
          <c:y val="0.22249653072676534"/>
          <c:w val="0.82547300222580111"/>
          <c:h val="0.66796638027784516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data!$I$2:$I$13</c:f>
              <c:numCache>
                <c:formatCode>General</c:formatCode>
                <c:ptCount val="12"/>
                <c:pt idx="0">
                  <c:v>1805</c:v>
                </c:pt>
                <c:pt idx="1">
                  <c:v>777</c:v>
                </c:pt>
                <c:pt idx="2">
                  <c:v>1186</c:v>
                </c:pt>
                <c:pt idx="3">
                  <c:v>977</c:v>
                </c:pt>
                <c:pt idx="4">
                  <c:v>1323</c:v>
                </c:pt>
                <c:pt idx="5">
                  <c:v>1629</c:v>
                </c:pt>
                <c:pt idx="6">
                  <c:v>2031</c:v>
                </c:pt>
                <c:pt idx="7">
                  <c:v>1403</c:v>
                </c:pt>
                <c:pt idx="8">
                  <c:v>2071</c:v>
                </c:pt>
                <c:pt idx="9">
                  <c:v>1751</c:v>
                </c:pt>
                <c:pt idx="10">
                  <c:v>892</c:v>
                </c:pt>
                <c:pt idx="11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7-42EB-8672-DF1B1DF4D935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Moving Avg.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data!$J$2:$J$13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1256</c:v>
                </c:pt>
                <c:pt idx="3">
                  <c:v>980</c:v>
                </c:pt>
                <c:pt idx="4">
                  <c:v>1162</c:v>
                </c:pt>
                <c:pt idx="5">
                  <c:v>1309.6666666666667</c:v>
                </c:pt>
                <c:pt idx="6">
                  <c:v>1661</c:v>
                </c:pt>
                <c:pt idx="7">
                  <c:v>1687.6666666666667</c:v>
                </c:pt>
                <c:pt idx="8">
                  <c:v>1835</c:v>
                </c:pt>
                <c:pt idx="9">
                  <c:v>1741.6666666666667</c:v>
                </c:pt>
                <c:pt idx="10">
                  <c:v>1571.3333333333333</c:v>
                </c:pt>
                <c:pt idx="11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7-42EB-8672-DF1B1DF4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245391"/>
        <c:axId val="1575244911"/>
      </c:lineChart>
      <c:catAx>
        <c:axId val="157524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44911"/>
        <c:crosses val="autoZero"/>
        <c:auto val="1"/>
        <c:lblAlgn val="ctr"/>
        <c:lblOffset val="100"/>
        <c:noMultiLvlLbl val="0"/>
      </c:catAx>
      <c:valAx>
        <c:axId val="1575244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45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23648</xdr:colOff>
      <xdr:row>0</xdr:row>
      <xdr:rowOff>170793</xdr:rowOff>
    </xdr:from>
    <xdr:to>
      <xdr:col>16</xdr:col>
      <xdr:colOff>183931</xdr:colOff>
      <xdr:row>12</xdr:row>
      <xdr:rowOff>73573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0E248-ABBC-8E7A-4BAB-5F27C6A9F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G13" sqref="G13"/>
    </sheetView>
  </sheetViews>
  <sheetFormatPr defaultRowHeight="14.5" x14ac:dyDescent="0.35"/>
  <sheetData>
    <row r="2" spans="2:8" x14ac:dyDescent="0.35">
      <c r="B2">
        <v>10</v>
      </c>
      <c r="C2">
        <f>B2</f>
        <v>10</v>
      </c>
      <c r="D2">
        <f>B2+B3</f>
        <v>30</v>
      </c>
      <c r="E2">
        <f>B2-B3</f>
        <v>-10</v>
      </c>
    </row>
    <row r="3" spans="2:8" x14ac:dyDescent="0.35">
      <c r="B3">
        <v>20</v>
      </c>
      <c r="E3">
        <f>B2*B5</f>
        <v>50</v>
      </c>
    </row>
    <row r="4" spans="2:8" x14ac:dyDescent="0.35">
      <c r="B4" t="s">
        <v>84</v>
      </c>
      <c r="D4">
        <f>B2</f>
        <v>10</v>
      </c>
      <c r="E4">
        <f>B2^B5</f>
        <v>100000</v>
      </c>
    </row>
    <row r="5" spans="2:8" x14ac:dyDescent="0.35">
      <c r="B5">
        <v>5</v>
      </c>
      <c r="D5" t="str">
        <f>B4</f>
        <v>India</v>
      </c>
      <c r="E5">
        <f>B3^B5</f>
        <v>3200000</v>
      </c>
    </row>
    <row r="6" spans="2:8" x14ac:dyDescent="0.35">
      <c r="C6" t="str">
        <f>B4</f>
        <v>India</v>
      </c>
      <c r="D6">
        <f>B3</f>
        <v>20</v>
      </c>
      <c r="E6" t="str">
        <f>B2&amp;B3</f>
        <v>1020</v>
      </c>
      <c r="F6" s="9">
        <f>B2^2/(C2*D2)</f>
        <v>0.33333333333333331</v>
      </c>
    </row>
    <row r="8" spans="2:8" x14ac:dyDescent="0.35">
      <c r="B8" s="11" t="s">
        <v>82</v>
      </c>
      <c r="C8" s="11" t="s">
        <v>83</v>
      </c>
      <c r="E8">
        <f>B2*B5+D2/B3</f>
        <v>51.5</v>
      </c>
      <c r="G8" s="10" t="s">
        <v>82</v>
      </c>
      <c r="H8" s="10" t="s">
        <v>81</v>
      </c>
    </row>
    <row r="9" spans="2:8" x14ac:dyDescent="0.35">
      <c r="B9" s="4" t="s">
        <v>79</v>
      </c>
      <c r="C9" s="4" t="s">
        <v>80</v>
      </c>
      <c r="G9" s="4" t="s">
        <v>79</v>
      </c>
      <c r="H9" s="4">
        <v>1</v>
      </c>
    </row>
    <row r="10" spans="2:8" x14ac:dyDescent="0.35">
      <c r="B10" s="4" t="s">
        <v>78</v>
      </c>
      <c r="C10" s="4" t="s">
        <v>77</v>
      </c>
      <c r="E10">
        <f>B3+B2/D4^B5</f>
        <v>20.0001</v>
      </c>
      <c r="G10" s="4" t="s">
        <v>76</v>
      </c>
      <c r="H10" s="4">
        <v>2</v>
      </c>
    </row>
    <row r="11" spans="2:8" x14ac:dyDescent="0.35">
      <c r="B11" s="4" t="s">
        <v>75</v>
      </c>
      <c r="C11" s="4" t="s">
        <v>74</v>
      </c>
      <c r="E11" s="9" t="b">
        <f>F6=B2^(B5+D2)</f>
        <v>0</v>
      </c>
      <c r="G11" s="8" t="s">
        <v>73</v>
      </c>
      <c r="H11" s="4">
        <v>3</v>
      </c>
    </row>
    <row r="12" spans="2:8" x14ac:dyDescent="0.35">
      <c r="B12" s="4" t="s">
        <v>71</v>
      </c>
      <c r="C12" s="4" t="s">
        <v>72</v>
      </c>
      <c r="G12" s="4" t="s">
        <v>71</v>
      </c>
      <c r="H12" s="4">
        <v>4</v>
      </c>
    </row>
    <row r="13" spans="2:8" x14ac:dyDescent="0.35">
      <c r="B13" s="4" t="s">
        <v>70</v>
      </c>
      <c r="C13" s="4" t="s">
        <v>69</v>
      </c>
      <c r="G13" s="8" t="s">
        <v>68</v>
      </c>
      <c r="H13" s="4">
        <v>5</v>
      </c>
    </row>
    <row r="14" spans="2:8" x14ac:dyDescent="0.35">
      <c r="B14" s="4" t="s">
        <v>67</v>
      </c>
      <c r="C14" s="4" t="s">
        <v>66</v>
      </c>
    </row>
    <row r="17" spans="2:9" x14ac:dyDescent="0.35">
      <c r="B17">
        <f>AVERAGE(2,3,4,5)</f>
        <v>3.5</v>
      </c>
      <c r="D17">
        <f>AVERAGE(B17,C18)</f>
        <v>11.45</v>
      </c>
      <c r="E17" s="4" t="s">
        <v>63</v>
      </c>
      <c r="F17" s="4" t="s">
        <v>65</v>
      </c>
    </row>
    <row r="18" spans="2:9" x14ac:dyDescent="0.35">
      <c r="C18">
        <f>AVERAGE(8,10,18,25,36)</f>
        <v>19.399999999999999</v>
      </c>
      <c r="E18" s="4" t="s">
        <v>64</v>
      </c>
      <c r="F18" s="4">
        <v>400</v>
      </c>
      <c r="H18" s="4" t="s">
        <v>63</v>
      </c>
      <c r="I18" s="4" t="s">
        <v>62</v>
      </c>
    </row>
    <row r="19" spans="2:9" x14ac:dyDescent="0.35">
      <c r="E19" s="4" t="s">
        <v>61</v>
      </c>
      <c r="F19" s="4">
        <v>200</v>
      </c>
      <c r="H19" s="4" t="s">
        <v>57</v>
      </c>
      <c r="I19" s="4">
        <v>10</v>
      </c>
    </row>
    <row r="20" spans="2:9" x14ac:dyDescent="0.35">
      <c r="E20" s="4" t="s">
        <v>60</v>
      </c>
      <c r="F20" s="4">
        <v>700</v>
      </c>
      <c r="H20" s="4" t="s">
        <v>59</v>
      </c>
      <c r="I20" s="4">
        <v>12</v>
      </c>
    </row>
    <row r="21" spans="2:9" x14ac:dyDescent="0.35">
      <c r="B21">
        <v>10</v>
      </c>
      <c r="E21" s="4" t="s">
        <v>58</v>
      </c>
      <c r="F21" s="4">
        <v>700</v>
      </c>
      <c r="H21" s="4" t="s">
        <v>57</v>
      </c>
      <c r="I21" s="4">
        <v>15</v>
      </c>
    </row>
    <row r="22" spans="2:9" x14ac:dyDescent="0.35">
      <c r="B22">
        <v>20</v>
      </c>
      <c r="E22" s="4"/>
      <c r="F22" s="4"/>
      <c r="H22" s="4" t="s">
        <v>56</v>
      </c>
      <c r="I22" s="4"/>
    </row>
    <row r="23" spans="2:9" x14ac:dyDescent="0.35">
      <c r="B23">
        <v>30</v>
      </c>
      <c r="E23" s="4" t="s">
        <v>55</v>
      </c>
      <c r="F23" s="4">
        <f>SUM(F18:F21)</f>
        <v>2000</v>
      </c>
      <c r="H23" s="4" t="s">
        <v>54</v>
      </c>
      <c r="I23" s="4">
        <v>0</v>
      </c>
    </row>
    <row r="24" spans="2:9" x14ac:dyDescent="0.35">
      <c r="B24">
        <v>40</v>
      </c>
    </row>
    <row r="25" spans="2:9" x14ac:dyDescent="0.35">
      <c r="B25">
        <v>50</v>
      </c>
      <c r="E25">
        <f>SUMIF(F18:F20,"&gt;200")</f>
        <v>1100</v>
      </c>
      <c r="H25">
        <f>AVERAGE(I19:I23)</f>
        <v>9.25</v>
      </c>
      <c r="I25">
        <f>COUNT(I19:I23)</f>
        <v>4</v>
      </c>
    </row>
    <row r="26" spans="2:9" x14ac:dyDescent="0.35">
      <c r="B26">
        <v>60</v>
      </c>
      <c r="H26">
        <f>AVERAGE(I19:I21,20)</f>
        <v>14.25</v>
      </c>
      <c r="I26">
        <f>COUNT(I19:I22)</f>
        <v>3</v>
      </c>
    </row>
    <row r="27" spans="2:9" x14ac:dyDescent="0.35">
      <c r="B27">
        <v>70</v>
      </c>
      <c r="E27">
        <f>SUMIF(E18:E21,"*a*",F18:F21)</f>
        <v>1300</v>
      </c>
      <c r="H27">
        <f>AVERAGE(I19:I20,I21)</f>
        <v>12.333333333333334</v>
      </c>
      <c r="I27">
        <f>COUNTBLANK(I19:I23)</f>
        <v>1</v>
      </c>
    </row>
    <row r="28" spans="2:9" x14ac:dyDescent="0.35">
      <c r="B28">
        <v>80</v>
      </c>
    </row>
    <row r="29" spans="2:9" x14ac:dyDescent="0.35">
      <c r="B29">
        <v>90</v>
      </c>
      <c r="E29">
        <f>SUMIFS(F18:F21,F18:F21,"&gt;100",F18:F21,"&gt;500")</f>
        <v>1400</v>
      </c>
      <c r="I29">
        <f>COUNTIF(I19:I23,"&gt;10")</f>
        <v>2</v>
      </c>
    </row>
    <row r="30" spans="2:9" x14ac:dyDescent="0.35">
      <c r="B30">
        <v>100</v>
      </c>
      <c r="E30">
        <f>SUMIFS(F18:F21,F18:F21,"&gt;100",F18:F21,"&lt;500")</f>
        <v>600</v>
      </c>
      <c r="I30">
        <f>COUNTIF(H19:H23,"*a*")</f>
        <v>2</v>
      </c>
    </row>
    <row r="31" spans="2:9" x14ac:dyDescent="0.35">
      <c r="I31">
        <f>COUNTIFS(H19:H23,"*e*",I19:I23,"&gt;10")</f>
        <v>2</v>
      </c>
    </row>
    <row r="32" spans="2:9" x14ac:dyDescent="0.35">
      <c r="B32">
        <f>SUM(B21:B22)+SUM(B23:B24)</f>
        <v>100</v>
      </c>
    </row>
    <row r="34" spans="2:2" x14ac:dyDescent="0.35">
      <c r="B34">
        <f>SUM(B26:B30)+SUM(B21:B25)+AVERAGE(B21:B23)</f>
        <v>570</v>
      </c>
    </row>
    <row r="36" spans="2:2" x14ac:dyDescent="0.35">
      <c r="B36">
        <f>SUM(B21:B23,B26)</f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3" sqref="E3"/>
    </sheetView>
  </sheetViews>
  <sheetFormatPr defaultRowHeight="14.5" x14ac:dyDescent="0.35"/>
  <cols>
    <col min="2" max="2" width="15.1796875" customWidth="1"/>
    <col min="3" max="3" width="15.90625" customWidth="1"/>
    <col min="4" max="4" width="21.1796875" customWidth="1"/>
  </cols>
  <sheetData>
    <row r="2" spans="2:5" x14ac:dyDescent="0.35">
      <c r="B2" s="13" t="s">
        <v>135</v>
      </c>
      <c r="C2" s="13" t="s">
        <v>155</v>
      </c>
      <c r="D2" s="13" t="s">
        <v>136</v>
      </c>
      <c r="E2" s="17"/>
    </row>
    <row r="3" spans="2:5" x14ac:dyDescent="0.35">
      <c r="B3" s="4" t="s">
        <v>138</v>
      </c>
      <c r="C3" s="4" t="s">
        <v>156</v>
      </c>
      <c r="D3" s="4" t="s">
        <v>139</v>
      </c>
    </row>
    <row r="4" spans="2:5" x14ac:dyDescent="0.35">
      <c r="B4" s="4" t="s">
        <v>141</v>
      </c>
      <c r="C4" s="4"/>
      <c r="D4" s="4" t="s">
        <v>140</v>
      </c>
    </row>
    <row r="5" spans="2:5" x14ac:dyDescent="0.35">
      <c r="B5" s="4" t="s">
        <v>142</v>
      </c>
      <c r="C5" s="4"/>
      <c r="D5" s="4" t="s">
        <v>140</v>
      </c>
    </row>
    <row r="6" spans="2:5" x14ac:dyDescent="0.35">
      <c r="B6" s="4" t="s">
        <v>115</v>
      </c>
      <c r="C6" s="4" t="s">
        <v>139</v>
      </c>
      <c r="D6" s="6" t="s">
        <v>157</v>
      </c>
    </row>
    <row r="7" spans="2:5" x14ac:dyDescent="0.35">
      <c r="B7" s="4" t="s">
        <v>145</v>
      </c>
      <c r="C7" s="4"/>
      <c r="D7" s="4" t="s">
        <v>146</v>
      </c>
    </row>
    <row r="8" spans="2:5" x14ac:dyDescent="0.35">
      <c r="B8" s="4" t="s">
        <v>147</v>
      </c>
      <c r="C8" s="4" t="s">
        <v>146</v>
      </c>
      <c r="D8" s="4" t="s">
        <v>148</v>
      </c>
    </row>
    <row r="9" spans="2:5" x14ac:dyDescent="0.35">
      <c r="B9" s="4" t="s">
        <v>152</v>
      </c>
      <c r="C9" s="4"/>
      <c r="D9" s="4" t="s">
        <v>153</v>
      </c>
    </row>
    <row r="10" spans="2:5" x14ac:dyDescent="0.35">
      <c r="B10" s="4" t="s">
        <v>149</v>
      </c>
      <c r="C10" s="4" t="s">
        <v>139</v>
      </c>
      <c r="D10" s="4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B2" sqref="B2:E12"/>
    </sheetView>
  </sheetViews>
  <sheetFormatPr defaultRowHeight="14.5" x14ac:dyDescent="0.35"/>
  <cols>
    <col min="2" max="2" width="13.54296875" customWidth="1"/>
  </cols>
  <sheetData>
    <row r="2" spans="2:9" x14ac:dyDescent="0.35">
      <c r="B2" s="14" t="s">
        <v>91</v>
      </c>
      <c r="C2" s="13" t="s">
        <v>126</v>
      </c>
      <c r="D2" s="14" t="s">
        <v>93</v>
      </c>
      <c r="E2" s="14" t="s">
        <v>94</v>
      </c>
      <c r="H2" s="14" t="s">
        <v>91</v>
      </c>
      <c r="I2" s="14" t="s">
        <v>160</v>
      </c>
    </row>
    <row r="3" spans="2:9" x14ac:dyDescent="0.35">
      <c r="B3" s="4" t="s">
        <v>95</v>
      </c>
      <c r="C3" s="4" t="s">
        <v>159</v>
      </c>
      <c r="D3" s="4" t="s">
        <v>115</v>
      </c>
      <c r="E3" s="4">
        <v>23</v>
      </c>
      <c r="H3" s="4" t="s">
        <v>103</v>
      </c>
      <c r="I3">
        <f>SUMIF(B3:B12,H3,E3:E12)</f>
        <v>20</v>
      </c>
    </row>
    <row r="4" spans="2:9" x14ac:dyDescent="0.35">
      <c r="B4" s="4" t="s">
        <v>96</v>
      </c>
      <c r="C4" s="4" t="s">
        <v>128</v>
      </c>
      <c r="D4" s="4" t="s">
        <v>116</v>
      </c>
      <c r="E4" s="4">
        <v>20</v>
      </c>
    </row>
    <row r="5" spans="2:9" x14ac:dyDescent="0.35">
      <c r="B5" s="4" t="s">
        <v>97</v>
      </c>
      <c r="C5" s="4" t="s">
        <v>129</v>
      </c>
      <c r="D5" s="4" t="s">
        <v>117</v>
      </c>
      <c r="E5" s="4">
        <v>30</v>
      </c>
    </row>
    <row r="6" spans="2:9" x14ac:dyDescent="0.35">
      <c r="B6" s="4" t="s">
        <v>98</v>
      </c>
      <c r="C6" s="4" t="s">
        <v>159</v>
      </c>
      <c r="D6" s="4" t="s">
        <v>118</v>
      </c>
      <c r="E6" s="4">
        <v>40</v>
      </c>
      <c r="H6" s="13" t="s">
        <v>126</v>
      </c>
      <c r="I6" s="14" t="s">
        <v>94</v>
      </c>
    </row>
    <row r="7" spans="2:9" x14ac:dyDescent="0.35">
      <c r="B7" s="4" t="s">
        <v>99</v>
      </c>
      <c r="C7" s="4" t="s">
        <v>128</v>
      </c>
      <c r="D7" s="4" t="s">
        <v>119</v>
      </c>
      <c r="E7" s="4">
        <v>34</v>
      </c>
      <c r="H7" t="s">
        <v>128</v>
      </c>
      <c r="I7">
        <f>SUMIF(C3:C12,H7,E3:E12)</f>
        <v>64</v>
      </c>
    </row>
    <row r="8" spans="2:9" x14ac:dyDescent="0.35">
      <c r="B8" s="4" t="s">
        <v>100</v>
      </c>
      <c r="C8" s="4" t="s">
        <v>129</v>
      </c>
      <c r="D8" s="4" t="s">
        <v>120</v>
      </c>
      <c r="E8" s="4">
        <v>54</v>
      </c>
    </row>
    <row r="9" spans="2:9" x14ac:dyDescent="0.35">
      <c r="B9" s="4" t="s">
        <v>101</v>
      </c>
      <c r="C9" s="4" t="s">
        <v>159</v>
      </c>
      <c r="D9" s="4" t="s">
        <v>121</v>
      </c>
      <c r="E9" s="4">
        <v>30</v>
      </c>
    </row>
    <row r="10" spans="2:9" x14ac:dyDescent="0.35">
      <c r="B10" s="4" t="s">
        <v>102</v>
      </c>
      <c r="C10" s="4" t="s">
        <v>128</v>
      </c>
      <c r="D10" s="4" t="s">
        <v>122</v>
      </c>
      <c r="E10" s="4">
        <v>10</v>
      </c>
    </row>
    <row r="11" spans="2:9" x14ac:dyDescent="0.35">
      <c r="B11" s="4" t="s">
        <v>103</v>
      </c>
      <c r="C11" s="4" t="s">
        <v>129</v>
      </c>
      <c r="D11" s="4" t="s">
        <v>123</v>
      </c>
      <c r="E11" s="4">
        <v>20</v>
      </c>
    </row>
    <row r="12" spans="2:9" x14ac:dyDescent="0.35">
      <c r="B12" s="4" t="s">
        <v>104</v>
      </c>
      <c r="C12" s="4" t="s">
        <v>159</v>
      </c>
      <c r="D12" s="4" t="s">
        <v>124</v>
      </c>
      <c r="E12" s="4">
        <v>25</v>
      </c>
    </row>
    <row r="14" spans="2:9" x14ac:dyDescent="0.35">
      <c r="B14" s="14" t="s">
        <v>91</v>
      </c>
      <c r="C14" s="13" t="s">
        <v>126</v>
      </c>
      <c r="D14" s="14" t="s">
        <v>93</v>
      </c>
      <c r="E14" s="14" t="s">
        <v>94</v>
      </c>
      <c r="G14" s="14" t="s">
        <v>91</v>
      </c>
      <c r="H14" s="14" t="s">
        <v>94</v>
      </c>
    </row>
    <row r="15" spans="2:9" x14ac:dyDescent="0.35">
      <c r="B15" s="4" t="s">
        <v>161</v>
      </c>
      <c r="C15" s="4" t="s">
        <v>159</v>
      </c>
      <c r="D15" s="4" t="s">
        <v>115</v>
      </c>
      <c r="E15" s="4">
        <v>23</v>
      </c>
      <c r="G15" t="s">
        <v>168</v>
      </c>
      <c r="H15">
        <f>SUMIF(B15:B24,G15,E15:E24)</f>
        <v>119</v>
      </c>
    </row>
    <row r="16" spans="2:9" x14ac:dyDescent="0.35">
      <c r="B16" s="4" t="s">
        <v>162</v>
      </c>
      <c r="C16" s="4" t="s">
        <v>128</v>
      </c>
      <c r="D16" s="4" t="s">
        <v>116</v>
      </c>
      <c r="E16" s="4">
        <v>20</v>
      </c>
    </row>
    <row r="17" spans="2:5" x14ac:dyDescent="0.35">
      <c r="B17" s="4" t="s">
        <v>163</v>
      </c>
      <c r="C17" s="4" t="s">
        <v>129</v>
      </c>
      <c r="D17" s="4" t="s">
        <v>117</v>
      </c>
      <c r="E17" s="4">
        <v>30</v>
      </c>
    </row>
    <row r="18" spans="2:5" x14ac:dyDescent="0.35">
      <c r="B18" s="4" t="s">
        <v>164</v>
      </c>
      <c r="C18" s="4" t="s">
        <v>159</v>
      </c>
      <c r="D18" s="4" t="s">
        <v>118</v>
      </c>
      <c r="E18" s="4">
        <v>40</v>
      </c>
    </row>
    <row r="19" spans="2:5" x14ac:dyDescent="0.35">
      <c r="B19" s="4" t="s">
        <v>103</v>
      </c>
      <c r="C19" s="4" t="s">
        <v>128</v>
      </c>
      <c r="D19" s="4" t="s">
        <v>119</v>
      </c>
      <c r="E19" s="4">
        <v>34</v>
      </c>
    </row>
    <row r="20" spans="2:5" x14ac:dyDescent="0.35">
      <c r="B20" s="4" t="s">
        <v>165</v>
      </c>
      <c r="C20" s="4" t="s">
        <v>129</v>
      </c>
      <c r="D20" s="4" t="s">
        <v>120</v>
      </c>
      <c r="E20" s="4">
        <v>54</v>
      </c>
    </row>
    <row r="21" spans="2:5" x14ac:dyDescent="0.35">
      <c r="B21" s="4" t="s">
        <v>101</v>
      </c>
      <c r="C21" s="4" t="s">
        <v>159</v>
      </c>
      <c r="D21" s="4" t="s">
        <v>121</v>
      </c>
      <c r="E21" s="4">
        <v>30</v>
      </c>
    </row>
    <row r="22" spans="2:5" x14ac:dyDescent="0.35">
      <c r="B22" s="4" t="s">
        <v>166</v>
      </c>
      <c r="C22" s="4" t="s">
        <v>128</v>
      </c>
      <c r="D22" s="4" t="s">
        <v>122</v>
      </c>
      <c r="E22" s="4">
        <v>10</v>
      </c>
    </row>
    <row r="23" spans="2:5" x14ac:dyDescent="0.35">
      <c r="B23" s="4" t="s">
        <v>167</v>
      </c>
      <c r="C23" s="4" t="s">
        <v>129</v>
      </c>
      <c r="D23" s="4" t="s">
        <v>123</v>
      </c>
      <c r="E23" s="4">
        <v>20</v>
      </c>
    </row>
    <row r="24" spans="2:5" x14ac:dyDescent="0.35">
      <c r="B24" s="4" t="s">
        <v>103</v>
      </c>
      <c r="C24" s="4" t="s">
        <v>159</v>
      </c>
      <c r="D24" s="4" t="s">
        <v>124</v>
      </c>
      <c r="E24" s="4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B2" sqref="B2:E12"/>
    </sheetView>
  </sheetViews>
  <sheetFormatPr defaultRowHeight="14.5" x14ac:dyDescent="0.35"/>
  <sheetData>
    <row r="2" spans="2:10" x14ac:dyDescent="0.35">
      <c r="B2" s="14" t="s">
        <v>91</v>
      </c>
      <c r="C2" s="13" t="s">
        <v>126</v>
      </c>
      <c r="D2" s="14" t="s">
        <v>93</v>
      </c>
      <c r="E2" s="14" t="s">
        <v>94</v>
      </c>
      <c r="H2" s="14" t="s">
        <v>91</v>
      </c>
      <c r="I2" s="13" t="s">
        <v>126</v>
      </c>
      <c r="J2" s="14" t="s">
        <v>94</v>
      </c>
    </row>
    <row r="3" spans="2:10" x14ac:dyDescent="0.35">
      <c r="B3" s="4" t="s">
        <v>95</v>
      </c>
      <c r="C3" s="4" t="s">
        <v>159</v>
      </c>
      <c r="D3" s="4" t="s">
        <v>115</v>
      </c>
      <c r="E3" s="4">
        <v>23</v>
      </c>
      <c r="H3" s="4" t="s">
        <v>98</v>
      </c>
      <c r="I3" s="4" t="s">
        <v>159</v>
      </c>
      <c r="J3" s="4">
        <f>SUMIFS(E2:E12,B2:B12,H3,C2:C12,I3)</f>
        <v>40</v>
      </c>
    </row>
    <row r="4" spans="2:10" x14ac:dyDescent="0.35">
      <c r="B4" s="4" t="s">
        <v>96</v>
      </c>
      <c r="C4" s="4" t="s">
        <v>128</v>
      </c>
      <c r="D4" s="4" t="s">
        <v>116</v>
      </c>
      <c r="E4" s="4">
        <v>20</v>
      </c>
    </row>
    <row r="5" spans="2:10" x14ac:dyDescent="0.35">
      <c r="B5" s="4" t="s">
        <v>97</v>
      </c>
      <c r="C5" s="4" t="s">
        <v>129</v>
      </c>
      <c r="D5" s="4" t="s">
        <v>117</v>
      </c>
      <c r="E5" s="4">
        <v>30</v>
      </c>
    </row>
    <row r="6" spans="2:10" x14ac:dyDescent="0.35">
      <c r="B6" s="4" t="s">
        <v>98</v>
      </c>
      <c r="C6" s="4" t="s">
        <v>159</v>
      </c>
      <c r="D6" s="4" t="s">
        <v>118</v>
      </c>
      <c r="E6" s="4">
        <v>40</v>
      </c>
    </row>
    <row r="7" spans="2:10" x14ac:dyDescent="0.35">
      <c r="B7" s="4" t="s">
        <v>99</v>
      </c>
      <c r="C7" s="4" t="s">
        <v>128</v>
      </c>
      <c r="D7" s="4" t="s">
        <v>119</v>
      </c>
      <c r="E7" s="4">
        <v>34</v>
      </c>
    </row>
    <row r="8" spans="2:10" x14ac:dyDescent="0.35">
      <c r="B8" s="4" t="s">
        <v>100</v>
      </c>
      <c r="C8" s="4" t="s">
        <v>129</v>
      </c>
      <c r="D8" s="4" t="s">
        <v>120</v>
      </c>
      <c r="E8" s="4">
        <v>54</v>
      </c>
    </row>
    <row r="9" spans="2:10" x14ac:dyDescent="0.35">
      <c r="B9" s="4" t="s">
        <v>101</v>
      </c>
      <c r="C9" s="4" t="s">
        <v>159</v>
      </c>
      <c r="D9" s="4" t="s">
        <v>121</v>
      </c>
      <c r="E9" s="4">
        <v>30</v>
      </c>
    </row>
    <row r="10" spans="2:10" x14ac:dyDescent="0.35">
      <c r="B10" s="4" t="s">
        <v>102</v>
      </c>
      <c r="C10" s="4" t="s">
        <v>128</v>
      </c>
      <c r="D10" s="4" t="s">
        <v>122</v>
      </c>
      <c r="E10" s="4">
        <v>10</v>
      </c>
    </row>
    <row r="11" spans="2:10" x14ac:dyDescent="0.35">
      <c r="B11" s="4" t="s">
        <v>103</v>
      </c>
      <c r="C11" s="4" t="s">
        <v>129</v>
      </c>
      <c r="D11" s="4" t="s">
        <v>123</v>
      </c>
      <c r="E11" s="4">
        <v>20</v>
      </c>
    </row>
    <row r="12" spans="2:10" x14ac:dyDescent="0.35">
      <c r="B12" s="4" t="s">
        <v>104</v>
      </c>
      <c r="C12" s="4" t="s">
        <v>159</v>
      </c>
      <c r="D12" s="4" t="s">
        <v>124</v>
      </c>
      <c r="E12" s="4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F23" sqref="F23"/>
    </sheetView>
  </sheetViews>
  <sheetFormatPr defaultRowHeight="14.5" x14ac:dyDescent="0.35"/>
  <cols>
    <col min="11" max="11" width="14" customWidth="1"/>
  </cols>
  <sheetData>
    <row r="2" spans="2:11" x14ac:dyDescent="0.35">
      <c r="B2" s="14" t="s">
        <v>91</v>
      </c>
      <c r="C2" s="13" t="s">
        <v>126</v>
      </c>
      <c r="D2" s="14" t="s">
        <v>93</v>
      </c>
      <c r="E2" s="14" t="s">
        <v>94</v>
      </c>
      <c r="I2" s="14" t="s">
        <v>91</v>
      </c>
      <c r="J2" s="13" t="s">
        <v>126</v>
      </c>
      <c r="K2" s="13" t="s">
        <v>169</v>
      </c>
    </row>
    <row r="3" spans="2:11" x14ac:dyDescent="0.35">
      <c r="B3" s="4" t="s">
        <v>100</v>
      </c>
      <c r="C3" s="4" t="s">
        <v>159</v>
      </c>
      <c r="D3" s="4" t="s">
        <v>115</v>
      </c>
      <c r="E3" s="4">
        <v>23</v>
      </c>
      <c r="I3" s="4" t="s">
        <v>101</v>
      </c>
      <c r="J3" s="4" t="s">
        <v>159</v>
      </c>
      <c r="K3" s="4">
        <f>COUNTIF(C2:C12,J3)</f>
        <v>4</v>
      </c>
    </row>
    <row r="4" spans="2:11" x14ac:dyDescent="0.35">
      <c r="B4" s="4" t="s">
        <v>96</v>
      </c>
      <c r="C4" s="4" t="s">
        <v>128</v>
      </c>
      <c r="D4" s="4" t="s">
        <v>116</v>
      </c>
      <c r="E4" s="4">
        <v>20</v>
      </c>
    </row>
    <row r="5" spans="2:11" x14ac:dyDescent="0.35">
      <c r="B5" s="4" t="s">
        <v>103</v>
      </c>
      <c r="C5" s="4" t="s">
        <v>129</v>
      </c>
      <c r="D5" s="4" t="s">
        <v>117</v>
      </c>
      <c r="E5" s="4">
        <v>30</v>
      </c>
    </row>
    <row r="6" spans="2:11" x14ac:dyDescent="0.35">
      <c r="B6" s="4" t="s">
        <v>98</v>
      </c>
      <c r="C6" s="4" t="s">
        <v>159</v>
      </c>
      <c r="D6" s="4" t="s">
        <v>118</v>
      </c>
      <c r="E6" s="4">
        <v>40</v>
      </c>
    </row>
    <row r="7" spans="2:11" x14ac:dyDescent="0.35">
      <c r="B7" s="4" t="s">
        <v>99</v>
      </c>
      <c r="C7" s="4" t="s">
        <v>128</v>
      </c>
      <c r="D7" s="4" t="s">
        <v>119</v>
      </c>
      <c r="E7" s="4">
        <v>34</v>
      </c>
    </row>
    <row r="8" spans="2:11" x14ac:dyDescent="0.35">
      <c r="B8" s="4" t="s">
        <v>100</v>
      </c>
      <c r="C8" s="4" t="s">
        <v>129</v>
      </c>
      <c r="D8" s="4" t="s">
        <v>120</v>
      </c>
      <c r="E8" s="4">
        <v>54</v>
      </c>
    </row>
    <row r="9" spans="2:11" x14ac:dyDescent="0.35">
      <c r="B9" s="4" t="s">
        <v>101</v>
      </c>
      <c r="C9" s="4" t="s">
        <v>159</v>
      </c>
      <c r="D9" s="4" t="s">
        <v>121</v>
      </c>
      <c r="E9" s="4">
        <v>30</v>
      </c>
    </row>
    <row r="10" spans="2:11" x14ac:dyDescent="0.35">
      <c r="B10" s="4" t="s">
        <v>102</v>
      </c>
      <c r="C10" s="4" t="s">
        <v>128</v>
      </c>
      <c r="D10" s="4" t="s">
        <v>122</v>
      </c>
      <c r="E10" s="4">
        <v>10</v>
      </c>
    </row>
    <row r="11" spans="2:11" x14ac:dyDescent="0.35">
      <c r="B11" s="4" t="s">
        <v>103</v>
      </c>
      <c r="C11" s="4" t="s">
        <v>129</v>
      </c>
      <c r="D11" s="4" t="s">
        <v>123</v>
      </c>
      <c r="E11" s="4">
        <v>20</v>
      </c>
    </row>
    <row r="12" spans="2:11" x14ac:dyDescent="0.35">
      <c r="B12" s="4" t="s">
        <v>104</v>
      </c>
      <c r="C12" s="4" t="s">
        <v>159</v>
      </c>
      <c r="D12" s="4" t="s">
        <v>124</v>
      </c>
      <c r="E12" s="4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J9" sqref="J9"/>
    </sheetView>
  </sheetViews>
  <sheetFormatPr defaultRowHeight="14.5" x14ac:dyDescent="0.35"/>
  <sheetData>
    <row r="2" spans="2:9" x14ac:dyDescent="0.35">
      <c r="B2" s="14" t="s">
        <v>91</v>
      </c>
      <c r="C2" s="13" t="s">
        <v>126</v>
      </c>
      <c r="D2" s="14" t="s">
        <v>93</v>
      </c>
      <c r="E2" s="14" t="s">
        <v>94</v>
      </c>
      <c r="G2" s="14" t="s">
        <v>91</v>
      </c>
      <c r="H2" s="13" t="s">
        <v>126</v>
      </c>
      <c r="I2" s="13" t="s">
        <v>169</v>
      </c>
    </row>
    <row r="3" spans="2:9" x14ac:dyDescent="0.35">
      <c r="B3" s="4" t="s">
        <v>103</v>
      </c>
      <c r="C3" s="4" t="s">
        <v>159</v>
      </c>
      <c r="D3" s="4" t="s">
        <v>115</v>
      </c>
      <c r="E3" s="4">
        <v>23</v>
      </c>
      <c r="G3" s="4" t="s">
        <v>103</v>
      </c>
      <c r="H3" s="4" t="s">
        <v>159</v>
      </c>
      <c r="I3" s="4">
        <f>COUNTIFS(B2:B12,G3,C2:C12,H3)</f>
        <v>2</v>
      </c>
    </row>
    <row r="4" spans="2:9" x14ac:dyDescent="0.35">
      <c r="B4" s="4" t="s">
        <v>96</v>
      </c>
      <c r="C4" s="4" t="s">
        <v>128</v>
      </c>
      <c r="D4" s="4" t="s">
        <v>116</v>
      </c>
      <c r="E4" s="4">
        <v>20</v>
      </c>
    </row>
    <row r="5" spans="2:9" x14ac:dyDescent="0.35">
      <c r="B5" s="4" t="s">
        <v>103</v>
      </c>
      <c r="C5" s="4" t="s">
        <v>129</v>
      </c>
      <c r="D5" s="4" t="s">
        <v>117</v>
      </c>
      <c r="E5" s="4">
        <v>30</v>
      </c>
    </row>
    <row r="6" spans="2:9" x14ac:dyDescent="0.35">
      <c r="B6" s="4" t="s">
        <v>98</v>
      </c>
      <c r="C6" s="4" t="s">
        <v>159</v>
      </c>
      <c r="D6" s="4" t="s">
        <v>118</v>
      </c>
      <c r="E6" s="4">
        <v>40</v>
      </c>
    </row>
    <row r="7" spans="2:9" x14ac:dyDescent="0.35">
      <c r="B7" s="4" t="s">
        <v>99</v>
      </c>
      <c r="C7" s="4" t="s">
        <v>128</v>
      </c>
      <c r="D7" s="4" t="s">
        <v>119</v>
      </c>
      <c r="E7" s="4">
        <v>34</v>
      </c>
    </row>
    <row r="8" spans="2:9" x14ac:dyDescent="0.35">
      <c r="B8" s="4" t="s">
        <v>100</v>
      </c>
      <c r="C8" s="4" t="s">
        <v>129</v>
      </c>
      <c r="D8" s="4" t="s">
        <v>120</v>
      </c>
      <c r="E8" s="4">
        <v>54</v>
      </c>
    </row>
    <row r="9" spans="2:9" x14ac:dyDescent="0.35">
      <c r="B9" s="4" t="s">
        <v>101</v>
      </c>
      <c r="C9" s="4" t="s">
        <v>159</v>
      </c>
      <c r="D9" s="4" t="s">
        <v>121</v>
      </c>
      <c r="E9" s="4">
        <v>30</v>
      </c>
    </row>
    <row r="10" spans="2:9" x14ac:dyDescent="0.35">
      <c r="B10" s="4" t="s">
        <v>102</v>
      </c>
      <c r="C10" s="4" t="s">
        <v>128</v>
      </c>
      <c r="D10" s="4" t="s">
        <v>122</v>
      </c>
      <c r="E10" s="4">
        <v>10</v>
      </c>
    </row>
    <row r="11" spans="2:9" x14ac:dyDescent="0.35">
      <c r="B11" s="4" t="s">
        <v>103</v>
      </c>
      <c r="C11" s="4" t="s">
        <v>129</v>
      </c>
      <c r="D11" s="4" t="s">
        <v>123</v>
      </c>
      <c r="E11" s="4">
        <v>20</v>
      </c>
    </row>
    <row r="12" spans="2:9" x14ac:dyDescent="0.35">
      <c r="B12" s="4" t="s">
        <v>103</v>
      </c>
      <c r="C12" s="4" t="s">
        <v>159</v>
      </c>
      <c r="D12" s="4" t="s">
        <v>124</v>
      </c>
      <c r="E12" s="4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B1" zoomScale="205" zoomScaleNormal="205" workbookViewId="0">
      <selection activeCell="I4" sqref="I4"/>
    </sheetView>
  </sheetViews>
  <sheetFormatPr defaultRowHeight="14.5" x14ac:dyDescent="0.35"/>
  <sheetData>
    <row r="1" spans="1:6" x14ac:dyDescent="0.35">
      <c r="A1" s="3"/>
      <c r="B1" s="3" t="s">
        <v>2</v>
      </c>
      <c r="C1" s="3" t="s">
        <v>3</v>
      </c>
      <c r="E1" t="s">
        <v>85</v>
      </c>
      <c r="F1" t="s">
        <v>86</v>
      </c>
    </row>
    <row r="2" spans="1:6" x14ac:dyDescent="0.35">
      <c r="A2" s="1" t="s">
        <v>2</v>
      </c>
      <c r="B2" s="1">
        <v>1</v>
      </c>
      <c r="C2" s="1"/>
      <c r="E2">
        <v>8</v>
      </c>
      <c r="F2">
        <v>82</v>
      </c>
    </row>
    <row r="3" spans="1:6" ht="15" thickBot="1" x14ac:dyDescent="0.4">
      <c r="A3" s="2" t="s">
        <v>3</v>
      </c>
      <c r="B3" s="2">
        <v>0.85682340996744299</v>
      </c>
      <c r="C3" s="2">
        <v>1</v>
      </c>
      <c r="E3">
        <v>11</v>
      </c>
      <c r="F3">
        <v>94</v>
      </c>
    </row>
    <row r="4" spans="1:6" x14ac:dyDescent="0.35">
      <c r="E4">
        <v>3</v>
      </c>
      <c r="F4">
        <v>70</v>
      </c>
    </row>
    <row r="5" spans="1:6" x14ac:dyDescent="0.35">
      <c r="E5">
        <v>6</v>
      </c>
      <c r="F5">
        <v>75</v>
      </c>
    </row>
    <row r="6" spans="1:6" x14ac:dyDescent="0.35">
      <c r="E6">
        <v>14</v>
      </c>
      <c r="F6">
        <v>98</v>
      </c>
    </row>
    <row r="7" spans="1:6" x14ac:dyDescent="0.35">
      <c r="E7">
        <v>9</v>
      </c>
      <c r="F7">
        <v>80</v>
      </c>
    </row>
    <row r="8" spans="1:6" x14ac:dyDescent="0.35">
      <c r="E8">
        <v>2</v>
      </c>
      <c r="F8">
        <v>68</v>
      </c>
    </row>
    <row r="9" spans="1:6" x14ac:dyDescent="0.35">
      <c r="E9">
        <v>0</v>
      </c>
      <c r="F9">
        <v>50</v>
      </c>
    </row>
    <row r="10" spans="1:6" x14ac:dyDescent="0.35">
      <c r="E10">
        <v>7</v>
      </c>
      <c r="F10">
        <v>76</v>
      </c>
    </row>
    <row r="11" spans="1:6" x14ac:dyDescent="0.35">
      <c r="E11">
        <v>13</v>
      </c>
      <c r="F11">
        <v>87</v>
      </c>
    </row>
    <row r="12" spans="1:6" x14ac:dyDescent="0.35">
      <c r="E12">
        <v>10</v>
      </c>
      <c r="F12">
        <v>89</v>
      </c>
    </row>
    <row r="13" spans="1:6" x14ac:dyDescent="0.35">
      <c r="E13">
        <v>4</v>
      </c>
      <c r="F13">
        <v>83</v>
      </c>
    </row>
    <row r="14" spans="1:6" x14ac:dyDescent="0.35">
      <c r="E14">
        <v>9</v>
      </c>
      <c r="F14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90" zoomScaleNormal="190" workbookViewId="0">
      <selection activeCell="B11" sqref="B11"/>
    </sheetView>
  </sheetViews>
  <sheetFormatPr defaultRowHeight="14.5" x14ac:dyDescent="0.35"/>
  <sheetData>
    <row r="1" spans="1:6" x14ac:dyDescent="0.35">
      <c r="A1" s="3"/>
      <c r="B1" s="3" t="s">
        <v>2</v>
      </c>
      <c r="C1" s="3" t="s">
        <v>3</v>
      </c>
      <c r="E1" t="s">
        <v>85</v>
      </c>
      <c r="F1" t="s">
        <v>86</v>
      </c>
    </row>
    <row r="2" spans="1:6" x14ac:dyDescent="0.35">
      <c r="A2" s="1" t="s">
        <v>2</v>
      </c>
      <c r="B2" s="1">
        <f>VARP(data!$A$2:$A$14)</f>
        <v>16.698224852071007</v>
      </c>
      <c r="C2" s="1"/>
      <c r="E2">
        <v>8</v>
      </c>
      <c r="F2">
        <v>82</v>
      </c>
    </row>
    <row r="3" spans="1:6" ht="15" thickBot="1" x14ac:dyDescent="0.4">
      <c r="A3" s="2" t="s">
        <v>3</v>
      </c>
      <c r="B3" s="2">
        <v>42.242603550295868</v>
      </c>
      <c r="C3" s="2">
        <f>VARP(data!$B$2:$B$14)</f>
        <v>145.5621301775148</v>
      </c>
      <c r="E3">
        <v>11</v>
      </c>
      <c r="F3">
        <v>94</v>
      </c>
    </row>
    <row r="4" spans="1:6" x14ac:dyDescent="0.35">
      <c r="E4">
        <v>3</v>
      </c>
      <c r="F4">
        <v>70</v>
      </c>
    </row>
    <row r="5" spans="1:6" x14ac:dyDescent="0.35">
      <c r="E5">
        <v>6</v>
      </c>
      <c r="F5">
        <v>75</v>
      </c>
    </row>
    <row r="6" spans="1:6" x14ac:dyDescent="0.35">
      <c r="E6">
        <v>14</v>
      </c>
      <c r="F6">
        <v>98</v>
      </c>
    </row>
    <row r="7" spans="1:6" x14ac:dyDescent="0.35">
      <c r="E7">
        <v>9</v>
      </c>
      <c r="F7">
        <v>80</v>
      </c>
    </row>
    <row r="8" spans="1:6" x14ac:dyDescent="0.35">
      <c r="E8">
        <v>2</v>
      </c>
      <c r="F8">
        <v>68</v>
      </c>
    </row>
    <row r="9" spans="1:6" x14ac:dyDescent="0.35">
      <c r="E9">
        <v>0</v>
      </c>
      <c r="F9">
        <v>50</v>
      </c>
    </row>
    <row r="10" spans="1:6" x14ac:dyDescent="0.35">
      <c r="E10">
        <v>7</v>
      </c>
      <c r="F10">
        <v>76</v>
      </c>
    </row>
    <row r="11" spans="1:6" x14ac:dyDescent="0.35">
      <c r="E11">
        <v>13</v>
      </c>
      <c r="F11">
        <v>87</v>
      </c>
    </row>
    <row r="12" spans="1:6" x14ac:dyDescent="0.35">
      <c r="E12">
        <v>10</v>
      </c>
      <c r="F12">
        <v>89</v>
      </c>
    </row>
    <row r="13" spans="1:6" x14ac:dyDescent="0.35">
      <c r="E13">
        <v>4</v>
      </c>
      <c r="F13">
        <v>83</v>
      </c>
    </row>
    <row r="14" spans="1:6" x14ac:dyDescent="0.35">
      <c r="E14">
        <v>9</v>
      </c>
      <c r="F14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7" zoomScale="145" zoomScaleNormal="145" workbookViewId="0">
      <selection activeCell="J1" sqref="J1:O14"/>
    </sheetView>
  </sheetViews>
  <sheetFormatPr defaultRowHeight="14.5" x14ac:dyDescent="0.35"/>
  <cols>
    <col min="1" max="1" width="18.81640625" customWidth="1"/>
    <col min="2" max="2" width="13.453125" customWidth="1"/>
  </cols>
  <sheetData>
    <row r="1" spans="1:15" x14ac:dyDescent="0.35">
      <c r="A1" t="s">
        <v>7</v>
      </c>
      <c r="J1" t="s">
        <v>85</v>
      </c>
      <c r="K1" t="s">
        <v>86</v>
      </c>
      <c r="M1" t="s">
        <v>87</v>
      </c>
      <c r="N1" t="s">
        <v>88</v>
      </c>
      <c r="O1" t="s">
        <v>89</v>
      </c>
    </row>
    <row r="2" spans="1:15" ht="15" thickBot="1" x14ac:dyDescent="0.4">
      <c r="J2" s="4">
        <v>8</v>
      </c>
      <c r="K2" s="4">
        <v>82</v>
      </c>
      <c r="M2" s="4">
        <v>962</v>
      </c>
      <c r="N2" s="4">
        <v>35</v>
      </c>
      <c r="O2" s="4">
        <v>1</v>
      </c>
    </row>
    <row r="3" spans="1:15" x14ac:dyDescent="0.35">
      <c r="A3" s="5" t="s">
        <v>8</v>
      </c>
      <c r="B3" s="5"/>
      <c r="J3" s="4">
        <v>11</v>
      </c>
      <c r="K3" s="4">
        <v>94</v>
      </c>
      <c r="M3" s="4">
        <v>577</v>
      </c>
      <c r="N3" s="4">
        <v>54</v>
      </c>
      <c r="O3" s="4">
        <v>0</v>
      </c>
    </row>
    <row r="4" spans="1:15" x14ac:dyDescent="0.35">
      <c r="A4" s="1" t="s">
        <v>9</v>
      </c>
      <c r="B4" s="1">
        <v>0.46040923454457694</v>
      </c>
      <c r="J4" s="4">
        <v>3</v>
      </c>
      <c r="K4" s="4">
        <v>70</v>
      </c>
      <c r="M4" s="4">
        <v>808</v>
      </c>
      <c r="N4" s="4">
        <v>35</v>
      </c>
      <c r="O4" s="4">
        <v>1</v>
      </c>
    </row>
    <row r="5" spans="1:15" x14ac:dyDescent="0.35">
      <c r="A5" s="1" t="s">
        <v>10</v>
      </c>
      <c r="B5" s="1">
        <v>0.21197666325392328</v>
      </c>
      <c r="J5" s="4">
        <v>6</v>
      </c>
      <c r="K5" s="4">
        <v>75</v>
      </c>
      <c r="M5" s="4">
        <v>338</v>
      </c>
      <c r="N5" s="4">
        <v>43</v>
      </c>
      <c r="O5" s="4">
        <v>1</v>
      </c>
    </row>
    <row r="6" spans="1:15" x14ac:dyDescent="0.35">
      <c r="A6" s="1" t="s">
        <v>11</v>
      </c>
      <c r="B6" s="1">
        <v>0.11347374616066369</v>
      </c>
      <c r="J6" s="4">
        <v>14</v>
      </c>
      <c r="K6" s="4">
        <v>98</v>
      </c>
      <c r="M6" s="4">
        <v>519</v>
      </c>
      <c r="N6" s="4">
        <v>35</v>
      </c>
      <c r="O6" s="4">
        <v>1</v>
      </c>
    </row>
    <row r="7" spans="1:15" x14ac:dyDescent="0.35">
      <c r="A7" s="1" t="s">
        <v>12</v>
      </c>
      <c r="B7" s="1">
        <v>182.95117825152769</v>
      </c>
      <c r="J7" s="4">
        <v>9</v>
      </c>
      <c r="K7" s="4">
        <v>80</v>
      </c>
      <c r="M7" s="4">
        <v>837</v>
      </c>
      <c r="N7" s="4">
        <v>33</v>
      </c>
      <c r="O7" s="4">
        <v>1</v>
      </c>
    </row>
    <row r="8" spans="1:15" ht="15" thickBot="1" x14ac:dyDescent="0.4">
      <c r="A8" s="2" t="s">
        <v>13</v>
      </c>
      <c r="B8" s="2">
        <v>10</v>
      </c>
      <c r="J8" s="4">
        <v>2</v>
      </c>
      <c r="K8" s="4">
        <v>68</v>
      </c>
      <c r="M8" s="4">
        <v>481</v>
      </c>
      <c r="N8" s="4">
        <v>50</v>
      </c>
      <c r="O8" s="4">
        <v>1</v>
      </c>
    </row>
    <row r="9" spans="1:15" x14ac:dyDescent="0.35">
      <c r="J9" s="4">
        <v>0</v>
      </c>
      <c r="K9" s="4">
        <v>50</v>
      </c>
      <c r="M9" s="4">
        <v>673</v>
      </c>
      <c r="N9" s="4">
        <v>40</v>
      </c>
      <c r="O9" s="4">
        <v>0</v>
      </c>
    </row>
    <row r="10" spans="1:15" ht="15" thickBot="1" x14ac:dyDescent="0.4">
      <c r="A10" t="s">
        <v>14</v>
      </c>
      <c r="J10" s="4">
        <v>7</v>
      </c>
      <c r="K10" s="4">
        <v>76</v>
      </c>
      <c r="M10" s="4">
        <v>462</v>
      </c>
      <c r="N10" s="4">
        <v>49</v>
      </c>
      <c r="O10" s="4">
        <v>1</v>
      </c>
    </row>
    <row r="11" spans="1:15" x14ac:dyDescent="0.3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  <c r="J11" s="4">
        <v>13</v>
      </c>
      <c r="K11" s="4">
        <v>87</v>
      </c>
      <c r="M11" s="4">
        <v>577</v>
      </c>
      <c r="N11" s="4">
        <v>25</v>
      </c>
      <c r="O11" s="4">
        <v>1</v>
      </c>
    </row>
    <row r="12" spans="1:15" x14ac:dyDescent="0.35">
      <c r="A12" s="1" t="s">
        <v>15</v>
      </c>
      <c r="B12" s="1">
        <v>1</v>
      </c>
      <c r="C12" s="1">
        <v>72029.331011021917</v>
      </c>
      <c r="D12" s="1">
        <v>72029.331011021917</v>
      </c>
      <c r="E12" s="1">
        <v>2.1519836113404658</v>
      </c>
      <c r="F12" s="1">
        <v>0.18056341132916096</v>
      </c>
      <c r="J12" s="4">
        <v>10</v>
      </c>
      <c r="K12" s="4">
        <v>89</v>
      </c>
    </row>
    <row r="13" spans="1:15" x14ac:dyDescent="0.35">
      <c r="A13" s="1" t="s">
        <v>16</v>
      </c>
      <c r="B13" s="1">
        <v>8</v>
      </c>
      <c r="C13" s="1">
        <v>267769.06898897805</v>
      </c>
      <c r="D13" s="1">
        <v>33471.133623622256</v>
      </c>
      <c r="E13" s="1"/>
      <c r="F13" s="1"/>
      <c r="J13" s="4">
        <v>4</v>
      </c>
      <c r="K13" s="4">
        <v>83</v>
      </c>
    </row>
    <row r="14" spans="1:15" ht="15" thickBot="1" x14ac:dyDescent="0.4">
      <c r="A14" s="2" t="s">
        <v>17</v>
      </c>
      <c r="B14" s="2">
        <v>9</v>
      </c>
      <c r="C14" s="2">
        <v>339798.39999999997</v>
      </c>
      <c r="D14" s="2"/>
      <c r="E14" s="2"/>
      <c r="F14" s="2"/>
      <c r="J14" s="4">
        <v>9</v>
      </c>
      <c r="K14" s="4">
        <v>72</v>
      </c>
    </row>
    <row r="15" spans="1:15" ht="15" thickBot="1" x14ac:dyDescent="0.4"/>
    <row r="16" spans="1:15" x14ac:dyDescent="0.3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5">
      <c r="A17" s="1" t="s">
        <v>18</v>
      </c>
      <c r="B17" s="1">
        <v>1018.4148863790991</v>
      </c>
      <c r="C17" s="1">
        <v>275.41868831193972</v>
      </c>
      <c r="D17" s="1">
        <v>3.6976971048008207</v>
      </c>
      <c r="E17" s="1">
        <v>6.0626606366908252E-3</v>
      </c>
      <c r="F17" s="1">
        <v>383.29825221925853</v>
      </c>
      <c r="G17" s="1">
        <v>1653.5315205389397</v>
      </c>
      <c r="H17" s="1">
        <v>383.29825221925853</v>
      </c>
      <c r="I17" s="1">
        <v>1653.5315205389397</v>
      </c>
    </row>
    <row r="18" spans="1:9" ht="15" thickBot="1" x14ac:dyDescent="0.4">
      <c r="A18" s="2" t="s">
        <v>31</v>
      </c>
      <c r="B18" s="2">
        <v>-9.9001224656415836</v>
      </c>
      <c r="C18" s="2">
        <v>6.7487149836567468</v>
      </c>
      <c r="D18" s="2">
        <v>-1.4669640797717118</v>
      </c>
      <c r="E18" s="2">
        <v>0.18056341132916115</v>
      </c>
      <c r="F18" s="2">
        <v>-25.462687125268367</v>
      </c>
      <c r="G18" s="2">
        <v>5.6624421939851981</v>
      </c>
      <c r="H18" s="2">
        <v>-25.462687125268367</v>
      </c>
      <c r="I18" s="2">
        <v>5.6624421939851981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A10" zoomScale="160" zoomScaleNormal="160" workbookViewId="0">
      <selection activeCell="G21" sqref="G21"/>
    </sheetView>
  </sheetViews>
  <sheetFormatPr defaultRowHeight="14.5" x14ac:dyDescent="0.35"/>
  <cols>
    <col min="1" max="1" width="17" customWidth="1"/>
    <col min="2" max="2" width="14.6328125" customWidth="1"/>
    <col min="4" max="4" width="12.1796875" customWidth="1"/>
    <col min="6" max="6" width="12.453125" customWidth="1"/>
    <col min="10" max="10" width="11.90625" customWidth="1"/>
  </cols>
  <sheetData>
    <row r="1" spans="1:21" x14ac:dyDescent="0.35">
      <c r="A1" s="4" t="s">
        <v>0</v>
      </c>
      <c r="B1" s="4" t="s">
        <v>1</v>
      </c>
      <c r="D1" s="4" t="s">
        <v>4</v>
      </c>
      <c r="E1" s="4" t="s">
        <v>5</v>
      </c>
      <c r="F1" s="4" t="s">
        <v>6</v>
      </c>
      <c r="H1" s="4" t="s">
        <v>32</v>
      </c>
      <c r="I1" s="4" t="s">
        <v>33</v>
      </c>
      <c r="J1" s="6" t="s">
        <v>46</v>
      </c>
      <c r="S1" s="12"/>
      <c r="T1" s="12"/>
      <c r="U1" s="12"/>
    </row>
    <row r="2" spans="1:21" x14ac:dyDescent="0.35">
      <c r="A2" s="4">
        <v>8</v>
      </c>
      <c r="B2" s="4">
        <v>82</v>
      </c>
      <c r="D2" s="4">
        <v>962</v>
      </c>
      <c r="E2" s="4">
        <v>35</v>
      </c>
      <c r="F2" s="4">
        <v>1</v>
      </c>
      <c r="H2" s="4" t="s">
        <v>34</v>
      </c>
      <c r="I2" s="4">
        <v>1805</v>
      </c>
      <c r="J2" s="4" t="e">
        <v>#N/A</v>
      </c>
      <c r="S2" s="12"/>
      <c r="T2" s="12"/>
      <c r="U2" s="12"/>
    </row>
    <row r="3" spans="1:21" x14ac:dyDescent="0.35">
      <c r="A3" s="4">
        <v>11</v>
      </c>
      <c r="B3" s="4">
        <v>94</v>
      </c>
      <c r="D3" s="4">
        <v>577</v>
      </c>
      <c r="E3" s="4">
        <v>54</v>
      </c>
      <c r="F3" s="4">
        <v>0</v>
      </c>
      <c r="H3" s="4" t="s">
        <v>35</v>
      </c>
      <c r="I3" s="4">
        <v>777</v>
      </c>
      <c r="J3" s="4" t="e">
        <v>#N/A</v>
      </c>
      <c r="S3" s="12"/>
      <c r="T3" s="12"/>
      <c r="U3" s="12"/>
    </row>
    <row r="4" spans="1:21" x14ac:dyDescent="0.35">
      <c r="A4" s="4">
        <v>3</v>
      </c>
      <c r="B4" s="4">
        <v>70</v>
      </c>
      <c r="D4" s="4">
        <v>808</v>
      </c>
      <c r="E4" s="4">
        <v>35</v>
      </c>
      <c r="F4" s="4">
        <v>1</v>
      </c>
      <c r="H4" s="4" t="s">
        <v>36</v>
      </c>
      <c r="I4" s="4">
        <v>1186</v>
      </c>
      <c r="J4" s="4">
        <f t="shared" ref="J4:J13" si="0">AVERAGE(I2:I4)</f>
        <v>1256</v>
      </c>
      <c r="S4" s="12"/>
      <c r="T4" s="12"/>
      <c r="U4" s="12"/>
    </row>
    <row r="5" spans="1:21" x14ac:dyDescent="0.35">
      <c r="A5" s="4">
        <v>6</v>
      </c>
      <c r="B5" s="4">
        <v>75</v>
      </c>
      <c r="D5" s="4">
        <v>338</v>
      </c>
      <c r="E5" s="4">
        <v>43</v>
      </c>
      <c r="F5" s="4">
        <v>1</v>
      </c>
      <c r="H5" s="4" t="s">
        <v>37</v>
      </c>
      <c r="I5" s="4">
        <v>977</v>
      </c>
      <c r="J5" s="4">
        <f t="shared" si="0"/>
        <v>980</v>
      </c>
      <c r="S5" s="12"/>
      <c r="T5" s="12"/>
      <c r="U5" s="12"/>
    </row>
    <row r="6" spans="1:21" x14ac:dyDescent="0.35">
      <c r="A6" s="4">
        <v>14</v>
      </c>
      <c r="B6" s="4">
        <v>98</v>
      </c>
      <c r="D6" s="4">
        <v>519</v>
      </c>
      <c r="E6" s="4">
        <v>35</v>
      </c>
      <c r="F6" s="4">
        <v>1</v>
      </c>
      <c r="H6" s="4" t="s">
        <v>38</v>
      </c>
      <c r="I6" s="4">
        <v>1323</v>
      </c>
      <c r="J6" s="4">
        <f t="shared" si="0"/>
        <v>1162</v>
      </c>
      <c r="S6" s="12"/>
      <c r="T6" s="12"/>
      <c r="U6" s="12"/>
    </row>
    <row r="7" spans="1:21" x14ac:dyDescent="0.35">
      <c r="A7" s="4">
        <v>9</v>
      </c>
      <c r="B7" s="4">
        <v>80</v>
      </c>
      <c r="D7" s="4">
        <v>837</v>
      </c>
      <c r="E7" s="4">
        <v>33</v>
      </c>
      <c r="F7" s="4">
        <v>1</v>
      </c>
      <c r="H7" s="4" t="s">
        <v>39</v>
      </c>
      <c r="I7" s="4">
        <v>1629</v>
      </c>
      <c r="J7" s="4">
        <f t="shared" si="0"/>
        <v>1309.6666666666667</v>
      </c>
      <c r="S7" s="12"/>
      <c r="T7" s="12"/>
      <c r="U7" s="12"/>
    </row>
    <row r="8" spans="1:21" x14ac:dyDescent="0.35">
      <c r="A8" s="4">
        <v>2</v>
      </c>
      <c r="B8" s="4">
        <v>68</v>
      </c>
      <c r="D8" s="4">
        <v>481</v>
      </c>
      <c r="E8" s="4">
        <v>50</v>
      </c>
      <c r="F8" s="4">
        <v>1</v>
      </c>
      <c r="H8" s="4" t="s">
        <v>40</v>
      </c>
      <c r="I8" s="4">
        <v>2031</v>
      </c>
      <c r="J8" s="4">
        <f t="shared" si="0"/>
        <v>1661</v>
      </c>
      <c r="S8" s="12"/>
      <c r="T8" s="12"/>
      <c r="U8" s="12"/>
    </row>
    <row r="9" spans="1:21" x14ac:dyDescent="0.35">
      <c r="A9" s="4">
        <v>0</v>
      </c>
      <c r="B9" s="4">
        <v>50</v>
      </c>
      <c r="D9" s="4">
        <v>673</v>
      </c>
      <c r="E9" s="4">
        <v>40</v>
      </c>
      <c r="F9" s="4">
        <v>0</v>
      </c>
      <c r="H9" s="4" t="s">
        <v>41</v>
      </c>
      <c r="I9" s="4">
        <v>1403</v>
      </c>
      <c r="J9" s="4">
        <f t="shared" si="0"/>
        <v>1687.6666666666667</v>
      </c>
      <c r="S9" s="12"/>
      <c r="T9" s="12"/>
      <c r="U9" s="12"/>
    </row>
    <row r="10" spans="1:21" x14ac:dyDescent="0.35">
      <c r="A10" s="4">
        <v>7</v>
      </c>
      <c r="B10" s="4">
        <v>76</v>
      </c>
      <c r="D10" s="4">
        <v>462</v>
      </c>
      <c r="E10" s="4">
        <v>49</v>
      </c>
      <c r="F10" s="4">
        <v>1</v>
      </c>
      <c r="H10" s="4" t="s">
        <v>42</v>
      </c>
      <c r="I10" s="4">
        <v>2071</v>
      </c>
      <c r="J10" s="4">
        <f t="shared" si="0"/>
        <v>1835</v>
      </c>
      <c r="S10" s="12"/>
      <c r="T10" s="12"/>
      <c r="U10" s="12"/>
    </row>
    <row r="11" spans="1:21" x14ac:dyDescent="0.35">
      <c r="A11" s="4">
        <v>13</v>
      </c>
      <c r="B11" s="4">
        <v>87</v>
      </c>
      <c r="D11" s="4">
        <v>577</v>
      </c>
      <c r="E11" s="4">
        <v>25</v>
      </c>
      <c r="F11" s="4">
        <v>1</v>
      </c>
      <c r="H11" s="4" t="s">
        <v>43</v>
      </c>
      <c r="I11" s="4">
        <v>1751</v>
      </c>
      <c r="J11" s="4">
        <f t="shared" si="0"/>
        <v>1741.6666666666667</v>
      </c>
      <c r="S11" s="12"/>
      <c r="T11" s="12"/>
      <c r="U11" s="12"/>
    </row>
    <row r="12" spans="1:21" x14ac:dyDescent="0.35">
      <c r="A12" s="4">
        <v>10</v>
      </c>
      <c r="B12" s="4">
        <v>89</v>
      </c>
      <c r="H12" s="4" t="s">
        <v>44</v>
      </c>
      <c r="I12" s="4">
        <v>892</v>
      </c>
      <c r="J12" s="4">
        <f t="shared" si="0"/>
        <v>1571.3333333333333</v>
      </c>
      <c r="S12" s="12"/>
      <c r="T12" s="12"/>
      <c r="U12" s="12"/>
    </row>
    <row r="13" spans="1:21" x14ac:dyDescent="0.35">
      <c r="A13" s="4">
        <v>4</v>
      </c>
      <c r="B13" s="4">
        <v>83</v>
      </c>
      <c r="H13" s="4" t="s">
        <v>45</v>
      </c>
      <c r="I13" s="4">
        <v>975</v>
      </c>
      <c r="J13" s="4">
        <f t="shared" si="0"/>
        <v>1206</v>
      </c>
      <c r="S13" s="12"/>
      <c r="T13" s="12"/>
      <c r="U13" s="12"/>
    </row>
    <row r="14" spans="1:21" x14ac:dyDescent="0.35">
      <c r="A14" s="4">
        <v>9</v>
      </c>
      <c r="B14" s="4">
        <v>72</v>
      </c>
    </row>
    <row r="17" spans="1:9" x14ac:dyDescent="0.35">
      <c r="B17" s="7"/>
      <c r="D17" t="s">
        <v>47</v>
      </c>
      <c r="E17" s="7" t="s">
        <v>48</v>
      </c>
      <c r="G17" t="s">
        <v>52</v>
      </c>
      <c r="H17" t="s">
        <v>53</v>
      </c>
    </row>
    <row r="18" spans="1:9" x14ac:dyDescent="0.35">
      <c r="A18" s="7"/>
      <c r="D18" s="7" t="s">
        <v>49</v>
      </c>
      <c r="E18" s="7">
        <v>33.3333333333333</v>
      </c>
    </row>
    <row r="19" spans="1:9" x14ac:dyDescent="0.35">
      <c r="A19" s="7"/>
      <c r="D19" s="7" t="s">
        <v>50</v>
      </c>
      <c r="E19" s="7">
        <v>60.000000000000057</v>
      </c>
      <c r="G19">
        <v>58.333333333333336</v>
      </c>
      <c r="H19">
        <v>60</v>
      </c>
      <c r="I19">
        <f>G19*H19</f>
        <v>3500</v>
      </c>
    </row>
    <row r="20" spans="1:9" x14ac:dyDescent="0.35">
      <c r="G20">
        <v>35</v>
      </c>
      <c r="H20">
        <v>60</v>
      </c>
    </row>
    <row r="21" spans="1:9" x14ac:dyDescent="0.35">
      <c r="D21" s="7" t="s">
        <v>51</v>
      </c>
      <c r="E21" s="7">
        <f>E18*E19</f>
        <v>2000</v>
      </c>
      <c r="G21">
        <v>65</v>
      </c>
      <c r="H21">
        <v>60</v>
      </c>
    </row>
    <row r="22" spans="1:9" x14ac:dyDescent="0.35">
      <c r="G22">
        <v>45</v>
      </c>
      <c r="H22">
        <v>60</v>
      </c>
    </row>
  </sheetData>
  <scenarios current="0">
    <scenario name="sales" locked="1" count="1" user="Lenovo" comment="Created by Lenovo on 09-03-2024">
      <inputCells r="H19" val="3000"/>
    </scenario>
  </scenario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abSelected="1" workbookViewId="0">
      <selection activeCell="I19" sqref="I19"/>
    </sheetView>
  </sheetViews>
  <sheetFormatPr defaultRowHeight="14.5" x14ac:dyDescent="0.35"/>
  <cols>
    <col min="2" max="2" width="14.08984375" customWidth="1"/>
    <col min="3" max="3" width="16.6328125" customWidth="1"/>
    <col min="4" max="4" width="11.453125" customWidth="1"/>
    <col min="5" max="5" width="11.54296875" customWidth="1"/>
    <col min="9" max="9" width="17.453125" customWidth="1"/>
  </cols>
  <sheetData>
    <row r="2" spans="2:13" x14ac:dyDescent="0.35">
      <c r="B2" s="14" t="s">
        <v>90</v>
      </c>
      <c r="C2" s="14" t="s">
        <v>91</v>
      </c>
      <c r="D2" s="14" t="s">
        <v>92</v>
      </c>
      <c r="E2" s="14" t="s">
        <v>93</v>
      </c>
      <c r="F2" s="14" t="s">
        <v>94</v>
      </c>
      <c r="I2" s="14" t="s">
        <v>90</v>
      </c>
      <c r="J2" s="14" t="s">
        <v>94</v>
      </c>
      <c r="L2" t="s">
        <v>125</v>
      </c>
    </row>
    <row r="3" spans="2:13" x14ac:dyDescent="0.35">
      <c r="B3" s="15">
        <v>101</v>
      </c>
      <c r="C3" s="4" t="s">
        <v>95</v>
      </c>
      <c r="D3" s="4" t="s">
        <v>105</v>
      </c>
      <c r="E3" s="4" t="s">
        <v>115</v>
      </c>
      <c r="F3" s="4">
        <v>23</v>
      </c>
      <c r="I3" s="15">
        <v>106</v>
      </c>
      <c r="J3" s="4">
        <f>VLOOKUP(I3,B2:F12,5,0)</f>
        <v>54</v>
      </c>
    </row>
    <row r="4" spans="2:13" x14ac:dyDescent="0.35">
      <c r="B4" s="15">
        <v>102</v>
      </c>
      <c r="C4" s="4" t="s">
        <v>96</v>
      </c>
      <c r="D4" s="4" t="s">
        <v>107</v>
      </c>
      <c r="E4" s="4" t="s">
        <v>116</v>
      </c>
      <c r="F4" s="4">
        <v>20</v>
      </c>
    </row>
    <row r="5" spans="2:13" x14ac:dyDescent="0.35">
      <c r="B5" s="15">
        <v>103</v>
      </c>
      <c r="C5" s="4" t="s">
        <v>97</v>
      </c>
      <c r="D5" s="4" t="s">
        <v>106</v>
      </c>
      <c r="E5" s="4" t="s">
        <v>117</v>
      </c>
      <c r="F5" s="4">
        <v>30</v>
      </c>
      <c r="I5" s="14" t="s">
        <v>92</v>
      </c>
      <c r="J5" s="14" t="s">
        <v>94</v>
      </c>
    </row>
    <row r="6" spans="2:13" x14ac:dyDescent="0.35">
      <c r="B6" s="15">
        <v>104</v>
      </c>
      <c r="C6" s="4" t="s">
        <v>98</v>
      </c>
      <c r="D6" s="4" t="s">
        <v>108</v>
      </c>
      <c r="E6" s="4" t="s">
        <v>118</v>
      </c>
      <c r="F6" s="4">
        <v>40</v>
      </c>
      <c r="I6" s="4" t="s">
        <v>112</v>
      </c>
      <c r="J6" s="4">
        <f>VLOOKUP(I6,D2:F12,3,0)</f>
        <v>10</v>
      </c>
    </row>
    <row r="7" spans="2:13" x14ac:dyDescent="0.35">
      <c r="B7" s="15">
        <v>105</v>
      </c>
      <c r="C7" s="4" t="s">
        <v>99</v>
      </c>
      <c r="D7" s="4" t="s">
        <v>109</v>
      </c>
      <c r="E7" s="4" t="s">
        <v>119</v>
      </c>
      <c r="F7" s="4">
        <v>34</v>
      </c>
    </row>
    <row r="8" spans="2:13" x14ac:dyDescent="0.35">
      <c r="B8" s="15">
        <v>106</v>
      </c>
      <c r="C8" s="4" t="s">
        <v>100</v>
      </c>
      <c r="D8" s="4" t="s">
        <v>110</v>
      </c>
      <c r="E8" s="4" t="s">
        <v>120</v>
      </c>
      <c r="F8" s="4">
        <v>54</v>
      </c>
    </row>
    <row r="9" spans="2:13" x14ac:dyDescent="0.35">
      <c r="B9" s="15">
        <v>107</v>
      </c>
      <c r="C9" s="4" t="s">
        <v>101</v>
      </c>
      <c r="D9" s="4" t="s">
        <v>111</v>
      </c>
      <c r="E9" s="4" t="s">
        <v>121</v>
      </c>
      <c r="F9" s="4">
        <v>30</v>
      </c>
    </row>
    <row r="10" spans="2:13" x14ac:dyDescent="0.35">
      <c r="B10" s="15">
        <v>108</v>
      </c>
      <c r="C10" s="4" t="s">
        <v>102</v>
      </c>
      <c r="D10" s="4" t="s">
        <v>112</v>
      </c>
      <c r="E10" s="4" t="s">
        <v>122</v>
      </c>
      <c r="F10" s="4">
        <v>10</v>
      </c>
    </row>
    <row r="11" spans="2:13" x14ac:dyDescent="0.35">
      <c r="B11" s="15">
        <v>109</v>
      </c>
      <c r="C11" s="4" t="s">
        <v>103</v>
      </c>
      <c r="D11" s="4" t="s">
        <v>113</v>
      </c>
      <c r="E11" s="4" t="s">
        <v>123</v>
      </c>
      <c r="F11" s="4">
        <v>20</v>
      </c>
      <c r="I11" s="14" t="s">
        <v>90</v>
      </c>
      <c r="J11" s="14" t="s">
        <v>91</v>
      </c>
      <c r="K11" s="14" t="s">
        <v>92</v>
      </c>
      <c r="L11" s="14" t="s">
        <v>93</v>
      </c>
      <c r="M11" s="14" t="s">
        <v>94</v>
      </c>
    </row>
    <row r="12" spans="2:13" x14ac:dyDescent="0.35">
      <c r="B12" s="15">
        <v>110</v>
      </c>
      <c r="C12" s="4" t="s">
        <v>104</v>
      </c>
      <c r="D12" s="4" t="s">
        <v>114</v>
      </c>
      <c r="E12" s="4" t="s">
        <v>124</v>
      </c>
      <c r="F12" s="4">
        <v>25</v>
      </c>
      <c r="I12" s="4">
        <v>110</v>
      </c>
      <c r="J12" s="4" t="str">
        <f>VLOOKUP($I$12,$B$2:$F$12,COLUMNS($I$11:J11),0)</f>
        <v>Keyboard</v>
      </c>
      <c r="K12" s="4" t="str">
        <f>VLOOKUP($I$12,$B$2:$F$12,COLUMNS($I$11:K11),0)</f>
        <v>AP0110</v>
      </c>
      <c r="L12" s="4" t="str">
        <f>VLOOKUP($I$12,$B$2:$F$12,COLUMNS($I$11:L11),0)</f>
        <v>Sanu</v>
      </c>
      <c r="M12" s="4">
        <f>VLOOKUP($I$12,$B$2:$F$12,COLUMNS($I$11:M11),0)</f>
        <v>25</v>
      </c>
    </row>
    <row r="13" spans="2:13" x14ac:dyDescent="0.35">
      <c r="I13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N2" sqref="N2:O7"/>
    </sheetView>
  </sheetViews>
  <sheetFormatPr defaultRowHeight="14.5" x14ac:dyDescent="0.35"/>
  <cols>
    <col min="11" max="11" width="13.81640625" customWidth="1"/>
  </cols>
  <sheetData>
    <row r="2" spans="2:15" x14ac:dyDescent="0.35">
      <c r="B2" s="13" t="s">
        <v>126</v>
      </c>
      <c r="C2" s="13" t="s">
        <v>127</v>
      </c>
      <c r="D2" s="13" t="s">
        <v>128</v>
      </c>
      <c r="E2" s="13" t="s">
        <v>129</v>
      </c>
      <c r="F2" s="13" t="s">
        <v>130</v>
      </c>
      <c r="J2" s="13" t="s">
        <v>126</v>
      </c>
      <c r="K2" s="4" t="s">
        <v>130</v>
      </c>
      <c r="N2" s="13" t="s">
        <v>126</v>
      </c>
      <c r="O2" s="16" t="s">
        <v>127</v>
      </c>
    </row>
    <row r="3" spans="2:15" x14ac:dyDescent="0.35">
      <c r="B3" s="4" t="s">
        <v>131</v>
      </c>
      <c r="C3" s="4">
        <v>500</v>
      </c>
      <c r="D3" s="4">
        <v>350</v>
      </c>
      <c r="E3" s="4">
        <v>860</v>
      </c>
      <c r="F3" s="4">
        <v>350</v>
      </c>
      <c r="J3" s="16" t="s">
        <v>17</v>
      </c>
      <c r="K3" s="4">
        <f>HLOOKUP(K2,B2:F7,6,0)</f>
        <v>2890</v>
      </c>
      <c r="N3" s="16" t="s">
        <v>131</v>
      </c>
      <c r="O3" s="4">
        <f>HLOOKUP($O$2,$B$2:$F$7,ROWS($N$2:N3),0)</f>
        <v>500</v>
      </c>
    </row>
    <row r="4" spans="2:15" x14ac:dyDescent="0.35">
      <c r="B4" s="4" t="s">
        <v>132</v>
      </c>
      <c r="C4" s="4">
        <v>700</v>
      </c>
      <c r="D4" s="4">
        <v>400</v>
      </c>
      <c r="E4" s="4">
        <v>550</v>
      </c>
      <c r="F4" s="4">
        <v>990</v>
      </c>
      <c r="N4" s="16" t="s">
        <v>132</v>
      </c>
      <c r="O4" s="4">
        <f>HLOOKUP($O$2,$B$2:$F$7,ROWS($N$2:N4),0)</f>
        <v>700</v>
      </c>
    </row>
    <row r="5" spans="2:15" x14ac:dyDescent="0.35">
      <c r="B5" s="4" t="s">
        <v>133</v>
      </c>
      <c r="C5" s="4">
        <v>1100</v>
      </c>
      <c r="D5" s="4">
        <v>650</v>
      </c>
      <c r="E5" s="4">
        <v>770</v>
      </c>
      <c r="F5" s="4">
        <v>950</v>
      </c>
      <c r="N5" s="16" t="s">
        <v>133</v>
      </c>
      <c r="O5" s="4">
        <f>HLOOKUP($O$2,$B$2:$F$7,ROWS($N$2:N5),0)</f>
        <v>1100</v>
      </c>
    </row>
    <row r="6" spans="2:15" x14ac:dyDescent="0.35">
      <c r="B6" s="4" t="s">
        <v>134</v>
      </c>
      <c r="C6" s="4">
        <v>500</v>
      </c>
      <c r="D6" s="4">
        <v>400</v>
      </c>
      <c r="E6" s="4">
        <v>200</v>
      </c>
      <c r="F6" s="4">
        <v>600</v>
      </c>
      <c r="N6" s="16" t="s">
        <v>134</v>
      </c>
      <c r="O6" s="4">
        <f>HLOOKUP($O$2,$B$2:$F$7,ROWS($N$2:N6),0)</f>
        <v>500</v>
      </c>
    </row>
    <row r="7" spans="2:15" x14ac:dyDescent="0.35">
      <c r="B7" s="4" t="s">
        <v>17</v>
      </c>
      <c r="C7" s="4">
        <f>SUM(C3:C6)</f>
        <v>2800</v>
      </c>
      <c r="D7" s="4">
        <f>SUM(D3:D6)</f>
        <v>1800</v>
      </c>
      <c r="E7" s="4">
        <f>SUM(E3:E6)</f>
        <v>2380</v>
      </c>
      <c r="F7" s="4">
        <f>SUM(F3:F6)</f>
        <v>2890</v>
      </c>
      <c r="N7" s="16" t="s">
        <v>17</v>
      </c>
      <c r="O7" s="4">
        <f>HLOOKUP($O$2,$B$2:$F$7,ROWS($N$2:N7),0)</f>
        <v>2800</v>
      </c>
    </row>
    <row r="8" spans="2:15" x14ac:dyDescent="0.35">
      <c r="B8" s="4"/>
      <c r="C8" s="4"/>
      <c r="D8" s="4"/>
      <c r="E8" s="4"/>
      <c r="F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workbookViewId="0">
      <selection activeCell="F2" sqref="F2:F12"/>
    </sheetView>
  </sheetViews>
  <sheetFormatPr defaultRowHeight="14.5" x14ac:dyDescent="0.35"/>
  <sheetData>
    <row r="2" spans="2:14" x14ac:dyDescent="0.35">
      <c r="B2" s="14" t="s">
        <v>90</v>
      </c>
      <c r="C2" s="14" t="s">
        <v>91</v>
      </c>
      <c r="D2" s="14" t="s">
        <v>92</v>
      </c>
      <c r="E2" s="14" t="s">
        <v>93</v>
      </c>
      <c r="F2" s="14" t="s">
        <v>94</v>
      </c>
      <c r="J2" s="14" t="s">
        <v>90</v>
      </c>
      <c r="K2" s="14" t="s">
        <v>93</v>
      </c>
    </row>
    <row r="3" spans="2:14" x14ac:dyDescent="0.35">
      <c r="B3" s="15">
        <v>101</v>
      </c>
      <c r="C3" s="4" t="s">
        <v>95</v>
      </c>
      <c r="D3" s="4" t="s">
        <v>105</v>
      </c>
      <c r="E3" s="4" t="s">
        <v>115</v>
      </c>
      <c r="F3" s="4">
        <v>23</v>
      </c>
      <c r="J3" s="4">
        <v>106</v>
      </c>
      <c r="K3" s="4" t="str">
        <f>_xll.XLOOKUP(J3,B3:B12,E3:E12)</f>
        <v>Aman</v>
      </c>
    </row>
    <row r="4" spans="2:14" x14ac:dyDescent="0.35">
      <c r="B4" s="15">
        <v>102</v>
      </c>
      <c r="C4" s="4" t="s">
        <v>96</v>
      </c>
      <c r="D4" s="4" t="s">
        <v>107</v>
      </c>
      <c r="E4" s="4" t="s">
        <v>116</v>
      </c>
      <c r="F4" s="4">
        <v>20</v>
      </c>
    </row>
    <row r="5" spans="2:14" x14ac:dyDescent="0.35">
      <c r="B5" s="15">
        <v>103</v>
      </c>
      <c r="C5" s="4" t="s">
        <v>97</v>
      </c>
      <c r="D5" s="4" t="s">
        <v>106</v>
      </c>
      <c r="E5" s="4" t="s">
        <v>117</v>
      </c>
      <c r="F5" s="4">
        <v>30</v>
      </c>
      <c r="J5" s="14" t="s">
        <v>92</v>
      </c>
      <c r="K5" s="14" t="s">
        <v>94</v>
      </c>
    </row>
    <row r="6" spans="2:14" x14ac:dyDescent="0.35">
      <c r="B6" s="15">
        <v>104</v>
      </c>
      <c r="C6" s="4" t="s">
        <v>98</v>
      </c>
      <c r="D6" s="4" t="s">
        <v>108</v>
      </c>
      <c r="E6" s="4" t="s">
        <v>118</v>
      </c>
      <c r="F6" s="4">
        <v>40</v>
      </c>
      <c r="J6" s="4" t="s">
        <v>113</v>
      </c>
      <c r="K6" s="4" t="str">
        <f>_xll.XLOOKUP(J6,D3:D12,C3:C12)</f>
        <v>Mouse</v>
      </c>
    </row>
    <row r="7" spans="2:14" x14ac:dyDescent="0.35">
      <c r="B7" s="15">
        <v>105</v>
      </c>
      <c r="C7" s="4" t="s">
        <v>99</v>
      </c>
      <c r="D7" s="4" t="s">
        <v>109</v>
      </c>
      <c r="E7" s="4" t="s">
        <v>119</v>
      </c>
      <c r="F7" s="4">
        <v>34</v>
      </c>
    </row>
    <row r="8" spans="2:14" x14ac:dyDescent="0.35">
      <c r="B8" s="15">
        <v>106</v>
      </c>
      <c r="C8" s="4" t="s">
        <v>100</v>
      </c>
      <c r="D8" s="4" t="s">
        <v>110</v>
      </c>
      <c r="E8" s="4" t="s">
        <v>120</v>
      </c>
      <c r="F8" s="4">
        <v>54</v>
      </c>
    </row>
    <row r="9" spans="2:14" x14ac:dyDescent="0.35">
      <c r="B9" s="15">
        <v>107</v>
      </c>
      <c r="C9" s="4" t="s">
        <v>101</v>
      </c>
      <c r="D9" s="4" t="s">
        <v>111</v>
      </c>
      <c r="E9" s="4" t="s">
        <v>121</v>
      </c>
      <c r="F9" s="4">
        <v>30</v>
      </c>
    </row>
    <row r="10" spans="2:14" x14ac:dyDescent="0.35">
      <c r="B10" s="15">
        <v>108</v>
      </c>
      <c r="C10" s="4" t="s">
        <v>102</v>
      </c>
      <c r="D10" s="4" t="s">
        <v>112</v>
      </c>
      <c r="E10" s="4" t="s">
        <v>122</v>
      </c>
      <c r="F10" s="4">
        <v>10</v>
      </c>
      <c r="J10" s="14" t="s">
        <v>90</v>
      </c>
      <c r="K10" s="14" t="s">
        <v>91</v>
      </c>
      <c r="L10" s="14" t="s">
        <v>92</v>
      </c>
      <c r="M10" s="14" t="s">
        <v>93</v>
      </c>
      <c r="N10" s="14" t="s">
        <v>94</v>
      </c>
    </row>
    <row r="11" spans="2:14" x14ac:dyDescent="0.35">
      <c r="B11" s="15">
        <v>109</v>
      </c>
      <c r="C11" s="4" t="s">
        <v>103</v>
      </c>
      <c r="D11" s="4" t="s">
        <v>113</v>
      </c>
      <c r="E11" s="4" t="s">
        <v>123</v>
      </c>
      <c r="F11" s="4">
        <v>20</v>
      </c>
      <c r="J11" s="4">
        <v>108</v>
      </c>
      <c r="K11" s="4" t="str">
        <f>_xll.XLOOKUP(J$11,B$3:B$12,C3:C12)</f>
        <v>Monitor</v>
      </c>
      <c r="L11" s="4" t="str">
        <f>_xll.XLOOKUP(K$11,C$3:C$12,D3:D12)</f>
        <v>AP0108</v>
      </c>
      <c r="M11" s="4" t="str">
        <f>_xll.XLOOKUP(L$11,D$3:D$12,E3:E12)</f>
        <v>Chandu</v>
      </c>
      <c r="N11" s="4">
        <f>_xll.XLOOKUP(M$11,E$3:E$12,F3:F12)</f>
        <v>10</v>
      </c>
    </row>
    <row r="12" spans="2:14" x14ac:dyDescent="0.35">
      <c r="B12" s="15">
        <v>110</v>
      </c>
      <c r="C12" s="4" t="s">
        <v>104</v>
      </c>
      <c r="D12" s="4" t="s">
        <v>114</v>
      </c>
      <c r="E12" s="4" t="s">
        <v>124</v>
      </c>
      <c r="F12" s="4">
        <v>25</v>
      </c>
    </row>
    <row r="17" spans="2:14" x14ac:dyDescent="0.35">
      <c r="B17" s="13" t="s">
        <v>126</v>
      </c>
      <c r="C17" s="13" t="s">
        <v>127</v>
      </c>
      <c r="D17" s="13" t="s">
        <v>128</v>
      </c>
      <c r="E17" s="13" t="s">
        <v>129</v>
      </c>
      <c r="F17" s="13" t="s">
        <v>130</v>
      </c>
      <c r="J17" s="13" t="s">
        <v>126</v>
      </c>
      <c r="K17" s="16" t="s">
        <v>129</v>
      </c>
      <c r="M17" s="13" t="s">
        <v>126</v>
      </c>
      <c r="N17" s="4" t="s">
        <v>130</v>
      </c>
    </row>
    <row r="18" spans="2:14" x14ac:dyDescent="0.35">
      <c r="B18" s="4" t="s">
        <v>131</v>
      </c>
      <c r="C18" s="4">
        <v>500</v>
      </c>
      <c r="D18" s="4">
        <v>350</v>
      </c>
      <c r="E18" s="4">
        <v>860</v>
      </c>
      <c r="F18" s="4">
        <v>350</v>
      </c>
      <c r="J18" s="16" t="s">
        <v>131</v>
      </c>
      <c r="K18" s="4">
        <f>_xll.XLOOKUP($K$17,$B$17:$F$17,B18:F18)</f>
        <v>860</v>
      </c>
      <c r="M18" s="16" t="s">
        <v>17</v>
      </c>
      <c r="N18" s="4">
        <f>_xll.XLOOKUP(N17,B17:F17,B22:F22)</f>
        <v>2890</v>
      </c>
    </row>
    <row r="19" spans="2:14" x14ac:dyDescent="0.35">
      <c r="B19" s="4" t="s">
        <v>132</v>
      </c>
      <c r="C19" s="4">
        <v>700</v>
      </c>
      <c r="D19" s="4">
        <v>400</v>
      </c>
      <c r="E19" s="4">
        <v>550</v>
      </c>
      <c r="F19" s="4">
        <v>990</v>
      </c>
      <c r="J19" s="16" t="s">
        <v>132</v>
      </c>
      <c r="K19" s="4">
        <f>_xll.XLOOKUP($K$17,$B$17:$F$17,B19:F19)</f>
        <v>550</v>
      </c>
    </row>
    <row r="20" spans="2:14" x14ac:dyDescent="0.35">
      <c r="B20" s="4" t="s">
        <v>133</v>
      </c>
      <c r="C20" s="4">
        <v>1100</v>
      </c>
      <c r="D20" s="4">
        <v>650</v>
      </c>
      <c r="E20" s="4">
        <v>770</v>
      </c>
      <c r="F20" s="4">
        <v>950</v>
      </c>
      <c r="J20" s="16" t="s">
        <v>133</v>
      </c>
      <c r="K20" s="4">
        <f>_xll.XLOOKUP($K$17,$B$17:$F$17,B20:F20)</f>
        <v>770</v>
      </c>
    </row>
    <row r="21" spans="2:14" x14ac:dyDescent="0.35">
      <c r="B21" s="4" t="s">
        <v>134</v>
      </c>
      <c r="C21" s="4">
        <v>500</v>
      </c>
      <c r="D21" s="4">
        <v>400</v>
      </c>
      <c r="E21" s="4">
        <v>200</v>
      </c>
      <c r="F21" s="4">
        <v>600</v>
      </c>
      <c r="J21" s="16" t="s">
        <v>134</v>
      </c>
      <c r="K21" s="4">
        <f>_xll.XLOOKUP($K$17,$B$17:$F$17,B21:F21)</f>
        <v>200</v>
      </c>
    </row>
    <row r="22" spans="2:14" x14ac:dyDescent="0.35">
      <c r="B22" s="4" t="s">
        <v>17</v>
      </c>
      <c r="C22" s="4">
        <f>SUM(C18:C21)</f>
        <v>2800</v>
      </c>
      <c r="D22" s="4">
        <f>SUM(D18:D21)</f>
        <v>1800</v>
      </c>
      <c r="E22" s="4">
        <f>SUM(E18:E21)</f>
        <v>2380</v>
      </c>
      <c r="F22" s="4">
        <f>SUM(F18:F21)</f>
        <v>2890</v>
      </c>
      <c r="J22" s="16" t="s">
        <v>17</v>
      </c>
      <c r="K22" s="4">
        <f>_xll.XLOOKUP($K$17,$B$17:$F$17,B22:F22)</f>
        <v>2380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B3" sqref="B3:C10"/>
    </sheetView>
  </sheetViews>
  <sheetFormatPr defaultRowHeight="14.5" x14ac:dyDescent="0.35"/>
  <cols>
    <col min="2" max="2" width="16.81640625" customWidth="1"/>
    <col min="3" max="3" width="17.81640625" customWidth="1"/>
    <col min="6" max="6" width="19.08984375" customWidth="1"/>
  </cols>
  <sheetData>
    <row r="2" spans="2:6" x14ac:dyDescent="0.35">
      <c r="B2" s="13" t="s">
        <v>135</v>
      </c>
      <c r="C2" s="13" t="s">
        <v>136</v>
      </c>
      <c r="D2" s="13" t="s">
        <v>137</v>
      </c>
      <c r="F2" s="13" t="s">
        <v>154</v>
      </c>
    </row>
    <row r="3" spans="2:6" x14ac:dyDescent="0.35">
      <c r="B3" s="4" t="s">
        <v>138</v>
      </c>
      <c r="C3" s="4" t="s">
        <v>139</v>
      </c>
      <c r="D3" s="4" t="s">
        <v>151</v>
      </c>
      <c r="F3" s="4" t="str">
        <f>"Mr. "&amp;B3&amp;" "&amp;C3</f>
        <v>Mr. Raj Singh</v>
      </c>
    </row>
    <row r="4" spans="2:6" x14ac:dyDescent="0.35">
      <c r="B4" s="4" t="s">
        <v>141</v>
      </c>
      <c r="C4" s="4" t="s">
        <v>140</v>
      </c>
      <c r="D4" s="4" t="s">
        <v>151</v>
      </c>
      <c r="F4" s="4" t="str">
        <f t="shared" ref="F4:F6" si="0">"Mr. "&amp;B4&amp;" "&amp;C4</f>
        <v>Mr. Rohit Sharma</v>
      </c>
    </row>
    <row r="5" spans="2:6" x14ac:dyDescent="0.35">
      <c r="B5" s="4" t="s">
        <v>142</v>
      </c>
      <c r="C5" s="4" t="s">
        <v>140</v>
      </c>
      <c r="D5" s="4" t="s">
        <v>151</v>
      </c>
      <c r="F5" s="4" t="str">
        <f t="shared" si="0"/>
        <v>Mr. Suresh Sharma</v>
      </c>
    </row>
    <row r="6" spans="2:6" x14ac:dyDescent="0.35">
      <c r="B6" s="4" t="s">
        <v>144</v>
      </c>
      <c r="C6" s="4" t="s">
        <v>143</v>
      </c>
      <c r="D6" s="4" t="s">
        <v>151</v>
      </c>
      <c r="F6" s="4" t="str">
        <f t="shared" si="0"/>
        <v>Mr. Anil kumar</v>
      </c>
    </row>
    <row r="7" spans="2:6" x14ac:dyDescent="0.35">
      <c r="B7" s="4" t="s">
        <v>145</v>
      </c>
      <c r="C7" s="4" t="s">
        <v>146</v>
      </c>
      <c r="D7" s="4" t="s">
        <v>150</v>
      </c>
      <c r="F7" s="4" t="str">
        <f>"Miss. "&amp;B7&amp;" "&amp;C7</f>
        <v>Miss. Reena Kumari</v>
      </c>
    </row>
    <row r="8" spans="2:6" x14ac:dyDescent="0.35">
      <c r="B8" s="4" t="s">
        <v>147</v>
      </c>
      <c r="C8" s="4" t="s">
        <v>148</v>
      </c>
      <c r="D8" s="4" t="s">
        <v>150</v>
      </c>
      <c r="F8" s="4" t="str">
        <f>"Miss. "&amp;B8&amp;" "&amp;C8</f>
        <v>Miss. Anjali Rajpoot</v>
      </c>
    </row>
    <row r="9" spans="2:6" x14ac:dyDescent="0.35">
      <c r="B9" s="4" t="s">
        <v>152</v>
      </c>
      <c r="C9" s="4" t="s">
        <v>153</v>
      </c>
      <c r="D9" s="4" t="s">
        <v>151</v>
      </c>
      <c r="F9" s="4" t="str">
        <f>"Mr. "&amp;B9&amp;" "&amp;C9</f>
        <v>Mr. Deepak Nehra</v>
      </c>
    </row>
    <row r="10" spans="2:6" x14ac:dyDescent="0.35">
      <c r="B10" s="4" t="s">
        <v>149</v>
      </c>
      <c r="C10" s="4" t="s">
        <v>140</v>
      </c>
      <c r="D10" s="4" t="s">
        <v>150</v>
      </c>
      <c r="F10" s="4" t="str">
        <f>"Miss. "&amp;B10&amp;" "&amp;C10</f>
        <v>Miss. Neha Sharma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Excel</vt:lpstr>
      <vt:lpstr>correlation</vt:lpstr>
      <vt:lpstr>covariance</vt:lpstr>
      <vt:lpstr>regression</vt:lpstr>
      <vt:lpstr>data</vt:lpstr>
      <vt:lpstr>Vlookup</vt:lpstr>
      <vt:lpstr>H-lookup</vt:lpstr>
      <vt:lpstr>XLookup</vt:lpstr>
      <vt:lpstr>&amp;Formula</vt:lpstr>
      <vt:lpstr>TextJoin</vt:lpstr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Aashutosh Mishra</dc:creator>
  <cp:lastModifiedBy>Prince</cp:lastModifiedBy>
  <dcterms:created xsi:type="dcterms:W3CDTF">2024-03-09T04:58:16Z</dcterms:created>
  <dcterms:modified xsi:type="dcterms:W3CDTF">2024-03-26T18:37:45Z</dcterms:modified>
</cp:coreProperties>
</file>