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Average Man Day per Activity" sheetId="5" state="visible" r:id="rId6"/>
    <sheet name="Total Cost per Planted Ha" sheetId="6" state="visible" r:id="rId7"/>
    <sheet name="Avg Cost per Activity" sheetId="7" state="visible" r:id="rId8"/>
    <sheet name="Total Cost per Ha - Projected" sheetId="8" state="visible" r:id="rId9"/>
    <sheet name="% of Activities Completed" sheetId="9" state="visible" r:id="rId10"/>
    <sheet name="Man Days per Planted Ha" sheetId="10" state="visible" r:id="rId11"/>
    <sheet name="Ghana" sheetId="11" state="visible" r:id="rId12"/>
    <sheet name="Cost per Man Day" sheetId="12" state="visible" r:id="rId13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<sst xmlns="http://schemas.openxmlformats.org/spreadsheetml/2006/main" count="757" uniqueCount="94">
  <si>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</si>
  <si>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</si>
  <si>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</si>
  <si>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</si>
  <si>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</si>
  <si>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</si>
  <si>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</si>
  <si>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</si>
  <si>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</si>
  <si>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</si>
  <si>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</si>
  <si>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</si>
  <si>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</si>
  <si>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</si>
  <si>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</si>
  <si>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</si>
  <si>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</si>
  <si>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</si>
  <si>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</si>
  <si>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</si>
  <si>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</si>
  <si>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</si>
  <si>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</si>
  <si>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</si>
  <si>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</si>
  <si>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</si>
  <si>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</si>
  <si>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</si>
  <si>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</si>
  <si>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</si>
  <si>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</si>
  <si>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</si>
  <si>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</si>
  <si>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</si>
  <si>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</si>
  <si>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</si>
  <si>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</si>
  <si>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</si>
  <si>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</si>
  <si>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</si>
  <si>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</si>
  <si>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</si>
  <si>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</si>
  <si>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</si>
  <si>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</si>
  <si>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</si>
  <si>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</si>
  <si>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</si>
  <si>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</si>
  <si>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</si>
  <si>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</si>
  <si>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(2) Planting and Seedling Hauling are grouped.</t>
  </si>
  <si>
    <t xml:space="preserve">(3) All activities are out of a total of 240 ha as that's the target planting area. </t>
  </si>
  <si>
    <t xml:space="preserve">(4) USD exchange rate is PHP 52.1: $1, which his the current average exchange rate from Jan - June. </t>
  </si>
  <si>
    <t xml:space="preserve">Ghana</t>
  </si>
  <si>
    <t xml:space="preserve">Lanao Bamboo</t>
  </si>
  <si>
    <t xml:space="preserve">Post Planting Maintenance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</si>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</sst>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_(* #,##0.00_);_(* \(#,##0.00\);_(* \-??_);_(@_)"/>
    <numFmt numFmtId="167" formatCode="0.00"/>
    <numFmt numFmtId="168" formatCode="General"/>
    <numFmt numFmtId="169" formatCode="0%"/>
    <numFmt numFmtId="170" formatCode="_(* #,##0.0_);_(* \(#,##0.0\);_(* \-??_);_(@_)"/>
    <numFmt numFmtId="171" formatCode="_(* #,##0_);_(* \(#,##0\);_(* \-??_);_(@_)"/>
    <numFmt numFmtId="172" formatCode="0"/>
    <numFmt numFmtId="173" formatCode="#,##0"/>
    <numFmt numFmtId="174" formatCode="_(\$* #,##0_);_(\$* \(#,##0\);_(\$* \-??_);_(@_)"/>
    <numFmt numFmtId="175" formatCode="_(\$* #,##0.00_);_(\$* \(#,##0.00\);_(\$* \-??_);_(@_)"/>
  </numFmts>
  <fonts count="21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b val="true"/>
      <sz val="12"/>
      <color rgb="FF548135"/>
      <name val="Calibri"/>
      <family val="0"/>
      <charset val="134"/>
    </font>
    <font>
      <sz val="12"/>
      <color rgb="FF548135"/>
      <name val="Calibri"/>
      <family val="0"/>
      <charset val="134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1A1A1A"/>
      <name val="Calibri"/>
      <family val="2"/>
    </font>
    <font>
      <b val="true"/>
      <sz val="14"/>
      <color rgb="FF000000"/>
      <name val="Times New Roman"/>
      <family val="0"/>
      <charset val="134"/>
    </font>
    <font>
      <sz val="12"/>
      <color rgb="FF000000"/>
      <name val="Times New Roman"/>
      <family val="0"/>
      <charset val="134"/>
    </font>
    <font>
      <b val="true"/>
      <sz val="12"/>
      <color rgb="FF000000"/>
      <name val="Times New Roman"/>
      <family val="0"/>
      <charset val="134"/>
    </font>
    <font>
      <b val="true"/>
      <sz val="14"/>
      <color rgb="FFFFFFFF"/>
      <name val="Times New Roman"/>
      <family val="0"/>
      <charset val="134"/>
    </font>
    <font>
      <b val="true"/>
      <sz val="12"/>
      <color rgb="FFFFFFFF"/>
      <name val="Times New Roman"/>
      <family val="0"/>
      <charset val="134"/>
    </font>
    <font>
      <b val="true"/>
      <sz val="12"/>
      <color rgb="FF548135"/>
      <name val="Times New Roman"/>
      <family val="0"/>
      <charset val="134"/>
    </font>
    <font>
      <b val="true"/>
      <sz val="11"/>
      <color rgb="FF000000"/>
      <name val="Times New Roman"/>
      <family val="0"/>
      <charset val="134"/>
    </font>
    <font>
      <sz val="14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1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3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5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5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61046210"/>
        <c:axId val="56402826"/>
      </c:barChart>
      <c:catAx>
        <c:axId val="610462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402826"/>
        <c:crosses val="autoZero"/>
        <c:auto val="1"/>
        <c:lblAlgn val="ctr"/>
        <c:lblOffset val="100"/>
        <c:noMultiLvlLbl val="0"/>
      </c:catAx>
      <c:valAx>
        <c:axId val="56402826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0462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98683157"/>
        <c:axId val="6773725"/>
      </c:barChart>
      <c:catAx>
        <c:axId val="986831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773725"/>
        <c:crosses val="autoZero"/>
        <c:auto val="1"/>
        <c:lblAlgn val="ctr"/>
        <c:lblOffset val="100"/>
        <c:noMultiLvlLbl val="0"/>
      </c:catAx>
      <c:valAx>
        <c:axId val="67737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86831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90.6334730158731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226.488280449684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191.936648979591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5.56734693877552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22455131"/>
        <c:axId val="66024132"/>
      </c:barChart>
      <c:catAx>
        <c:axId val="224551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6024132"/>
        <c:crosses val="autoZero"/>
        <c:auto val="1"/>
        <c:lblAlgn val="ctr"/>
        <c:lblOffset val="100"/>
        <c:noMultiLvlLbl val="0"/>
      </c:catAx>
      <c:valAx>
        <c:axId val="66024132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4551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Completed'!$C$1:$C$1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Completed'!$D$1:$D$1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23753347"/>
        <c:axId val="26839878"/>
      </c:barChart>
      <c:catAx>
        <c:axId val="237533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839878"/>
        <c:crosses val="autoZero"/>
        <c:auto val="1"/>
        <c:lblAlgn val="ctr"/>
        <c:lblOffset val="100"/>
        <c:noMultiLvlLbl val="0"/>
      </c:catAx>
      <c:valAx>
        <c:axId val="26839878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7533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21371729"/>
        <c:axId val="91219019"/>
      </c:barChart>
      <c:catAx>
        <c:axId val="213717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219019"/>
        <c:crosses val="autoZero"/>
        <c:auto val="1"/>
        <c:lblAlgn val="ctr"/>
        <c:lblOffset val="100"/>
        <c:noMultiLvlLbl val="0"/>
      </c:catAx>
      <c:valAx>
        <c:axId val="9121901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13717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26123908"/>
        <c:axId val="11413051"/>
      </c:barChart>
      <c:catAx>
        <c:axId val="261239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1413051"/>
        <c:crosses val="autoZero"/>
        <c:auto val="1"/>
        <c:lblAlgn val="ctr"/>
        <c:lblOffset val="100"/>
        <c:noMultiLvlLbl val="0"/>
      </c:catAx>
      <c:valAx>
        <c:axId val="114130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1239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11209135"/>
        <c:axId val="78611981"/>
      </c:barChart>
      <c:catAx>
        <c:axId val="11209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611981"/>
        <c:crosses val="autoZero"/>
        <c:auto val="1"/>
        <c:lblAlgn val="ctr"/>
        <c:lblOffset val="100"/>
        <c:noMultiLvlLbl val="0"/>
      </c:catAx>
      <c:valAx>
        <c:axId val="786119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12091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494.272834476013</c:v>
                </c:pt>
                <c:pt idx="2">
                  <c:v>229.879702429949</c:v>
                </c:pt>
                <c:pt idx="3">
                  <c:v>463.704974944458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4.19880321722458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83352470"/>
        <c:axId val="83682876"/>
      </c:barChart>
      <c:catAx>
        <c:axId val="83352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73640682738"/>
              <c:y val="0.9129903209373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682876"/>
        <c:crosses val="autoZero"/>
        <c:auto val="1"/>
        <c:lblAlgn val="ctr"/>
        <c:lblOffset val="100"/>
        <c:noMultiLvlLbl val="0"/>
      </c:catAx>
      <c:valAx>
        <c:axId val="83682876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352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2037.78013104771</c:v>
                </c:pt>
                <c:pt idx="4">
                  <c:v>610.136037718891</c:v>
                </c:pt>
                <c:pt idx="5">
                  <c:v>0</c:v>
                </c:pt>
                <c:pt idx="6">
                  <c:v>7.06184184400374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76531360"/>
        <c:axId val="22538579"/>
      </c:barChart>
      <c:catAx>
        <c:axId val="76531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171388351223"/>
              <c:y val="0.9129903209373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538579"/>
        <c:crosses val="autoZero"/>
        <c:auto val="1"/>
        <c:lblAlgn val="ctr"/>
        <c:lblOffset val="100"/>
        <c:noMultiLvlLbl val="0"/>
      </c:catAx>
      <c:valAx>
        <c:axId val="225385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65313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10246853"/>
        <c:axId val="21310987"/>
      </c:barChart>
      <c:catAx>
        <c:axId val="102468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1310987"/>
        <c:crosses val="autoZero"/>
        <c:auto val="1"/>
        <c:lblAlgn val="ctr"/>
        <c:lblOffset val="100"/>
        <c:noMultiLvlLbl val="0"/>
      </c:catAx>
      <c:valAx>
        <c:axId val="213109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24685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580860"/>
        <c:axId val="83851522"/>
      </c:barChart>
      <c:catAx>
        <c:axId val="5808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851522"/>
        <c:crosses val="autoZero"/>
        <c:auto val="1"/>
        <c:lblAlgn val="ctr"/>
        <c:lblOffset val="100"/>
        <c:noMultiLvlLbl val="0"/>
      </c:catAx>
      <c:valAx>
        <c:axId val="83851522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808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lang="en-US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71514201"/>
        <c:axId val="31170511"/>
      </c:barChart>
      <c:catAx>
        <c:axId val="71514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170511"/>
        <c:crosses val="autoZero"/>
        <c:auto val="1"/>
        <c:lblAlgn val="ctr"/>
        <c:lblOffset val="100"/>
        <c:noMultiLvlLbl val="0"/>
      </c:catAx>
      <c:valAx>
        <c:axId val="311705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5142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652986.647634226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611867.933165664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93931713"/>
        <c:axId val="74514804"/>
      </c:barChart>
      <c:catAx>
        <c:axId val="939317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514804"/>
        <c:crosses val="autoZero"/>
        <c:auto val="1"/>
        <c:lblAlgn val="ctr"/>
        <c:lblOffset val="100"/>
        <c:noMultiLvlLbl val="0"/>
      </c:catAx>
      <c:valAx>
        <c:axId val="745148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9317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4.48367393800229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456.624569460391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154.664015063145</c:v>
                </c:pt>
                <c:pt idx="5">
                  <c:v>7.14116555683123</c:v>
                </c:pt>
                <c:pt idx="6">
                  <c:v>80.1968495981631</c:v>
                </c:pt>
                <c:pt idx="7">
                  <c:v>32.2789253731343</c:v>
                </c:pt>
                <c:pt idx="8">
                  <c:v>5.97823191733639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684.936854190586</c:v>
                </c:pt>
                <c:pt idx="2">
                  <c:v>528.472743972446</c:v>
                </c:pt>
                <c:pt idx="3">
                  <c:v>240.68255581171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48.4183880597014</c:v>
                </c:pt>
                <c:pt idx="8">
                  <c:v>8.96734787600458</c:v>
                </c:pt>
                <c:pt idx="9">
                  <c:v>382.472111631194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65159854"/>
        <c:axId val="95416680"/>
      </c:barChart>
      <c:catAx>
        <c:axId val="651598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416680"/>
        <c:crosses val="autoZero"/>
        <c:auto val="1"/>
        <c:lblAlgn val="ctr"/>
        <c:lblOffset val="100"/>
        <c:noMultiLvlLbl val="0"/>
      </c:catAx>
      <c:valAx>
        <c:axId val="954166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51598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9</xdr:col>
      <xdr:colOff>1056240</xdr:colOff>
      <xdr:row>27</xdr:row>
      <xdr:rowOff>56520</xdr:rowOff>
    </xdr:to>
    <xdr:graphicFrame>
      <xdr:nvGraphicFramePr>
        <xdr:cNvPr id="0" name="Chart 11"/>
        <xdr:cNvGraphicFramePr/>
      </xdr:nvGraphicFramePr>
      <xdr:xfrm>
        <a:off x="0" y="1714680"/>
        <a:ext cx="1077732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757800</xdr:colOff>
      <xdr:row>46</xdr:row>
      <xdr:rowOff>75240</xdr:rowOff>
    </xdr:to>
    <xdr:graphicFrame>
      <xdr:nvGraphicFramePr>
        <xdr:cNvPr id="1" name="Chart 12"/>
        <xdr:cNvGraphicFramePr/>
      </xdr:nvGraphicFramePr>
      <xdr:xfrm>
        <a:off x="2160360" y="6210360"/>
        <a:ext cx="507816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12</xdr:col>
      <xdr:colOff>1248840</xdr:colOff>
      <xdr:row>17</xdr:row>
      <xdr:rowOff>141840</xdr:rowOff>
    </xdr:to>
    <xdr:graphicFrame>
      <xdr:nvGraphicFramePr>
        <xdr:cNvPr id="2" name="Chart 1"/>
        <xdr:cNvGraphicFramePr/>
      </xdr:nvGraphicFramePr>
      <xdr:xfrm>
        <a:off x="6857280" y="9360"/>
        <a:ext cx="102290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12</xdr:col>
      <xdr:colOff>1248840</xdr:colOff>
      <xdr:row>42</xdr:row>
      <xdr:rowOff>75600</xdr:rowOff>
    </xdr:to>
    <xdr:graphicFrame>
      <xdr:nvGraphicFramePr>
        <xdr:cNvPr id="3" name="Chart 2"/>
        <xdr:cNvGraphicFramePr/>
      </xdr:nvGraphicFramePr>
      <xdr:xfrm>
        <a:off x="6857280" y="4943520"/>
        <a:ext cx="102290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1</xdr:col>
      <xdr:colOff>1170720</xdr:colOff>
      <xdr:row>49</xdr:row>
      <xdr:rowOff>84600</xdr:rowOff>
    </xdr:to>
    <xdr:graphicFrame>
      <xdr:nvGraphicFramePr>
        <xdr:cNvPr id="4" name="Chart 3"/>
        <xdr:cNvGraphicFramePr/>
      </xdr:nvGraphicFramePr>
      <xdr:xfrm>
        <a:off x="190440" y="7010280"/>
        <a:ext cx="509436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9</xdr:col>
      <xdr:colOff>1056240</xdr:colOff>
      <xdr:row>27</xdr:row>
      <xdr:rowOff>56520</xdr:rowOff>
    </xdr:to>
    <xdr:graphicFrame>
      <xdr:nvGraphicFramePr>
        <xdr:cNvPr id="5" name="Chart 9"/>
        <xdr:cNvGraphicFramePr/>
      </xdr:nvGraphicFramePr>
      <xdr:xfrm>
        <a:off x="0" y="1714680"/>
        <a:ext cx="1077732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776880</xdr:colOff>
      <xdr:row>44</xdr:row>
      <xdr:rowOff>123120</xdr:rowOff>
    </xdr:to>
    <xdr:graphicFrame>
      <xdr:nvGraphicFramePr>
        <xdr:cNvPr id="6" name="Chart 15"/>
        <xdr:cNvGraphicFramePr/>
      </xdr:nvGraphicFramePr>
      <xdr:xfrm>
        <a:off x="2179440" y="5857920"/>
        <a:ext cx="507816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9</xdr:col>
      <xdr:colOff>1779120</xdr:colOff>
      <xdr:row>20</xdr:row>
      <xdr:rowOff>75240</xdr:rowOff>
    </xdr:to>
    <xdr:graphicFrame>
      <xdr:nvGraphicFramePr>
        <xdr:cNvPr id="7" name="Chart 4"/>
        <xdr:cNvGraphicFramePr/>
      </xdr:nvGraphicFramePr>
      <xdr:xfrm>
        <a:off x="10539000" y="1209600"/>
        <a:ext cx="511488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23400</xdr:colOff>
      <xdr:row>40</xdr:row>
      <xdr:rowOff>85320</xdr:rowOff>
    </xdr:to>
    <xdr:graphicFrame>
      <xdr:nvGraphicFramePr>
        <xdr:cNvPr id="8" name="Chart 5"/>
        <xdr:cNvGraphicFramePr/>
      </xdr:nvGraphicFramePr>
      <xdr:xfrm>
        <a:off x="9543600" y="4734000"/>
        <a:ext cx="11200320" cy="33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14</xdr:col>
      <xdr:colOff>948960</xdr:colOff>
      <xdr:row>21</xdr:row>
      <xdr:rowOff>113400</xdr:rowOff>
    </xdr:to>
    <xdr:graphicFrame>
      <xdr:nvGraphicFramePr>
        <xdr:cNvPr id="9" name="Chart 6"/>
        <xdr:cNvGraphicFramePr/>
      </xdr:nvGraphicFramePr>
      <xdr:xfrm>
        <a:off x="16546320" y="1447920"/>
        <a:ext cx="512316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13</xdr:col>
      <xdr:colOff>1152360</xdr:colOff>
      <xdr:row>60</xdr:row>
      <xdr:rowOff>113760</xdr:rowOff>
    </xdr:to>
    <xdr:graphicFrame>
      <xdr:nvGraphicFramePr>
        <xdr:cNvPr id="10" name="Chart 7"/>
        <xdr:cNvGraphicFramePr/>
      </xdr:nvGraphicFramePr>
      <xdr:xfrm>
        <a:off x="9496080" y="8496360"/>
        <a:ext cx="11201040" cy="36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15120</xdr:colOff>
      <xdr:row>26</xdr:row>
      <xdr:rowOff>46800</xdr:rowOff>
    </xdr:to>
    <xdr:graphicFrame>
      <xdr:nvGraphicFramePr>
        <xdr:cNvPr id="11" name="Chart 8"/>
        <xdr:cNvGraphicFramePr/>
      </xdr:nvGraphicFramePr>
      <xdr:xfrm>
        <a:off x="38160" y="1533240"/>
        <a:ext cx="10778400" cy="35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374040</xdr:colOff>
      <xdr:row>32</xdr:row>
      <xdr:rowOff>142200</xdr:rowOff>
    </xdr:to>
    <xdr:graphicFrame>
      <xdr:nvGraphicFramePr>
        <xdr:cNvPr id="12" name="Chart 13"/>
        <xdr:cNvGraphicFramePr/>
      </xdr:nvGraphicFramePr>
      <xdr:xfrm>
        <a:off x="457200" y="3848040"/>
        <a:ext cx="50475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143280</xdr:colOff>
      <xdr:row>32</xdr:row>
      <xdr:rowOff>142200</xdr:rowOff>
    </xdr:to>
    <xdr:graphicFrame>
      <xdr:nvGraphicFramePr>
        <xdr:cNvPr id="13" name="Chart 14"/>
        <xdr:cNvGraphicFramePr/>
      </xdr:nvGraphicFramePr>
      <xdr:xfrm>
        <a:off x="457200" y="3848040"/>
        <a:ext cx="51609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2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90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89" t="s">
        <v>54</v>
      </c>
      <c r="C3" s="26" t="s">
        <v>55</v>
      </c>
      <c r="D3" s="26"/>
      <c r="E3" s="26"/>
    </row>
    <row r="4" customFormat="false" ht="15.75" hidden="false" customHeight="true" outlineLevel="0" collapsed="false">
      <c r="A4" s="27" t="s">
        <v>75</v>
      </c>
      <c r="B4" s="90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1" t="s">
        <v>1</v>
      </c>
      <c r="B11" s="91" t="s">
        <v>91</v>
      </c>
      <c r="C11" s="27"/>
      <c r="D11" s="27"/>
      <c r="E11" s="27"/>
    </row>
    <row r="12" customFormat="false" ht="15.75" hidden="false" customHeight="true" outlineLevel="0" collapsed="false">
      <c r="A12" s="92" t="s">
        <v>54</v>
      </c>
      <c r="B12" s="90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92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C78" activeCellId="0" sqref="C78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61.15" hidden="false" customHeight="true" outlineLevel="0" collapsed="false">
      <c r="A1" s="1" t="s">
        <v>0</v>
      </c>
      <c r="B1" s="1" t="s">
        <v>93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10</v>
      </c>
      <c r="B12" s="6" t="s">
        <v>11</v>
      </c>
      <c r="C12" s="7" t="n">
        <v>112.6</v>
      </c>
      <c r="D12" s="8" t="s">
        <v>12</v>
      </c>
      <c r="E12" s="9" t="n">
        <v>4</v>
      </c>
      <c r="F12" s="9" t="n">
        <v>450.4</v>
      </c>
      <c r="G12" s="10" t="n">
        <v>54.63</v>
      </c>
      <c r="H12" s="11" t="n">
        <f aca="false">F12*G12</f>
        <v>24605.352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38.5</v>
      </c>
      <c r="D13" s="8" t="s">
        <v>12</v>
      </c>
      <c r="E13" s="9" t="n">
        <v>4</v>
      </c>
      <c r="F13" s="9" t="n">
        <v>154</v>
      </c>
      <c r="G13" s="10" t="n">
        <v>54.63</v>
      </c>
      <c r="H13" s="11" t="n">
        <f aca="false">F13*G13</f>
        <v>8413.02</v>
      </c>
      <c r="I13" s="11" t="n">
        <f aca="false">E13*G13</f>
        <v>218.52</v>
      </c>
      <c r="J13" s="11" t="n">
        <f aca="false">I13/6.8</f>
        <v>32.1352941176471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13</v>
      </c>
      <c r="B14" s="6" t="s">
        <v>11</v>
      </c>
      <c r="C14" s="7" t="n">
        <v>40</v>
      </c>
      <c r="D14" s="8" t="s">
        <v>12</v>
      </c>
      <c r="E14" s="9" t="n">
        <v>3</v>
      </c>
      <c r="F14" s="9" t="n">
        <v>120</v>
      </c>
      <c r="G14" s="10" t="n">
        <v>54.63</v>
      </c>
      <c r="H14" s="11" t="n">
        <f aca="false">F14*G14</f>
        <v>6555.6</v>
      </c>
      <c r="I14" s="11" t="n">
        <f aca="false">E14*G14</f>
        <v>163.89</v>
      </c>
      <c r="J14" s="11" t="n">
        <f aca="false">I14/6.8</f>
        <v>24.1014705882353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35</v>
      </c>
      <c r="D15" s="8" t="s">
        <v>15</v>
      </c>
      <c r="E15" s="9" t="n">
        <v>6</v>
      </c>
      <c r="F15" s="9" t="n">
        <v>210</v>
      </c>
      <c r="G15" s="10" t="n">
        <v>45.17</v>
      </c>
      <c r="H15" s="11" t="n">
        <f aca="false">F15*G15</f>
        <v>9485.7</v>
      </c>
      <c r="I15" s="11" t="n">
        <f aca="false">E15*G15</f>
        <v>271.02</v>
      </c>
      <c r="J15" s="11" t="n">
        <f aca="false">I15/6.8</f>
        <v>39.8558823529412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14</v>
      </c>
      <c r="B16" s="6" t="s">
        <v>11</v>
      </c>
      <c r="C16" s="7" t="n">
        <v>70.2</v>
      </c>
      <c r="D16" s="8" t="s">
        <v>15</v>
      </c>
      <c r="E16" s="9" t="n">
        <v>6</v>
      </c>
      <c r="F16" s="9" t="n">
        <v>421.2</v>
      </c>
      <c r="G16" s="10" t="n">
        <v>54.63</v>
      </c>
      <c r="H16" s="11" t="n">
        <f aca="false">F16*G16</f>
        <v>23010.156</v>
      </c>
      <c r="I16" s="11" t="n">
        <f aca="false">E16*G16</f>
        <v>327.78</v>
      </c>
      <c r="J16" s="11" t="n">
        <f aca="false">I16/6.8</f>
        <v>48.2029411764706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26</v>
      </c>
      <c r="D17" s="8" t="s">
        <v>15</v>
      </c>
      <c r="E17" s="9" t="n">
        <v>8</v>
      </c>
      <c r="F17" s="9" t="n">
        <v>208</v>
      </c>
      <c r="G17" s="10" t="n">
        <v>61.63</v>
      </c>
      <c r="H17" s="11" t="n">
        <f aca="false">F17*G17</f>
        <v>12819.04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13</v>
      </c>
      <c r="B18" s="6" t="s">
        <v>11</v>
      </c>
      <c r="C18" s="7" t="n">
        <v>28</v>
      </c>
      <c r="D18" s="8" t="s">
        <v>15</v>
      </c>
      <c r="E18" s="9" t="n">
        <v>8</v>
      </c>
      <c r="F18" s="9" t="n">
        <v>224</v>
      </c>
      <c r="G18" s="10" t="n">
        <v>61.63</v>
      </c>
      <c r="H18" s="11" t="n">
        <f aca="false">F18*G18</f>
        <v>13805.12</v>
      </c>
      <c r="I18" s="11" t="n">
        <f aca="false">E18*G18</f>
        <v>493.04</v>
      </c>
      <c r="J18" s="11" t="n">
        <f aca="false">I18/6.8</f>
        <v>72.5058823529412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44.5</v>
      </c>
      <c r="D19" s="8" t="s">
        <v>15</v>
      </c>
      <c r="E19" s="9" t="n">
        <v>8</v>
      </c>
      <c r="F19" s="9" t="n">
        <v>356</v>
      </c>
      <c r="G19" s="10" t="n">
        <v>54.63</v>
      </c>
      <c r="H19" s="11" t="n">
        <f aca="false">F19*G19</f>
        <v>19448.28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17</v>
      </c>
      <c r="B20" s="6" t="s">
        <v>11</v>
      </c>
      <c r="C20" s="7" t="n">
        <v>61.8</v>
      </c>
      <c r="D20" s="8" t="s">
        <v>15</v>
      </c>
      <c r="E20" s="9" t="n">
        <v>8</v>
      </c>
      <c r="F20" s="9" t="n">
        <v>494.4</v>
      </c>
      <c r="G20" s="10" t="n">
        <v>54.63</v>
      </c>
      <c r="H20" s="11" t="n">
        <f aca="false">F20*G20</f>
        <v>27009.072</v>
      </c>
      <c r="I20" s="11" t="n">
        <f aca="false">E20*G20</f>
        <v>437.04</v>
      </c>
      <c r="J20" s="11" t="n">
        <f aca="false">I20/6.8</f>
        <v>64.2705882352941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13</v>
      </c>
      <c r="D21" s="8" t="s">
        <v>15</v>
      </c>
      <c r="E21" s="9" t="n">
        <v>6</v>
      </c>
      <c r="F21" s="9" t="n">
        <v>78</v>
      </c>
      <c r="G21" s="10" t="n">
        <v>54.63</v>
      </c>
      <c r="H21" s="11" t="n">
        <f aca="false">F21*G21</f>
        <v>4261.14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18</v>
      </c>
      <c r="B22" s="6" t="s">
        <v>11</v>
      </c>
      <c r="C22" s="7" t="n">
        <v>115</v>
      </c>
      <c r="D22" s="8" t="s">
        <v>15</v>
      </c>
      <c r="E22" s="9" t="n">
        <v>6</v>
      </c>
      <c r="F22" s="9" t="n">
        <v>690</v>
      </c>
      <c r="G22" s="10" t="n">
        <v>54.63</v>
      </c>
      <c r="H22" s="11" t="n">
        <f aca="false">F22*G22</f>
        <v>37694.7</v>
      </c>
      <c r="I22" s="11" t="n">
        <f aca="false">E22*G22</f>
        <v>327.78</v>
      </c>
      <c r="J22" s="11" t="n">
        <f aca="false">I22/6.8</f>
        <v>48.2029411764706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36</v>
      </c>
      <c r="B23" s="6" t="s">
        <v>37</v>
      </c>
      <c r="C23" s="7" t="n">
        <v>20</v>
      </c>
      <c r="D23" s="8" t="s">
        <v>23</v>
      </c>
      <c r="E23" s="9" t="n">
        <v>3</v>
      </c>
      <c r="F23" s="9" t="n">
        <v>160</v>
      </c>
      <c r="G23" s="10" t="n">
        <v>58.17</v>
      </c>
      <c r="H23" s="11" t="n">
        <f aca="false">F23*G23</f>
        <v>9307.2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38</v>
      </c>
      <c r="B24" s="6" t="s">
        <v>37</v>
      </c>
      <c r="C24" s="7" t="n">
        <v>65</v>
      </c>
      <c r="D24" s="8" t="s">
        <v>23</v>
      </c>
      <c r="E24" s="9" t="n">
        <v>3</v>
      </c>
      <c r="F24" s="9" t="n">
        <v>520</v>
      </c>
      <c r="G24" s="10" t="n">
        <v>58.17</v>
      </c>
      <c r="H24" s="11" t="n">
        <f aca="false">F24*G24</f>
        <v>30248.4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35</v>
      </c>
      <c r="D25" s="8" t="s">
        <v>23</v>
      </c>
      <c r="E25" s="9" t="n">
        <v>3</v>
      </c>
      <c r="F25" s="9" t="n">
        <v>280</v>
      </c>
      <c r="G25" s="10" t="n">
        <v>58.17</v>
      </c>
      <c r="H25" s="11" t="n">
        <f aca="false">F25*G25</f>
        <v>16287.6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39</v>
      </c>
      <c r="B26" s="6" t="s">
        <v>37</v>
      </c>
      <c r="C26" s="7" t="n">
        <v>65</v>
      </c>
      <c r="D26" s="8" t="s">
        <v>23</v>
      </c>
      <c r="E26" s="9" t="n">
        <v>3</v>
      </c>
      <c r="F26" s="9" t="n">
        <v>520</v>
      </c>
      <c r="G26" s="10" t="n">
        <v>58.17</v>
      </c>
      <c r="H26" s="11" t="n">
        <f aca="false">F26*G26</f>
        <v>30248.4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52.08</v>
      </c>
      <c r="D27" s="8" t="s">
        <v>23</v>
      </c>
      <c r="E27" s="9" t="n">
        <v>3</v>
      </c>
      <c r="F27" s="9" t="n">
        <v>416.64</v>
      </c>
      <c r="G27" s="10" t="n">
        <v>58.17</v>
      </c>
      <c r="H27" s="11" t="n">
        <f aca="false">F27*G27</f>
        <v>24235.9488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40</v>
      </c>
      <c r="B28" s="6" t="s">
        <v>37</v>
      </c>
      <c r="C28" s="7" t="n">
        <v>78.15</v>
      </c>
      <c r="D28" s="8" t="s">
        <v>23</v>
      </c>
      <c r="E28" s="9" t="n">
        <v>3</v>
      </c>
      <c r="F28" s="9" t="n">
        <v>625.2</v>
      </c>
      <c r="G28" s="10" t="n">
        <v>58.17</v>
      </c>
      <c r="H28" s="11" t="n">
        <f aca="false">F28*G28</f>
        <v>36367.884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37.2</v>
      </c>
      <c r="D29" s="8" t="s">
        <v>23</v>
      </c>
      <c r="E29" s="9" t="n">
        <v>3</v>
      </c>
      <c r="F29" s="9" t="n">
        <v>297.6</v>
      </c>
      <c r="G29" s="10" t="n">
        <v>58.17</v>
      </c>
      <c r="H29" s="11" t="n">
        <f aca="false">F29*G29</f>
        <v>17311.392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36</v>
      </c>
      <c r="B30" s="6" t="s">
        <v>37</v>
      </c>
      <c r="C30" s="7" t="n">
        <v>84.8</v>
      </c>
      <c r="D30" s="8" t="s">
        <v>23</v>
      </c>
      <c r="E30" s="9" t="n">
        <v>3</v>
      </c>
      <c r="F30" s="9" t="n">
        <v>678.4</v>
      </c>
      <c r="G30" s="10" t="n">
        <v>58.17</v>
      </c>
      <c r="H30" s="11" t="n">
        <f aca="false">F30*G30</f>
        <v>39462.528</v>
      </c>
      <c r="I30" s="11" t="n">
        <f aca="false">E30*G30</f>
        <v>174.51</v>
      </c>
      <c r="J30" s="11" t="n">
        <f aca="false">I30/6.8</f>
        <v>25.6632352941176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14</v>
      </c>
      <c r="B31" s="6" t="s">
        <v>11</v>
      </c>
      <c r="C31" s="7" t="n">
        <v>57</v>
      </c>
      <c r="D31" s="8" t="s">
        <v>23</v>
      </c>
      <c r="E31" s="9" t="n">
        <v>1.5</v>
      </c>
      <c r="F31" s="9" t="n">
        <v>313.5</v>
      </c>
      <c r="G31" s="10" t="n">
        <v>61.63</v>
      </c>
      <c r="H31" s="11" t="n">
        <f aca="false">F31*G31</f>
        <v>19321.005</v>
      </c>
      <c r="I31" s="11" t="n">
        <f aca="false">E31*G31</f>
        <v>92.445</v>
      </c>
      <c r="J31" s="11" t="n">
        <f aca="false">I31/6.8</f>
        <v>13.5948529411765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13</v>
      </c>
      <c r="B32" s="6" t="s">
        <v>11</v>
      </c>
      <c r="C32" s="7" t="n">
        <v>96</v>
      </c>
      <c r="D32" s="8" t="s">
        <v>23</v>
      </c>
      <c r="E32" s="9" t="n">
        <v>3</v>
      </c>
      <c r="F32" s="9" t="n">
        <v>768</v>
      </c>
      <c r="G32" s="10" t="n">
        <v>61.63</v>
      </c>
      <c r="H32" s="11" t="n">
        <f aca="false">F32*G32</f>
        <v>47331.84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23</v>
      </c>
      <c r="E33" s="9" t="n">
        <v>3</v>
      </c>
      <c r="F33" s="9" t="n">
        <v>448</v>
      </c>
      <c r="G33" s="10" t="n">
        <v>61.63</v>
      </c>
      <c r="H33" s="11" t="n">
        <f aca="false">F33*G33</f>
        <v>27610.24</v>
      </c>
      <c r="I33" s="11" t="n">
        <f aca="false">E33*G33</f>
        <v>184.89</v>
      </c>
      <c r="J33" s="11" t="n">
        <f aca="false">I33/6.8</f>
        <v>27.1897058823529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70</v>
      </c>
      <c r="D34" s="8" t="s">
        <v>23</v>
      </c>
      <c r="E34" s="9" t="n">
        <v>3</v>
      </c>
      <c r="F34" s="9" t="n">
        <v>560</v>
      </c>
      <c r="G34" s="10" t="n">
        <v>61.63</v>
      </c>
      <c r="H34" s="11" t="n">
        <f aca="false">F34*G34</f>
        <v>34512.8</v>
      </c>
      <c r="I34" s="11" t="n">
        <f aca="false">E34*G34</f>
        <v>184.89</v>
      </c>
      <c r="J34" s="11" t="n">
        <f aca="false">I34/6.8</f>
        <v>27.1897058823529</v>
      </c>
      <c r="K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31</v>
      </c>
      <c r="D35" s="8" t="s">
        <v>23</v>
      </c>
      <c r="E35" s="9" t="n">
        <v>3</v>
      </c>
      <c r="F35" s="9" t="n">
        <v>248</v>
      </c>
      <c r="G35" s="10" t="n">
        <v>61.63</v>
      </c>
      <c r="H35" s="11" t="n">
        <f aca="false">F35*G35</f>
        <v>15284.24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40</v>
      </c>
      <c r="D36" s="8" t="s">
        <v>23</v>
      </c>
      <c r="E36" s="9" t="n">
        <v>3</v>
      </c>
      <c r="F36" s="9" t="n">
        <v>320</v>
      </c>
      <c r="G36" s="10" t="n">
        <v>61.63</v>
      </c>
      <c r="H36" s="11" t="n">
        <f aca="false">F36*G36</f>
        <v>19721.6</v>
      </c>
      <c r="I36" s="11" t="n">
        <f aca="false">E36*G36</f>
        <v>184.89</v>
      </c>
      <c r="J36" s="11" t="n">
        <f aca="false">I36/6.8</f>
        <v>27.1897058823529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18</v>
      </c>
      <c r="B37" s="6" t="s">
        <v>11</v>
      </c>
      <c r="C37" s="7" t="n">
        <v>41</v>
      </c>
      <c r="D37" s="8" t="s">
        <v>23</v>
      </c>
      <c r="E37" s="9" t="n">
        <v>1.5</v>
      </c>
      <c r="F37" s="9" t="n">
        <v>225.5</v>
      </c>
      <c r="G37" s="10" t="n">
        <v>58.17</v>
      </c>
      <c r="H37" s="11" t="n">
        <f aca="false">F37*G37</f>
        <v>13117.335</v>
      </c>
      <c r="I37" s="11" t="n">
        <f aca="false">E37*G37</f>
        <v>87.255</v>
      </c>
      <c r="J37" s="11" t="n">
        <f aca="false">I37/6.8</f>
        <v>12.8316176470588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24</v>
      </c>
      <c r="E38" s="9" t="n">
        <v>5</v>
      </c>
      <c r="F38" s="9" t="n">
        <v>160</v>
      </c>
      <c r="G38" s="10" t="n">
        <v>58.17</v>
      </c>
      <c r="H38" s="11" t="n">
        <f aca="false">F38*G38</f>
        <v>9307.2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38</v>
      </c>
      <c r="B39" s="6" t="s">
        <v>37</v>
      </c>
      <c r="C39" s="7" t="n">
        <v>65</v>
      </c>
      <c r="D39" s="8" t="s">
        <v>24</v>
      </c>
      <c r="E39" s="9" t="n">
        <v>5</v>
      </c>
      <c r="F39" s="9" t="n">
        <v>520</v>
      </c>
      <c r="G39" s="10" t="n">
        <v>58.17</v>
      </c>
      <c r="H39" s="11" t="n">
        <f aca="false">F39*G39</f>
        <v>30248.4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35</v>
      </c>
      <c r="D40" s="8" t="s">
        <v>24</v>
      </c>
      <c r="E40" s="9" t="n">
        <v>5</v>
      </c>
      <c r="F40" s="9" t="n">
        <v>280</v>
      </c>
      <c r="G40" s="10" t="n">
        <v>58.17</v>
      </c>
      <c r="H40" s="11" t="n">
        <f aca="false">F40*G40</f>
        <v>16287.6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39</v>
      </c>
      <c r="B41" s="6" t="s">
        <v>37</v>
      </c>
      <c r="C41" s="7" t="n">
        <v>65</v>
      </c>
      <c r="D41" s="8" t="s">
        <v>24</v>
      </c>
      <c r="E41" s="9" t="n">
        <v>5</v>
      </c>
      <c r="F41" s="9" t="n">
        <v>520</v>
      </c>
      <c r="G41" s="10" t="n">
        <v>58.17</v>
      </c>
      <c r="H41" s="11" t="n">
        <f aca="false">F41*G41</f>
        <v>30248.4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52.08</v>
      </c>
      <c r="D42" s="8" t="s">
        <v>24</v>
      </c>
      <c r="E42" s="9" t="n">
        <v>5</v>
      </c>
      <c r="F42" s="9" t="n">
        <v>416.64</v>
      </c>
      <c r="G42" s="10" t="n">
        <v>58.17</v>
      </c>
      <c r="H42" s="11" t="n">
        <f aca="false">F42*G42</f>
        <v>24235.9488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40</v>
      </c>
      <c r="B43" s="6" t="s">
        <v>37</v>
      </c>
      <c r="C43" s="7" t="n">
        <v>78.15</v>
      </c>
      <c r="D43" s="8" t="s">
        <v>24</v>
      </c>
      <c r="E43" s="9" t="n">
        <v>5</v>
      </c>
      <c r="F43" s="9" t="n">
        <v>625.2</v>
      </c>
      <c r="G43" s="10" t="n">
        <v>58.17</v>
      </c>
      <c r="H43" s="11" t="n">
        <f aca="false">F43*G43</f>
        <v>36367.884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37.2</v>
      </c>
      <c r="D44" s="8" t="s">
        <v>24</v>
      </c>
      <c r="E44" s="9" t="n">
        <v>5</v>
      </c>
      <c r="F44" s="9" t="n">
        <v>297.6</v>
      </c>
      <c r="G44" s="10" t="n">
        <v>58.17</v>
      </c>
      <c r="H44" s="11" t="n">
        <f aca="false">F44*G44</f>
        <v>17311.392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36</v>
      </c>
      <c r="B45" s="6" t="s">
        <v>37</v>
      </c>
      <c r="C45" s="7" t="n">
        <v>84.8</v>
      </c>
      <c r="D45" s="8" t="s">
        <v>24</v>
      </c>
      <c r="E45" s="9" t="n">
        <v>5</v>
      </c>
      <c r="F45" s="9" t="n">
        <v>678.4</v>
      </c>
      <c r="G45" s="10" t="n">
        <v>58.17</v>
      </c>
      <c r="H45" s="11" t="n">
        <f aca="false">F45*G45</f>
        <v>39462.528</v>
      </c>
      <c r="I45" s="11" t="n">
        <f aca="false">E45*G45</f>
        <v>290.85</v>
      </c>
      <c r="J45" s="11" t="n">
        <f aca="false">I45/6.8</f>
        <v>42.7720588235294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14</v>
      </c>
      <c r="B46" s="6" t="s">
        <v>11</v>
      </c>
      <c r="C46" s="7" t="n">
        <v>57</v>
      </c>
      <c r="D46" s="8" t="s">
        <v>24</v>
      </c>
      <c r="E46" s="9" t="n">
        <v>4</v>
      </c>
      <c r="F46" s="9" t="n">
        <v>313.5</v>
      </c>
      <c r="G46" s="10" t="n">
        <v>61.63</v>
      </c>
      <c r="H46" s="11" t="n">
        <f aca="false">F46*G46</f>
        <v>19321.005</v>
      </c>
      <c r="I46" s="11" t="n">
        <f aca="false">E46*G46</f>
        <v>246.52</v>
      </c>
      <c r="J46" s="11" t="n">
        <f aca="false">I46/6.8</f>
        <v>36.2529411764706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13</v>
      </c>
      <c r="B47" s="6" t="s">
        <v>11</v>
      </c>
      <c r="C47" s="7" t="n">
        <v>96</v>
      </c>
      <c r="D47" s="8" t="s">
        <v>24</v>
      </c>
      <c r="E47" s="9" t="n">
        <v>5</v>
      </c>
      <c r="F47" s="9" t="n">
        <v>768</v>
      </c>
      <c r="G47" s="10" t="n">
        <v>61.63</v>
      </c>
      <c r="H47" s="11" t="n">
        <f aca="false">F47*G47</f>
        <v>47331.84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17</v>
      </c>
      <c r="B48" s="6" t="s">
        <v>11</v>
      </c>
      <c r="C48" s="7" t="n">
        <v>56</v>
      </c>
      <c r="D48" s="8" t="s">
        <v>24</v>
      </c>
      <c r="E48" s="9" t="n">
        <v>5</v>
      </c>
      <c r="F48" s="9" t="n">
        <v>448</v>
      </c>
      <c r="G48" s="10" t="n">
        <v>61.63</v>
      </c>
      <c r="H48" s="11" t="n">
        <f aca="false">F48*G48</f>
        <v>27610.24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70</v>
      </c>
      <c r="D49" s="8" t="s">
        <v>24</v>
      </c>
      <c r="E49" s="9" t="n">
        <v>5</v>
      </c>
      <c r="F49" s="9" t="n">
        <v>560</v>
      </c>
      <c r="G49" s="10" t="n">
        <v>61.63</v>
      </c>
      <c r="H49" s="11" t="n">
        <f aca="false">F49*G49</f>
        <v>34512.8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10</v>
      </c>
      <c r="B50" s="6" t="s">
        <v>11</v>
      </c>
      <c r="C50" s="7" t="n">
        <v>31</v>
      </c>
      <c r="D50" s="8" t="s">
        <v>24</v>
      </c>
      <c r="E50" s="9" t="n">
        <v>5</v>
      </c>
      <c r="F50" s="9" t="n">
        <v>248</v>
      </c>
      <c r="G50" s="10" t="n">
        <v>61.63</v>
      </c>
      <c r="H50" s="11" t="n">
        <f aca="false">F50*G50</f>
        <v>15284.24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16</v>
      </c>
      <c r="B51" s="6" t="s">
        <v>11</v>
      </c>
      <c r="C51" s="7" t="n">
        <v>40</v>
      </c>
      <c r="D51" s="8" t="s">
        <v>24</v>
      </c>
      <c r="E51" s="9" t="n">
        <v>5</v>
      </c>
      <c r="F51" s="9" t="n">
        <v>320</v>
      </c>
      <c r="G51" s="10" t="n">
        <v>61.63</v>
      </c>
      <c r="H51" s="11" t="n">
        <f aca="false">F51*G51</f>
        <v>19721.6</v>
      </c>
      <c r="I51" s="11" t="n">
        <f aca="false">E51*G51</f>
        <v>308.15</v>
      </c>
      <c r="J51" s="11" t="n">
        <f aca="false">I51/6.8</f>
        <v>45.3161764705882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18</v>
      </c>
      <c r="B52" s="6" t="s">
        <v>11</v>
      </c>
      <c r="C52" s="7" t="n">
        <v>41</v>
      </c>
      <c r="D52" s="8" t="s">
        <v>24</v>
      </c>
      <c r="E52" s="9" t="n">
        <v>4</v>
      </c>
      <c r="F52" s="9" t="n">
        <v>225.5</v>
      </c>
      <c r="G52" s="10" t="n">
        <v>58.17</v>
      </c>
      <c r="H52" s="11" t="n">
        <f aca="false">F52*G52</f>
        <v>13117.335</v>
      </c>
      <c r="I52" s="11" t="n">
        <f aca="false">E52*G52</f>
        <v>232.68</v>
      </c>
      <c r="J52" s="11" t="n">
        <f aca="false">I52/6.8</f>
        <v>34.2176470588235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5" t="s">
        <v>40</v>
      </c>
      <c r="B53" s="6" t="s">
        <v>37</v>
      </c>
      <c r="C53" s="7" t="n">
        <v>80</v>
      </c>
      <c r="D53" s="8" t="s">
        <v>25</v>
      </c>
      <c r="E53" s="9" t="n">
        <v>2.5</v>
      </c>
      <c r="F53" s="9" t="n">
        <v>200</v>
      </c>
      <c r="G53" s="10" t="n">
        <v>58.17</v>
      </c>
      <c r="H53" s="11" t="n">
        <f aca="false">F53*G53</f>
        <v>11634</v>
      </c>
      <c r="I53" s="11" t="n">
        <f aca="false">E53*G53</f>
        <v>145.425</v>
      </c>
      <c r="J53" s="11" t="n">
        <f aca="false">I53/6.8</f>
        <v>21.3860294117647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72</v>
      </c>
      <c r="D54" s="8" t="s">
        <v>25</v>
      </c>
      <c r="E54" s="9" t="n">
        <v>2.5</v>
      </c>
      <c r="F54" s="9" t="n">
        <v>180</v>
      </c>
      <c r="G54" s="10" t="n">
        <v>58.17</v>
      </c>
      <c r="H54" s="11" t="n">
        <f aca="false">F54*G54</f>
        <v>10470.6</v>
      </c>
      <c r="I54" s="11" t="n">
        <f aca="false">E54*G54</f>
        <v>145.425</v>
      </c>
      <c r="J54" s="11" t="n">
        <f aca="false">I54/6.8</f>
        <v>21.3860294117647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68</v>
      </c>
      <c r="D55" s="8" t="s">
        <v>25</v>
      </c>
      <c r="E55" s="9" t="n">
        <v>2.5</v>
      </c>
      <c r="F55" s="9" t="n">
        <v>170</v>
      </c>
      <c r="G55" s="10" t="n">
        <v>58.17</v>
      </c>
      <c r="H55" s="11" t="n">
        <f aca="false">F55*G55</f>
        <v>9888.9</v>
      </c>
      <c r="I55" s="11" t="n">
        <f aca="false">E55*G55</f>
        <v>145.425</v>
      </c>
      <c r="J55" s="11" t="n">
        <f aca="false">I55/6.8</f>
        <v>21.3860294117647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5" t="s">
        <v>36</v>
      </c>
      <c r="B56" s="6" t="s">
        <v>37</v>
      </c>
      <c r="C56" s="7" t="n">
        <v>30</v>
      </c>
      <c r="D56" s="8" t="s">
        <v>25</v>
      </c>
      <c r="E56" s="9" t="n">
        <v>2.5</v>
      </c>
      <c r="F56" s="9" t="n">
        <v>75</v>
      </c>
      <c r="G56" s="10" t="n">
        <v>58.17</v>
      </c>
      <c r="H56" s="11" t="n">
        <f aca="false">F56*G56</f>
        <v>4362.75</v>
      </c>
      <c r="I56" s="11" t="n">
        <f aca="false">E56*G56</f>
        <v>145.425</v>
      </c>
      <c r="J56" s="11" t="n">
        <f aca="false">I56/6.8</f>
        <v>21.3860294117647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5" t="s">
        <v>38</v>
      </c>
      <c r="B57" s="6" t="s">
        <v>37</v>
      </c>
      <c r="C57" s="7" t="n">
        <v>50</v>
      </c>
      <c r="D57" s="8" t="s">
        <v>25</v>
      </c>
      <c r="E57" s="9" t="n">
        <v>2.5</v>
      </c>
      <c r="F57" s="9" t="n">
        <v>125</v>
      </c>
      <c r="G57" s="10" t="n">
        <v>58.17</v>
      </c>
      <c r="H57" s="11" t="n">
        <f aca="false">F57*G57</f>
        <v>7271.25</v>
      </c>
      <c r="I57" s="11" t="n">
        <f aca="false">E57*G57</f>
        <v>145.425</v>
      </c>
      <c r="J57" s="11" t="n">
        <f aca="false">I57/6.8</f>
        <v>21.3860294117647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45</v>
      </c>
      <c r="D58" s="8" t="s">
        <v>25</v>
      </c>
      <c r="E58" s="9" t="n">
        <v>2.5</v>
      </c>
      <c r="F58" s="9" t="n">
        <v>112.5</v>
      </c>
      <c r="G58" s="10" t="n">
        <v>61.63</v>
      </c>
      <c r="H58" s="11" t="n">
        <f aca="false">F58*G58</f>
        <v>6933.375</v>
      </c>
      <c r="I58" s="11" t="n">
        <f aca="false">E58*G58</f>
        <v>154.075</v>
      </c>
      <c r="J58" s="11" t="n">
        <f aca="false">I58/6.8</f>
        <v>22.6580882352941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5" t="s">
        <v>10</v>
      </c>
      <c r="B59" s="6" t="s">
        <v>11</v>
      </c>
      <c r="C59" s="7" t="n">
        <v>67</v>
      </c>
      <c r="D59" s="8" t="s">
        <v>25</v>
      </c>
      <c r="E59" s="9" t="n">
        <v>2.5</v>
      </c>
      <c r="F59" s="9" t="n">
        <v>167.5</v>
      </c>
      <c r="G59" s="10" t="n">
        <v>61.63</v>
      </c>
      <c r="H59" s="11" t="n">
        <f aca="false">F59*G59</f>
        <v>10323.025</v>
      </c>
      <c r="I59" s="11" t="n">
        <f aca="false">E59*G59</f>
        <v>154.075</v>
      </c>
      <c r="J59" s="11" t="n">
        <f aca="false">I59/6.8</f>
        <v>22.6580882352941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5" t="s">
        <v>16</v>
      </c>
      <c r="B60" s="6" t="s">
        <v>11</v>
      </c>
      <c r="C60" s="7" t="n">
        <v>40</v>
      </c>
      <c r="D60" s="8" t="s">
        <v>25</v>
      </c>
      <c r="E60" s="9" t="n">
        <v>2.5</v>
      </c>
      <c r="F60" s="9" t="n">
        <v>100</v>
      </c>
      <c r="G60" s="10" t="n">
        <v>61.63</v>
      </c>
      <c r="H60" s="11" t="n">
        <f aca="false">F60*G60</f>
        <v>6163</v>
      </c>
      <c r="I60" s="11" t="n">
        <f aca="false">E60*G60</f>
        <v>154.075</v>
      </c>
      <c r="J60" s="11" t="n">
        <f aca="false">I60/6.8</f>
        <v>22.6580882352941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5" t="s">
        <v>17</v>
      </c>
      <c r="B61" s="6" t="s">
        <v>11</v>
      </c>
      <c r="C61" s="7" t="n">
        <v>56</v>
      </c>
      <c r="D61" s="8" t="s">
        <v>25</v>
      </c>
      <c r="E61" s="9" t="n">
        <v>2.5</v>
      </c>
      <c r="F61" s="9" t="n">
        <v>140</v>
      </c>
      <c r="G61" s="10" t="n">
        <v>61.63</v>
      </c>
      <c r="H61" s="11" t="n">
        <f aca="false">F61*G61</f>
        <v>8628.2</v>
      </c>
      <c r="I61" s="11" t="n">
        <f aca="false">E61*G61</f>
        <v>154.075</v>
      </c>
      <c r="J61" s="11" t="n">
        <f aca="false">I61/6.8</f>
        <v>22.6580882352941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5" t="s">
        <v>40</v>
      </c>
      <c r="B62" s="6" t="s">
        <v>37</v>
      </c>
      <c r="C62" s="7" t="n">
        <v>40</v>
      </c>
      <c r="D62" s="8" t="s">
        <v>26</v>
      </c>
      <c r="E62" s="9" t="n">
        <v>5</v>
      </c>
      <c r="F62" s="9" t="n">
        <v>200</v>
      </c>
      <c r="G62" s="10" t="n">
        <v>58.17</v>
      </c>
      <c r="H62" s="11" t="n">
        <f aca="false">F62*G62</f>
        <v>11634</v>
      </c>
      <c r="I62" s="11" t="n">
        <f aca="false">E62*G62</f>
        <v>290.85</v>
      </c>
      <c r="J62" s="11" t="n">
        <f aca="false">I62/6.8</f>
        <v>42.7720588235294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20</v>
      </c>
      <c r="D63" s="8" t="s">
        <v>26</v>
      </c>
      <c r="E63" s="9" t="n">
        <v>4</v>
      </c>
      <c r="F63" s="9" t="n">
        <v>80</v>
      </c>
      <c r="G63" s="10" t="n">
        <v>58.17</v>
      </c>
      <c r="H63" s="11" t="n">
        <f aca="false">F63*G63</f>
        <v>4653.6</v>
      </c>
      <c r="I63" s="11" t="n">
        <f aca="false">E63*G63</f>
        <v>232.68</v>
      </c>
      <c r="J63" s="11" t="n">
        <f aca="false">I63/6.8</f>
        <v>34.2176470588235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5" t="s">
        <v>36</v>
      </c>
      <c r="B64" s="6" t="s">
        <v>37</v>
      </c>
      <c r="C64" s="7" t="n">
        <v>120</v>
      </c>
      <c r="D64" s="8" t="s">
        <v>26</v>
      </c>
      <c r="E64" s="9" t="n">
        <v>5</v>
      </c>
      <c r="F64" s="9" t="n">
        <v>600</v>
      </c>
      <c r="G64" s="10" t="n">
        <v>58.17</v>
      </c>
      <c r="H64" s="11" t="n">
        <f aca="false">F64*G64</f>
        <v>34902</v>
      </c>
      <c r="I64" s="11" t="n">
        <f aca="false">E64*G64</f>
        <v>290.85</v>
      </c>
      <c r="J64" s="11" t="n">
        <f aca="false">I64/6.8</f>
        <v>42.7720588235294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5" t="s">
        <v>38</v>
      </c>
      <c r="B65" s="6" t="s">
        <v>37</v>
      </c>
      <c r="C65" s="7" t="n">
        <v>20</v>
      </c>
      <c r="D65" s="8" t="s">
        <v>26</v>
      </c>
      <c r="E65" s="9" t="n">
        <v>5</v>
      </c>
      <c r="F65" s="9" t="n">
        <v>100</v>
      </c>
      <c r="G65" s="10" t="n">
        <v>58.17</v>
      </c>
      <c r="H65" s="11" t="n">
        <f aca="false">F65*G65</f>
        <v>5817</v>
      </c>
      <c r="I65" s="11" t="n">
        <f aca="false">E65*G65</f>
        <v>290.85</v>
      </c>
      <c r="J65" s="11" t="n">
        <f aca="false">I65/6.8</f>
        <v>42.7720588235294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5" t="s">
        <v>10</v>
      </c>
      <c r="B66" s="6" t="s">
        <v>11</v>
      </c>
      <c r="C66" s="7" t="n">
        <v>102</v>
      </c>
      <c r="D66" s="8" t="s">
        <v>26</v>
      </c>
      <c r="E66" s="9" t="n">
        <v>5</v>
      </c>
      <c r="F66" s="9" t="n">
        <v>510</v>
      </c>
      <c r="G66" s="10" t="n">
        <v>61.63</v>
      </c>
      <c r="H66" s="11" t="n">
        <f aca="false">F66*G66</f>
        <v>31431.3</v>
      </c>
      <c r="I66" s="11" t="n">
        <f aca="false">E66*G66</f>
        <v>308.15</v>
      </c>
      <c r="J66" s="11" t="n">
        <f aca="false">I66/6.8</f>
        <v>45.3161764705882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5" t="s">
        <v>16</v>
      </c>
      <c r="B67" s="6" t="s">
        <v>11</v>
      </c>
      <c r="C67" s="7" t="n">
        <v>20</v>
      </c>
      <c r="D67" s="8" t="s">
        <v>26</v>
      </c>
      <c r="E67" s="9" t="n">
        <v>5</v>
      </c>
      <c r="F67" s="9" t="n">
        <v>100</v>
      </c>
      <c r="G67" s="10" t="n">
        <v>61.63</v>
      </c>
      <c r="H67" s="11" t="n">
        <f aca="false">F67*G67</f>
        <v>6163</v>
      </c>
      <c r="I67" s="11" t="n">
        <f aca="false">E67*G67</f>
        <v>308.15</v>
      </c>
      <c r="J67" s="11" t="n">
        <f aca="false">I67/6.8</f>
        <v>45.3161764705882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5" t="s">
        <v>17</v>
      </c>
      <c r="B68" s="6" t="s">
        <v>11</v>
      </c>
      <c r="C68" s="7" t="n">
        <v>60</v>
      </c>
      <c r="D68" s="8" t="s">
        <v>26</v>
      </c>
      <c r="E68" s="9" t="n">
        <v>5</v>
      </c>
      <c r="F68" s="9" t="n">
        <v>300</v>
      </c>
      <c r="G68" s="10" t="n">
        <v>61.63</v>
      </c>
      <c r="H68" s="11" t="n">
        <f aca="false">F68*G68</f>
        <v>18489</v>
      </c>
      <c r="I68" s="11" t="n">
        <f aca="false">E68*G68</f>
        <v>308.15</v>
      </c>
      <c r="J68" s="11" t="n">
        <f aca="false">I68/6.8</f>
        <v>45.3161764705882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5" t="s">
        <v>36</v>
      </c>
      <c r="B69" s="6" t="s">
        <v>37</v>
      </c>
      <c r="C69" s="7" t="n">
        <v>45</v>
      </c>
      <c r="D69" s="8" t="s">
        <v>27</v>
      </c>
      <c r="E69" s="9" t="n">
        <v>3</v>
      </c>
      <c r="F69" s="9" t="n">
        <v>135</v>
      </c>
      <c r="G69" s="10" t="n">
        <v>58.17</v>
      </c>
      <c r="H69" s="11" t="n">
        <f aca="false">F69*G69</f>
        <v>7852.95</v>
      </c>
      <c r="I69" s="11" t="n">
        <f aca="false">E69*G69</f>
        <v>174.51</v>
      </c>
      <c r="J69" s="11" t="n">
        <f aca="false">I69/6.8</f>
        <v>25.6632352941176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5" t="s">
        <v>10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  <c r="K70" s="4" t="s">
        <v>22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5" t="s">
        <v>17</v>
      </c>
      <c r="B71" s="6" t="s">
        <v>11</v>
      </c>
      <c r="C71" s="7" t="n">
        <v>60</v>
      </c>
      <c r="D71" s="8" t="s">
        <v>27</v>
      </c>
      <c r="E71" s="9" t="n">
        <v>3</v>
      </c>
      <c r="F71" s="9" t="n">
        <v>180</v>
      </c>
      <c r="G71" s="10" t="n">
        <v>61.63</v>
      </c>
      <c r="H71" s="11" t="n">
        <v>11093.4</v>
      </c>
      <c r="I71" s="11" t="n">
        <f aca="false">E71*G71</f>
        <v>184.89</v>
      </c>
      <c r="J71" s="11" t="n">
        <f aca="false">I71/6.8</f>
        <v>27.1897058823529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5" t="s">
        <v>36</v>
      </c>
      <c r="B72" s="6" t="s">
        <v>37</v>
      </c>
      <c r="C72" s="7" t="n">
        <v>30</v>
      </c>
      <c r="D72" s="8" t="s">
        <v>41</v>
      </c>
      <c r="E72" s="9" t="n">
        <v>2</v>
      </c>
      <c r="F72" s="9" t="n">
        <v>60</v>
      </c>
      <c r="G72" s="10" t="n">
        <v>58.17</v>
      </c>
      <c r="H72" s="11" t="n">
        <f aca="false">F72*G72</f>
        <v>3490.2</v>
      </c>
      <c r="I72" s="11" t="n">
        <f aca="false">E72*G72</f>
        <v>116.34</v>
      </c>
      <c r="J72" s="11" t="n">
        <f aca="false">I72/6.8</f>
        <v>17.1088235294118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9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90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89" t="s">
        <v>54</v>
      </c>
      <c r="C3" s="26" t="s">
        <v>55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75</v>
      </c>
      <c r="B4" s="93" t="n">
        <v>4.32</v>
      </c>
      <c r="C4" s="94" t="n">
        <v>5.67</v>
      </c>
      <c r="D4" s="94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5" t="s">
        <v>54</v>
      </c>
      <c r="B11" s="91" t="s">
        <v>91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6" t="s">
        <v>37</v>
      </c>
      <c r="B12" s="97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92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2"/>
      <c r="B3" s="13" t="s">
        <v>19</v>
      </c>
      <c r="C3" s="14" t="n">
        <f aca="false">SUM(C2)</f>
        <v>19.9</v>
      </c>
      <c r="D3" s="15" t="n">
        <f aca="false">C3/240</f>
        <v>0.0829166666666667</v>
      </c>
      <c r="E3" s="16" t="n">
        <f aca="false">AVERAGE(E2)</f>
        <v>9.39698492462312</v>
      </c>
      <c r="F3" s="17" t="n">
        <f aca="false">SUM(F2)</f>
        <v>187</v>
      </c>
      <c r="G3" s="18"/>
      <c r="H3" s="22"/>
      <c r="I3" s="16" t="s">
        <v>21</v>
      </c>
      <c r="J3" s="20" t="n">
        <f aca="false">AVERAGE(J2)</f>
        <v>57.5362416689976</v>
      </c>
      <c r="K3" s="4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17.33</v>
      </c>
      <c r="D4" s="8" t="s">
        <v>23</v>
      </c>
      <c r="E4" s="9" t="n">
        <f aca="false">F4/C4</f>
        <v>2.71206001154068</v>
      </c>
      <c r="F4" s="9" t="n">
        <v>47</v>
      </c>
      <c r="G4" s="10" t="n">
        <v>319</v>
      </c>
      <c r="H4" s="11" t="n">
        <f aca="false">F4*G4</f>
        <v>14993</v>
      </c>
      <c r="I4" s="11" t="n">
        <f aca="false">E4*G4</f>
        <v>865.147143681477</v>
      </c>
      <c r="J4" s="11" t="n">
        <f aca="false">I4/52.1</f>
        <v>16.605511395038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12"/>
      <c r="B5" s="13" t="s">
        <v>19</v>
      </c>
      <c r="C5" s="14" t="n">
        <f aca="false">SUM(C4)</f>
        <v>17.33</v>
      </c>
      <c r="D5" s="15" t="n">
        <f aca="false">C5/240</f>
        <v>0.0722083333333333</v>
      </c>
      <c r="E5" s="16" t="n">
        <f aca="false">AVERAGE(E4)</f>
        <v>2.71206001154068</v>
      </c>
      <c r="F5" s="17" t="n">
        <f aca="false">SUM(F4)</f>
        <v>47</v>
      </c>
      <c r="G5" s="18"/>
      <c r="H5" s="22"/>
      <c r="I5" s="16" t="s">
        <v>21</v>
      </c>
      <c r="J5" s="20" t="n">
        <f aca="false">AVERAGE(J4)</f>
        <v>16.605511395038</v>
      </c>
      <c r="K5" s="4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14.52</v>
      </c>
      <c r="D6" s="8" t="s">
        <v>24</v>
      </c>
      <c r="E6" s="9" t="n">
        <f aca="false">F6/C6</f>
        <v>3.24931129476584</v>
      </c>
      <c r="F6" s="9" t="n">
        <v>47.18</v>
      </c>
      <c r="G6" s="10" t="n">
        <v>319</v>
      </c>
      <c r="H6" s="11" t="n">
        <f aca="false">F6*G6</f>
        <v>15050.42</v>
      </c>
      <c r="I6" s="11" t="n">
        <f aca="false">E6*G6</f>
        <v>1036.5303030303</v>
      </c>
      <c r="J6" s="11" t="n">
        <f aca="false">I6/52.1</f>
        <v>19.8950154132496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2"/>
      <c r="B7" s="13" t="s">
        <v>19</v>
      </c>
      <c r="C7" s="14" t="n">
        <f aca="false">SUM(C6)</f>
        <v>14.52</v>
      </c>
      <c r="D7" s="15" t="n">
        <f aca="false">C7/240</f>
        <v>0.0605</v>
      </c>
      <c r="E7" s="16" t="n">
        <f aca="false">AVERAGE(E6)</f>
        <v>3.24931129476584</v>
      </c>
      <c r="F7" s="17" t="n">
        <f aca="false">SUM(F6)</f>
        <v>47.18</v>
      </c>
      <c r="G7" s="18"/>
      <c r="H7" s="22"/>
      <c r="I7" s="16" t="s">
        <v>21</v>
      </c>
      <c r="J7" s="20" t="n">
        <f aca="false">AVERAGE(J6)</f>
        <v>19.8950154132496</v>
      </c>
      <c r="K7" s="4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/>
      <c r="B8" s="6" t="s">
        <v>50</v>
      </c>
      <c r="C8" s="7" t="n">
        <v>15.15</v>
      </c>
      <c r="D8" s="8" t="s">
        <v>26</v>
      </c>
      <c r="E8" s="9" t="n">
        <f aca="false">F8/C8</f>
        <v>2.50825082508251</v>
      </c>
      <c r="F8" s="9" t="n">
        <v>38</v>
      </c>
      <c r="G8" s="10" t="n">
        <v>319</v>
      </c>
      <c r="H8" s="11" t="n">
        <f aca="false">F8*G8</f>
        <v>12122</v>
      </c>
      <c r="I8" s="11" t="n">
        <f aca="false">E8*G8</f>
        <v>800.13201320132</v>
      </c>
      <c r="J8" s="11" t="n">
        <f aca="false">I8/52.1</f>
        <v>15.3576202149966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/>
      <c r="B9" s="6" t="s">
        <v>50</v>
      </c>
      <c r="C9" s="7" t="n">
        <v>34</v>
      </c>
      <c r="D9" s="8" t="s">
        <v>48</v>
      </c>
      <c r="E9" s="9" t="n">
        <f aca="false">F9/C9</f>
        <v>1.02941176470588</v>
      </c>
      <c r="F9" s="9" t="n">
        <v>35</v>
      </c>
      <c r="G9" s="10" t="n">
        <v>319</v>
      </c>
      <c r="H9" s="11" t="n">
        <f aca="false">F9*G9</f>
        <v>11165</v>
      </c>
      <c r="I9" s="11" t="n">
        <f aca="false">E9*G9</f>
        <v>328.382352941176</v>
      </c>
      <c r="J9" s="11" t="n">
        <f aca="false">I9/52.1</f>
        <v>6.30292424071356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2"/>
      <c r="B10" s="13" t="s">
        <v>19</v>
      </c>
      <c r="C10" s="14" t="n">
        <f aca="false">SUM(C8)</f>
        <v>15.15</v>
      </c>
      <c r="D10" s="15" t="n">
        <f aca="false">C10/240</f>
        <v>0.063125</v>
      </c>
      <c r="E10" s="16" t="n">
        <f aca="false">SUM(E8:E9)</f>
        <v>3.53766258978839</v>
      </c>
      <c r="F10" s="17" t="n">
        <f aca="false">SUM(F8)</f>
        <v>38</v>
      </c>
      <c r="G10" s="18"/>
      <c r="H10" s="22"/>
      <c r="I10" s="16" t="s">
        <v>21</v>
      </c>
      <c r="J10" s="20" t="n">
        <f aca="false">J8+J9</f>
        <v>21.6605444557101</v>
      </c>
      <c r="K10" s="4" t="s"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27"/>
      <c r="B11" s="27"/>
      <c r="C11" s="27"/>
      <c r="D11" s="23" t="s">
        <v>28</v>
      </c>
      <c r="E11" s="24" t="n">
        <f aca="false">E3+E5+E10+E7</f>
        <v>18.896018820718</v>
      </c>
      <c r="F11" s="23" t="s">
        <v>49</v>
      </c>
      <c r="G11" s="24" t="n">
        <f aca="false">AVERAGE(G2:G9)</f>
        <v>319</v>
      </c>
      <c r="H11" s="27"/>
      <c r="I11" s="23" t="s">
        <v>30</v>
      </c>
      <c r="J11" s="24" t="n">
        <f aca="false">J3+J5+J10+J7</f>
        <v>115.697312932995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6" t="s">
        <v>31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 t="s">
        <v>42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 t="s">
        <v>51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 t="s">
        <v>52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 t="s">
        <v>53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 t="s">
        <v>3</v>
      </c>
      <c r="B1" s="52" t="s">
        <v>54</v>
      </c>
      <c r="C1" s="27" t="s">
        <v>55</v>
      </c>
      <c r="D1" s="27"/>
    </row>
    <row r="2" customFormat="false" ht="15" hidden="false" customHeight="true" outlineLevel="0" collapsed="false">
      <c r="A2" s="27" t="s">
        <v>15</v>
      </c>
      <c r="B2" s="53" t="n">
        <v>5.9</v>
      </c>
      <c r="C2" s="53" t="n">
        <v>12.38</v>
      </c>
      <c r="D2" s="53"/>
    </row>
    <row r="3" customFormat="false" ht="15" hidden="false" customHeight="true" outlineLevel="0" collapsed="false">
      <c r="A3" s="27" t="s">
        <v>23</v>
      </c>
      <c r="B3" s="53" t="n">
        <v>2.8</v>
      </c>
      <c r="C3" s="53" t="n">
        <v>1.23</v>
      </c>
      <c r="D3" s="53"/>
    </row>
    <row r="4" customFormat="false" ht="15" hidden="false" customHeight="true" outlineLevel="0" collapsed="false">
      <c r="A4" s="27" t="s">
        <v>24</v>
      </c>
      <c r="B4" s="53" t="n">
        <v>4.87</v>
      </c>
      <c r="C4" s="53" t="n">
        <v>3.12</v>
      </c>
      <c r="D4" s="53"/>
    </row>
    <row r="5" customFormat="false" ht="15" hidden="false" customHeight="true" outlineLevel="0" collapsed="false">
      <c r="A5" s="54" t="s">
        <v>25</v>
      </c>
      <c r="B5" s="53" t="n">
        <v>2.5</v>
      </c>
      <c r="C5" s="53" t="n">
        <v>2.33</v>
      </c>
      <c r="D5" s="53"/>
    </row>
    <row r="6" customFormat="false" ht="15" hidden="false" customHeight="true" outlineLevel="0" collapsed="false">
      <c r="A6" s="54" t="s">
        <v>26</v>
      </c>
      <c r="B6" s="53" t="n">
        <v>4.86</v>
      </c>
      <c r="C6" s="53" t="n">
        <v>3.77</v>
      </c>
      <c r="D6" s="53"/>
    </row>
    <row r="7" customFormat="false" ht="15" hidden="false" customHeight="true" outlineLevel="0" collapsed="false">
      <c r="A7" s="54" t="s">
        <v>56</v>
      </c>
      <c r="B7" s="53" t="n">
        <v>3</v>
      </c>
      <c r="C7" s="53" t="n">
        <v>1.8</v>
      </c>
      <c r="D7" s="53"/>
    </row>
    <row r="8" customFormat="false" ht="15" hidden="false" customHeight="true" outlineLevel="0" collapsed="false">
      <c r="A8" s="54"/>
      <c r="B8" s="53" t="n">
        <f aca="false">SUM(B2:B7)</f>
        <v>23.93</v>
      </c>
      <c r="C8" s="53" t="n">
        <f aca="false">SUM(C2:C7)</f>
        <v>24.63</v>
      </c>
      <c r="D8" s="5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"/>
    <col collapsed="false" customWidth="true" hidden="false" outlineLevel="0" max="16" min="16" style="0" width="13.33"/>
    <col collapsed="false" customWidth="true" hidden="false" outlineLevel="0" max="17" min="17" style="0" width="12.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5" t="s">
        <v>57</v>
      </c>
      <c r="B1" s="26"/>
      <c r="C1" s="26"/>
    </row>
    <row r="2" customFormat="false" ht="15.75" hidden="false" customHeight="true" outlineLevel="0" collapsed="false">
      <c r="A2" s="56"/>
      <c r="B2" s="57" t="s">
        <v>58</v>
      </c>
      <c r="C2" s="57" t="s">
        <v>9</v>
      </c>
    </row>
    <row r="3" customFormat="false" ht="15.75" hidden="false" customHeight="true" outlineLevel="0" collapsed="false">
      <c r="A3" s="58" t="s">
        <v>59</v>
      </c>
      <c r="B3" s="59"/>
      <c r="C3" s="59"/>
      <c r="L3" s="27"/>
    </row>
    <row r="4" customFormat="false" ht="15.75" hidden="false" customHeight="true" outlineLevel="0" collapsed="false">
      <c r="A4" s="60" t="s">
        <v>60</v>
      </c>
      <c r="B4" s="61" t="n">
        <v>42191.1361046082</v>
      </c>
      <c r="C4" s="61" t="n">
        <f aca="false">B4/382</f>
        <v>110.448000273843</v>
      </c>
      <c r="L4" s="27"/>
    </row>
    <row r="5" customFormat="false" ht="15.75" hidden="false" customHeight="true" outlineLevel="0" collapsed="false">
      <c r="A5" s="60" t="s">
        <v>61</v>
      </c>
      <c r="B5" s="61" t="n">
        <v>188812.222769837</v>
      </c>
      <c r="C5" s="61" t="n">
        <f aca="false">B5/382</f>
        <v>494.272834476013</v>
      </c>
      <c r="L5" s="27"/>
      <c r="M5" s="27"/>
      <c r="N5" s="62"/>
      <c r="O5" s="62"/>
      <c r="P5" s="62"/>
      <c r="Q5" s="62"/>
    </row>
    <row r="6" customFormat="false" ht="15.75" hidden="false" customHeight="true" outlineLevel="0" collapsed="false">
      <c r="A6" s="60" t="s">
        <v>62</v>
      </c>
      <c r="B6" s="61" t="n">
        <v>87814.0463282405</v>
      </c>
      <c r="C6" s="61" t="n">
        <f aca="false">B6/382</f>
        <v>229.879702429949</v>
      </c>
      <c r="L6" s="63"/>
      <c r="M6" s="27"/>
      <c r="N6" s="62"/>
      <c r="O6" s="62"/>
      <c r="P6" s="62"/>
      <c r="Q6" s="62"/>
    </row>
    <row r="7" customFormat="false" ht="15.75" hidden="false" customHeight="true" outlineLevel="0" collapsed="false">
      <c r="A7" s="60" t="s">
        <v>63</v>
      </c>
      <c r="B7" s="61" t="n">
        <v>177135.300428783</v>
      </c>
      <c r="C7" s="61" t="n">
        <f aca="false">B7/382</f>
        <v>463.704974944458</v>
      </c>
      <c r="L7" s="63"/>
      <c r="M7" s="27"/>
      <c r="N7" s="62"/>
      <c r="O7" s="62"/>
      <c r="P7" s="62"/>
      <c r="Q7" s="62"/>
    </row>
    <row r="8" customFormat="false" ht="15.75" hidden="false" customHeight="true" outlineLevel="0" collapsed="false">
      <c r="A8" s="60" t="s">
        <v>26</v>
      </c>
      <c r="B8" s="64" t="n">
        <v>113089.9</v>
      </c>
      <c r="C8" s="61" t="n">
        <f aca="false">B8/382</f>
        <v>296.046858638743</v>
      </c>
      <c r="L8" s="63"/>
      <c r="M8" s="27"/>
      <c r="N8" s="62"/>
      <c r="O8" s="62"/>
      <c r="P8" s="62"/>
      <c r="Q8" s="62"/>
    </row>
    <row r="9" customFormat="false" ht="15.75" hidden="false" customHeight="true" outlineLevel="0" collapsed="false">
      <c r="A9" s="60" t="s">
        <v>64</v>
      </c>
      <c r="B9" s="61" t="n">
        <v>5046.96697880729</v>
      </c>
      <c r="C9" s="61" t="n">
        <f aca="false">B9/382</f>
        <v>13.2119554419039</v>
      </c>
      <c r="L9" s="63"/>
      <c r="M9" s="27"/>
      <c r="N9" s="62"/>
      <c r="O9" s="62"/>
      <c r="P9" s="62"/>
      <c r="Q9" s="62"/>
    </row>
    <row r="10" customFormat="false" ht="15.75" hidden="false" customHeight="true" outlineLevel="0" collapsed="false">
      <c r="A10" s="60" t="s">
        <v>65</v>
      </c>
      <c r="B10" s="61" t="n">
        <v>1822.47412518482</v>
      </c>
      <c r="C10" s="61" t="n">
        <f aca="false">B10/382</f>
        <v>4.77087467325869</v>
      </c>
      <c r="L10" s="63"/>
      <c r="M10" s="27"/>
      <c r="N10" s="62"/>
      <c r="O10" s="62"/>
      <c r="P10" s="62"/>
      <c r="Q10" s="62"/>
    </row>
    <row r="11" customFormat="false" ht="15.75" hidden="false" customHeight="true" outlineLevel="0" collapsed="false">
      <c r="A11" s="60" t="s">
        <v>66</v>
      </c>
      <c r="B11" s="61" t="n">
        <v>5144.09068506654</v>
      </c>
      <c r="C11" s="61" t="n">
        <f aca="false">B11/382</f>
        <v>13.4662059818496</v>
      </c>
      <c r="L11" s="63"/>
      <c r="M11" s="27"/>
      <c r="N11" s="62"/>
      <c r="O11" s="62"/>
      <c r="P11" s="62"/>
      <c r="Q11" s="62"/>
    </row>
    <row r="12" customFormat="false" ht="15.75" hidden="false" customHeight="true" outlineLevel="0" collapsed="false">
      <c r="A12" s="60" t="s">
        <v>67</v>
      </c>
      <c r="B12" s="61" t="n">
        <v>1603.94282897979</v>
      </c>
      <c r="C12" s="61" t="n">
        <f aca="false">B12/382</f>
        <v>4.19880321722458</v>
      </c>
      <c r="L12" s="63"/>
      <c r="M12" s="27"/>
      <c r="N12" s="62"/>
      <c r="O12" s="62"/>
      <c r="P12" s="62"/>
      <c r="Q12" s="62"/>
    </row>
    <row r="13" customFormat="false" ht="15.75" hidden="false" customHeight="true" outlineLevel="0" collapsed="false">
      <c r="A13" s="60" t="s">
        <v>68</v>
      </c>
      <c r="B13" s="61" t="n">
        <v>84778.3144406111</v>
      </c>
      <c r="C13" s="61" t="n">
        <f aca="false">B13/382</f>
        <v>221.932760315736</v>
      </c>
      <c r="L13" s="63"/>
      <c r="M13" s="27"/>
      <c r="N13" s="62"/>
      <c r="O13" s="62"/>
      <c r="P13" s="62"/>
      <c r="Q13" s="62"/>
    </row>
    <row r="14" customFormat="false" ht="15.75" hidden="false" customHeight="true" outlineLevel="0" collapsed="false">
      <c r="A14" s="60" t="s">
        <v>69</v>
      </c>
      <c r="B14" s="61" t="n">
        <v>0</v>
      </c>
      <c r="C14" s="61" t="n">
        <f aca="false">B14/182</f>
        <v>0</v>
      </c>
      <c r="L14" s="63"/>
      <c r="M14" s="27"/>
    </row>
    <row r="15" customFormat="false" ht="15.75" hidden="false" customHeight="true" outlineLevel="0" collapsed="false">
      <c r="A15" s="65" t="s">
        <v>70</v>
      </c>
      <c r="B15" s="66" t="n">
        <f aca="false">SUM(B4:B14)</f>
        <v>707438.394690118</v>
      </c>
      <c r="C15" s="67" t="n">
        <f aca="false">SUM(C4:C14)</f>
        <v>1851.93297039298</v>
      </c>
      <c r="L15" s="63"/>
      <c r="M15" s="27"/>
    </row>
    <row r="16" customFormat="false" ht="15.75" hidden="false" customHeight="true" outlineLevel="0" collapsed="false">
      <c r="A16" s="68"/>
      <c r="B16" s="69"/>
      <c r="C16" s="69"/>
      <c r="L16" s="63"/>
    </row>
    <row r="17" customFormat="false" ht="15.75" hidden="false" customHeight="true" outlineLevel="0" collapsed="false">
      <c r="A17" s="56"/>
      <c r="B17" s="57" t="s">
        <v>58</v>
      </c>
      <c r="C17" s="57" t="s">
        <v>9</v>
      </c>
    </row>
    <row r="18" customFormat="false" ht="15.75" hidden="false" customHeight="true" outlineLevel="0" collapsed="false">
      <c r="A18" s="70" t="s">
        <v>71</v>
      </c>
      <c r="B18" s="71"/>
      <c r="C18" s="71"/>
    </row>
    <row r="19" customFormat="false" ht="15.75" hidden="false" customHeight="true" outlineLevel="0" collapsed="false">
      <c r="A19" s="60" t="s">
        <v>60</v>
      </c>
      <c r="B19" s="61" t="n">
        <v>112603</v>
      </c>
      <c r="C19" s="61" t="n">
        <f aca="false">B19/(39.95+15.15)</f>
        <v>2043.61161524501</v>
      </c>
      <c r="D19" s="27" t="s">
        <v>72</v>
      </c>
    </row>
    <row r="20" customFormat="false" ht="15.75" hidden="false" customHeight="true" outlineLevel="0" collapsed="false">
      <c r="A20" s="60" t="s">
        <v>61</v>
      </c>
      <c r="B20" s="61" t="n">
        <v>227726</v>
      </c>
      <c r="C20" s="61" t="n">
        <f aca="false">B20/(39.95+15.15)</f>
        <v>4132.95825771325</v>
      </c>
    </row>
    <row r="21" customFormat="false" ht="15.75" hidden="false" customHeight="true" outlineLevel="0" collapsed="false">
      <c r="A21" s="60" t="s">
        <v>62</v>
      </c>
      <c r="B21" s="61" t="n">
        <v>33861</v>
      </c>
      <c r="C21" s="61" t="n">
        <f aca="false">B21/(39.95+15.15)</f>
        <v>614.53720508167</v>
      </c>
    </row>
    <row r="22" customFormat="false" ht="15.75" hidden="false" customHeight="true" outlineLevel="0" collapsed="false">
      <c r="A22" s="60" t="s">
        <v>63</v>
      </c>
      <c r="B22" s="61" t="n">
        <v>112281.685220729</v>
      </c>
      <c r="C22" s="61" t="n">
        <f aca="false">B22/(39.95+15.15)</f>
        <v>2037.78013104771</v>
      </c>
    </row>
    <row r="23" customFormat="false" ht="15.75" hidden="false" customHeight="true" outlineLevel="0" collapsed="false">
      <c r="A23" s="60" t="s">
        <v>26</v>
      </c>
      <c r="B23" s="61" t="n">
        <v>33618.4956783109</v>
      </c>
      <c r="C23" s="61" t="n">
        <f aca="false">B23/(39.95+15.15)</f>
        <v>610.136037718891</v>
      </c>
    </row>
    <row r="24" customFormat="false" ht="15.75" hidden="false" customHeight="true" outlineLevel="0" collapsed="false">
      <c r="A24" s="60" t="s">
        <v>64</v>
      </c>
      <c r="B24" s="61" t="n">
        <v>0</v>
      </c>
      <c r="C24" s="61" t="n">
        <f aca="false">B24/(39.95+15.15)</f>
        <v>0</v>
      </c>
    </row>
    <row r="25" customFormat="false" ht="15.75" hidden="false" customHeight="true" outlineLevel="0" collapsed="false">
      <c r="A25" s="60" t="s">
        <v>65</v>
      </c>
      <c r="B25" s="61" t="n">
        <v>389.107485604606</v>
      </c>
      <c r="C25" s="61" t="n">
        <f aca="false">B25/(39.95+15.15)</f>
        <v>7.06184184400374</v>
      </c>
    </row>
    <row r="26" customFormat="false" ht="15.75" hidden="false" customHeight="true" outlineLevel="0" collapsed="false">
      <c r="A26" s="60" t="s">
        <v>66</v>
      </c>
      <c r="B26" s="61" t="n">
        <v>192.714088291747</v>
      </c>
      <c r="C26" s="61" t="n">
        <f aca="false">B26/(39.95+15.15)</f>
        <v>3.49753336282662</v>
      </c>
      <c r="M26" s="63"/>
    </row>
    <row r="27" customFormat="false" ht="15.75" hidden="false" customHeight="true" outlineLevel="0" collapsed="false">
      <c r="A27" s="60" t="s">
        <v>67</v>
      </c>
      <c r="B27" s="61" t="n">
        <v>31993.1290322581</v>
      </c>
      <c r="C27" s="61" t="n">
        <f aca="false">B27/(39.95+15.15)</f>
        <v>580.637550494702</v>
      </c>
      <c r="M27" s="63"/>
    </row>
    <row r="28" customFormat="false" ht="15.75" hidden="false" customHeight="true" outlineLevel="0" collapsed="false">
      <c r="A28" s="60" t="s">
        <v>68</v>
      </c>
      <c r="B28" s="61" t="n">
        <v>100321.516129032</v>
      </c>
      <c r="C28" s="61" t="n">
        <f aca="false">B28/(39.95+15.15)</f>
        <v>1820.71717112581</v>
      </c>
      <c r="M28" s="63"/>
    </row>
    <row r="29" customFormat="false" ht="15.75" hidden="false" customHeight="true" outlineLevel="0" collapsed="false">
      <c r="A29" s="60" t="s">
        <v>69</v>
      </c>
      <c r="B29" s="61" t="n">
        <v>0</v>
      </c>
      <c r="C29" s="61" t="n">
        <f aca="false">B29/(39.95+15.15)</f>
        <v>0</v>
      </c>
      <c r="M29" s="63"/>
    </row>
    <row r="30" customFormat="false" ht="15.75" hidden="false" customHeight="true" outlineLevel="0" collapsed="false">
      <c r="A30" s="65" t="s">
        <v>73</v>
      </c>
      <c r="B30" s="66" t="n">
        <f aca="false">SUM(B19:B29)</f>
        <v>652986.647634226</v>
      </c>
      <c r="C30" s="67" t="n">
        <f aca="false">SUM(C19:C29)</f>
        <v>11850.9373436339</v>
      </c>
      <c r="M30" s="63"/>
    </row>
    <row r="31" customFormat="false" ht="15.75" hidden="false" customHeight="true" outlineLevel="0" collapsed="false">
      <c r="A31" s="27"/>
      <c r="B31" s="26"/>
      <c r="C31" s="26"/>
      <c r="M31" s="63"/>
    </row>
    <row r="32" customFormat="false" ht="15.75" hidden="false" customHeight="true" outlineLevel="0" collapsed="false">
      <c r="A32" s="26"/>
      <c r="B32" s="26" t="s">
        <v>54</v>
      </c>
      <c r="C32" s="26" t="s">
        <v>74</v>
      </c>
      <c r="D32" s="26"/>
      <c r="E32" s="26"/>
    </row>
    <row r="33" customFormat="false" ht="15.75" hidden="false" customHeight="true" outlineLevel="0" collapsed="false">
      <c r="A33" s="27" t="s">
        <v>75</v>
      </c>
      <c r="B33" s="63" t="n">
        <f aca="false">C15</f>
        <v>1851.93297039298</v>
      </c>
      <c r="C33" s="63" t="n">
        <f aca="false">C30</f>
        <v>11850.9373436339</v>
      </c>
      <c r="D33" s="63"/>
      <c r="E33" s="63"/>
    </row>
    <row r="34" customFormat="false" ht="15.75" hidden="false" customHeight="true" outlineLevel="0" collapsed="false">
      <c r="A34" s="27"/>
      <c r="B34" s="62"/>
      <c r="C34" s="62"/>
      <c r="D34" s="62"/>
      <c r="E34" s="62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52" t="s">
        <v>54</v>
      </c>
      <c r="C1" s="27" t="s">
        <v>55</v>
      </c>
      <c r="D1" s="27"/>
    </row>
    <row r="2" customFormat="false" ht="15" hidden="false" customHeight="true" outlineLevel="0" collapsed="false">
      <c r="A2" s="27" t="s">
        <v>15</v>
      </c>
      <c r="B2" s="72" t="n">
        <v>49.67</v>
      </c>
      <c r="C2" s="72" t="n">
        <v>75.79</v>
      </c>
      <c r="D2" s="72"/>
    </row>
    <row r="3" customFormat="false" ht="15" hidden="false" customHeight="true" outlineLevel="0" collapsed="false">
      <c r="A3" s="27" t="s">
        <v>23</v>
      </c>
      <c r="B3" s="72" t="n">
        <v>24.51</v>
      </c>
      <c r="C3" s="72" t="n">
        <v>7.5</v>
      </c>
      <c r="D3" s="72"/>
    </row>
    <row r="4" customFormat="false" ht="15" hidden="false" customHeight="true" outlineLevel="0" collapsed="false">
      <c r="A4" s="27" t="s">
        <v>24</v>
      </c>
      <c r="B4" s="72" t="n">
        <v>42.62</v>
      </c>
      <c r="C4" s="72" t="n">
        <v>19.12</v>
      </c>
      <c r="D4" s="72"/>
    </row>
    <row r="5" customFormat="false" ht="15" hidden="false" customHeight="true" outlineLevel="0" collapsed="false">
      <c r="A5" s="54" t="s">
        <v>25</v>
      </c>
      <c r="B5" s="72" t="n">
        <v>21.95</v>
      </c>
      <c r="C5" s="72" t="n">
        <v>14.24</v>
      </c>
      <c r="D5" s="72"/>
    </row>
    <row r="6" customFormat="false" ht="15" hidden="false" customHeight="true" outlineLevel="0" collapsed="false">
      <c r="A6" s="54" t="s">
        <v>26</v>
      </c>
      <c r="B6" s="72" t="n">
        <v>42.64</v>
      </c>
      <c r="C6" s="72" t="n">
        <v>23.08</v>
      </c>
      <c r="D6" s="72"/>
    </row>
    <row r="7" customFormat="false" ht="15" hidden="false" customHeight="true" outlineLevel="0" collapsed="false">
      <c r="A7" s="54" t="s">
        <v>56</v>
      </c>
      <c r="B7" s="72" t="n">
        <v>26.68</v>
      </c>
      <c r="C7" s="72" t="n">
        <v>11.04</v>
      </c>
      <c r="D7" s="72"/>
    </row>
    <row r="8" customFormat="false" ht="15" hidden="false" customHeight="true" outlineLevel="0" collapsed="false">
      <c r="A8" s="54"/>
      <c r="B8" s="72" t="n">
        <f aca="false">SUM(B2:B7)</f>
        <v>208.07</v>
      </c>
      <c r="C8" s="72" t="n">
        <f aca="false">SUM(C2:C7)</f>
        <v>150.77</v>
      </c>
      <c r="D8" s="72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"/>
    <col collapsed="false" customWidth="true" hidden="false" outlineLevel="0" max="16" min="16" style="0" width="13.33"/>
    <col collapsed="false" customWidth="true" hidden="false" outlineLevel="0" max="17" min="17" style="0" width="12.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5" t="s">
        <v>76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6.5" hidden="false" customHeight="false" outlineLevel="0" collapsed="false">
      <c r="A2" s="27"/>
      <c r="B2" s="57" t="s">
        <v>77</v>
      </c>
      <c r="C2" s="57" t="s">
        <v>78</v>
      </c>
      <c r="D2" s="57" t="s">
        <v>79</v>
      </c>
      <c r="E2" s="73"/>
      <c r="F2" s="27"/>
      <c r="G2" s="27"/>
      <c r="H2" s="27"/>
      <c r="I2" s="27" t="s">
        <v>80</v>
      </c>
      <c r="J2" s="27" t="s">
        <v>81</v>
      </c>
      <c r="K2" s="27"/>
      <c r="L2" s="27" t="s">
        <v>77</v>
      </c>
      <c r="M2" s="27" t="s">
        <v>78</v>
      </c>
      <c r="N2" s="27" t="s">
        <v>79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8" t="s">
        <v>82</v>
      </c>
      <c r="B3" s="59"/>
      <c r="C3" s="59"/>
      <c r="D3" s="59"/>
      <c r="E3" s="74"/>
      <c r="F3" s="27"/>
      <c r="G3" s="27"/>
      <c r="H3" s="27" t="s">
        <v>54</v>
      </c>
      <c r="I3" s="72" t="n">
        <f aca="false">'Total Cost per Planted Ha'!B15</f>
        <v>707438.394690118</v>
      </c>
      <c r="J3" s="72" t="n">
        <f aca="false">B15-I3</f>
        <v>611867.933165664</v>
      </c>
      <c r="K3" s="27" t="s">
        <v>54</v>
      </c>
      <c r="L3" s="72" t="n">
        <f aca="false">B29</f>
        <v>1319.30632785578</v>
      </c>
      <c r="M3" s="72" t="n">
        <f aca="false">C29</f>
        <v>1677.23294666879</v>
      </c>
      <c r="N3" s="75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60" t="s">
        <v>60</v>
      </c>
      <c r="B4" s="61" t="n">
        <v>78367.2451205511</v>
      </c>
      <c r="C4" s="61" t="n">
        <v>78367.2451205511</v>
      </c>
      <c r="D4" s="61" t="n">
        <v>78367.2451205511</v>
      </c>
      <c r="E4" s="76"/>
      <c r="F4" s="27"/>
      <c r="G4" s="27"/>
      <c r="H4" s="27" t="s">
        <v>74</v>
      </c>
      <c r="I4" s="72" t="n">
        <f aca="false">'Total Cost per Planted Ha'!B30</f>
        <v>652986.647634226</v>
      </c>
      <c r="J4" s="72" t="n">
        <f aca="false">B44-I4</f>
        <v>867330.535234798</v>
      </c>
      <c r="K4" s="27" t="s">
        <v>74</v>
      </c>
      <c r="L4" s="72" t="n">
        <f aca="false">B59</f>
        <v>1475.01952677909</v>
      </c>
      <c r="M4" s="72" t="n">
        <f aca="false">C59</f>
        <v>1427.66701285351</v>
      </c>
      <c r="N4" s="75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60" t="s">
        <v>61</v>
      </c>
      <c r="B5" s="61" t="n">
        <v>342468.427095293</v>
      </c>
      <c r="C5" s="61" t="n">
        <v>342468.427095293</v>
      </c>
      <c r="D5" s="61" t="n">
        <v>342468.427095293</v>
      </c>
      <c r="E5" s="76"/>
      <c r="F5" s="27"/>
      <c r="G5" s="27"/>
      <c r="H5" s="27"/>
      <c r="I5" s="72"/>
      <c r="J5" s="72"/>
      <c r="K5" s="27"/>
      <c r="L5" s="27"/>
      <c r="M5" s="27"/>
      <c r="N5" s="27"/>
      <c r="O5" s="62"/>
      <c r="P5" s="62"/>
      <c r="Q5" s="62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60" t="s">
        <v>62</v>
      </c>
      <c r="B6" s="61" t="n">
        <v>264236.371986223</v>
      </c>
      <c r="C6" s="61" t="n">
        <v>264236.371986223</v>
      </c>
      <c r="D6" s="61" t="n">
        <v>264236.371986223</v>
      </c>
      <c r="E6" s="76"/>
      <c r="F6" s="27"/>
      <c r="G6" s="27"/>
      <c r="H6" s="54"/>
      <c r="I6" s="72"/>
      <c r="J6" s="72"/>
      <c r="K6" s="27"/>
      <c r="L6" s="27"/>
      <c r="M6" s="27"/>
      <c r="N6" s="27"/>
      <c r="O6" s="62"/>
      <c r="P6" s="62"/>
      <c r="Q6" s="62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60" t="s">
        <v>63</v>
      </c>
      <c r="B7" s="61" t="n">
        <v>194202.671214696</v>
      </c>
      <c r="C7" s="61" t="n">
        <v>171422.219352468</v>
      </c>
      <c r="D7" s="61" t="n">
        <v>120341.277905855</v>
      </c>
      <c r="E7" s="76"/>
      <c r="F7" s="27"/>
      <c r="G7" s="27"/>
      <c r="H7" s="54"/>
      <c r="I7" s="72"/>
      <c r="J7" s="72"/>
      <c r="K7" s="27"/>
      <c r="L7" s="27"/>
      <c r="M7" s="27"/>
      <c r="N7" s="27"/>
      <c r="O7" s="62"/>
      <c r="P7" s="62"/>
      <c r="Q7" s="62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60" t="s">
        <v>26</v>
      </c>
      <c r="B8" s="61" t="n">
        <v>147035.980963261</v>
      </c>
      <c r="C8" s="61" t="n">
        <v>115998.011297359</v>
      </c>
      <c r="D8" s="61" t="n">
        <v>79865.405097589</v>
      </c>
      <c r="E8" s="76"/>
      <c r="F8" s="27"/>
      <c r="G8" s="27"/>
      <c r="H8" s="54"/>
      <c r="I8" s="72"/>
      <c r="J8" s="72"/>
      <c r="K8" s="27"/>
      <c r="L8" s="27"/>
      <c r="M8" s="27"/>
      <c r="N8" s="62"/>
      <c r="O8" s="62"/>
      <c r="P8" s="62"/>
      <c r="Q8" s="62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60" t="s">
        <v>64</v>
      </c>
      <c r="B9" s="61" t="n">
        <v>6729.63306544202</v>
      </c>
      <c r="C9" s="61" t="n">
        <v>5355.87416762342</v>
      </c>
      <c r="D9" s="61" t="n">
        <v>3978.14741676234</v>
      </c>
      <c r="E9" s="76"/>
      <c r="F9" s="27"/>
      <c r="G9" s="27"/>
      <c r="H9" s="27"/>
      <c r="I9" s="27"/>
      <c r="J9" s="27"/>
      <c r="K9" s="27"/>
      <c r="L9" s="27"/>
      <c r="M9" s="27"/>
      <c r="N9" s="62"/>
      <c r="O9" s="62"/>
      <c r="P9" s="62"/>
      <c r="Q9" s="62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60" t="s">
        <v>65</v>
      </c>
      <c r="B10" s="61" t="n">
        <v>66337.0746268657</v>
      </c>
      <c r="C10" s="61" t="n">
        <v>60147.6371986223</v>
      </c>
      <c r="D10" s="61" t="n">
        <v>53958.1997703789</v>
      </c>
      <c r="E10" s="76"/>
      <c r="F10" s="27"/>
      <c r="G10" s="27"/>
      <c r="H10" s="27"/>
      <c r="I10" s="27"/>
      <c r="J10" s="27"/>
      <c r="K10" s="27"/>
      <c r="L10" s="27"/>
      <c r="M10" s="27"/>
      <c r="N10" s="62"/>
      <c r="O10" s="62"/>
      <c r="P10" s="62"/>
      <c r="Q10" s="62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60" t="s">
        <v>66</v>
      </c>
      <c r="B11" s="61" t="n">
        <v>24209.1940298507</v>
      </c>
      <c r="C11" s="61" t="n">
        <v>24209.1940298507</v>
      </c>
      <c r="D11" s="61" t="n">
        <v>24209.1940298507</v>
      </c>
      <c r="E11" s="76"/>
      <c r="F11" s="27"/>
      <c r="G11" s="27"/>
      <c r="H11" s="27"/>
      <c r="I11" s="27"/>
      <c r="J11" s="27"/>
      <c r="K11" s="27"/>
      <c r="L11" s="27"/>
      <c r="M11" s="27"/>
      <c r="N11" s="62"/>
      <c r="O11" s="62"/>
      <c r="P11" s="62"/>
      <c r="Q11" s="62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60" t="s">
        <v>67</v>
      </c>
      <c r="B12" s="61" t="n">
        <v>4483.67393800229</v>
      </c>
      <c r="C12" s="61" t="n">
        <v>4483.67393800229</v>
      </c>
      <c r="D12" s="61" t="n">
        <v>4483.67393800229</v>
      </c>
      <c r="E12" s="76"/>
      <c r="F12" s="27"/>
      <c r="G12" s="27"/>
      <c r="H12" s="27"/>
      <c r="I12" s="27"/>
      <c r="J12" s="27"/>
      <c r="K12" s="27"/>
      <c r="L12" s="27"/>
      <c r="M12" s="27"/>
      <c r="N12" s="62"/>
      <c r="O12" s="62"/>
      <c r="P12" s="62"/>
      <c r="Q12" s="62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60" t="s">
        <v>68</v>
      </c>
      <c r="B13" s="61" t="n">
        <v>191236.055815597</v>
      </c>
      <c r="C13" s="61" t="n">
        <v>191236.055815597</v>
      </c>
      <c r="D13" s="61" t="n">
        <v>191236.055815597</v>
      </c>
      <c r="E13" s="76"/>
      <c r="F13" s="27"/>
      <c r="G13" s="27"/>
      <c r="H13" s="27"/>
      <c r="I13" s="27"/>
      <c r="J13" s="27"/>
      <c r="K13" s="27"/>
      <c r="L13" s="27"/>
      <c r="M13" s="27"/>
      <c r="N13" s="62"/>
      <c r="O13" s="62"/>
      <c r="P13" s="62"/>
      <c r="Q13" s="62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60" t="s">
        <v>69</v>
      </c>
      <c r="B14" s="61" t="n">
        <v>0</v>
      </c>
      <c r="C14" s="61" t="n">
        <f aca="false">B14+B28</f>
        <v>0</v>
      </c>
      <c r="D14" s="61" t="n">
        <f aca="false">C14/500</f>
        <v>0</v>
      </c>
      <c r="E14" s="7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5" t="s">
        <v>83</v>
      </c>
      <c r="B15" s="77" t="n">
        <f aca="false">SUM(B4:B14)</f>
        <v>1319306.32785578</v>
      </c>
      <c r="C15" s="66" t="n">
        <f aca="false">SUM(C4:C14)</f>
        <v>1257924.71000159</v>
      </c>
      <c r="D15" s="66" t="n">
        <f aca="false">SUM(D4:D14)</f>
        <v>1163143.9981761</v>
      </c>
      <c r="E15" s="7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8"/>
      <c r="B16" s="69"/>
      <c r="C16" s="69"/>
      <c r="D16" s="69"/>
      <c r="E16" s="79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80" t="s">
        <v>84</v>
      </c>
      <c r="B17" s="81" t="s">
        <v>85</v>
      </c>
      <c r="C17" s="81" t="s">
        <v>85</v>
      </c>
      <c r="D17" s="81" t="s">
        <v>85</v>
      </c>
      <c r="E17" s="82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60" t="s">
        <v>60</v>
      </c>
      <c r="B18" s="61" t="n">
        <f aca="false">B4/1000</f>
        <v>78.3672451205511</v>
      </c>
      <c r="C18" s="61" t="n">
        <f aca="false">C4/750</f>
        <v>104.489660160735</v>
      </c>
      <c r="D18" s="61" t="n">
        <f aca="false">D4/500</f>
        <v>156.734490241102</v>
      </c>
      <c r="E18" s="7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60" t="s">
        <v>61</v>
      </c>
      <c r="B19" s="61" t="n">
        <f aca="false">B5/1000</f>
        <v>342.468427095293</v>
      </c>
      <c r="C19" s="61" t="n">
        <f aca="false">C5/750</f>
        <v>456.624569460391</v>
      </c>
      <c r="D19" s="61" t="n">
        <f aca="false">D5/500</f>
        <v>684.936854190586</v>
      </c>
      <c r="E19" s="7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60" t="s">
        <v>62</v>
      </c>
      <c r="B20" s="61" t="n">
        <f aca="false">B6/1000</f>
        <v>264.236371986223</v>
      </c>
      <c r="C20" s="61" t="n">
        <f aca="false">C6/750</f>
        <v>352.315162648297</v>
      </c>
      <c r="D20" s="61" t="n">
        <f aca="false">D6/500</f>
        <v>528.472743972446</v>
      </c>
      <c r="E20" s="7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60" t="s">
        <v>63</v>
      </c>
      <c r="B21" s="61" t="n">
        <f aca="false">B7/1000</f>
        <v>194.202671214696</v>
      </c>
      <c r="C21" s="61" t="n">
        <f aca="false">C7/750</f>
        <v>228.562959136624</v>
      </c>
      <c r="D21" s="61" t="n">
        <f aca="false">D7/500</f>
        <v>240.68255581171</v>
      </c>
      <c r="E21" s="7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60" t="s">
        <v>26</v>
      </c>
      <c r="B22" s="61" t="n">
        <f aca="false">B8/1000</f>
        <v>147.035980963261</v>
      </c>
      <c r="C22" s="61" t="n">
        <f aca="false">C8/750</f>
        <v>154.664015063145</v>
      </c>
      <c r="D22" s="61" t="n">
        <f aca="false">D8/500</f>
        <v>159.730810195178</v>
      </c>
      <c r="E22" s="7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60" t="s">
        <v>64</v>
      </c>
      <c r="B23" s="61" t="n">
        <f aca="false">B9/1000</f>
        <v>6.72963306544202</v>
      </c>
      <c r="C23" s="61" t="n">
        <f aca="false">C9/750</f>
        <v>7.14116555683123</v>
      </c>
      <c r="D23" s="61" t="n">
        <f aca="false">D9/500</f>
        <v>7.95629483352468</v>
      </c>
      <c r="E23" s="7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60" t="s">
        <v>65</v>
      </c>
      <c r="B24" s="61" t="n">
        <f aca="false">B10/1000</f>
        <v>66.3370746268657</v>
      </c>
      <c r="C24" s="61" t="n">
        <f aca="false">C10/750</f>
        <v>80.1968495981631</v>
      </c>
      <c r="D24" s="61" t="n">
        <f aca="false">D10/500</f>
        <v>107.916399540758</v>
      </c>
      <c r="E24" s="7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60" t="s">
        <v>66</v>
      </c>
      <c r="B25" s="61" t="n">
        <f aca="false">B11/1000</f>
        <v>24.2091940298507</v>
      </c>
      <c r="C25" s="61" t="n">
        <f aca="false">C11/750</f>
        <v>32.2789253731343</v>
      </c>
      <c r="D25" s="61" t="n">
        <f aca="false">D11/500</f>
        <v>48.4183880597014</v>
      </c>
      <c r="E25" s="7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60" t="s">
        <v>67</v>
      </c>
      <c r="B26" s="61" t="n">
        <f aca="false">B12/1000</f>
        <v>4.48367393800229</v>
      </c>
      <c r="C26" s="61" t="n">
        <f aca="false">C12/750</f>
        <v>5.97823191733639</v>
      </c>
      <c r="D26" s="61" t="n">
        <f aca="false">D12/500</f>
        <v>8.96734787600458</v>
      </c>
      <c r="E26" s="7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60" t="s">
        <v>68</v>
      </c>
      <c r="B27" s="61" t="n">
        <f aca="false">B13/1000</f>
        <v>191.236055815597</v>
      </c>
      <c r="C27" s="61" t="n">
        <f aca="false">C13/750</f>
        <v>254.981407754129</v>
      </c>
      <c r="D27" s="61" t="n">
        <f aca="false">D13/500</f>
        <v>382.472111631194</v>
      </c>
      <c r="E27" s="7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60" t="s">
        <v>69</v>
      </c>
      <c r="B28" s="61" t="n">
        <f aca="false">B14/1000</f>
        <v>0</v>
      </c>
      <c r="C28" s="61" t="n">
        <f aca="false">C14/750</f>
        <v>0</v>
      </c>
      <c r="D28" s="61" t="n">
        <f aca="false">D14/500</f>
        <v>0</v>
      </c>
      <c r="E28" s="7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5" t="s">
        <v>86</v>
      </c>
      <c r="B29" s="66" t="n">
        <f aca="false">SUM(B18:B28)</f>
        <v>1319.30632785578</v>
      </c>
      <c r="C29" s="66" t="n">
        <f aca="false">SUM(C18:C28)</f>
        <v>1677.23294666879</v>
      </c>
      <c r="D29" s="66" t="n">
        <f aca="false">SUM(D18:D28)</f>
        <v>2326.2879963522</v>
      </c>
      <c r="E29" s="7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6"/>
      <c r="B31" s="57" t="s">
        <v>77</v>
      </c>
      <c r="C31" s="57" t="s">
        <v>78</v>
      </c>
      <c r="D31" s="57" t="s">
        <v>79</v>
      </c>
      <c r="E31" s="7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70" t="s">
        <v>87</v>
      </c>
      <c r="B32" s="71"/>
      <c r="C32" s="71" t="s">
        <v>9</v>
      </c>
      <c r="D32" s="71" t="s">
        <v>9</v>
      </c>
      <c r="E32" s="83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60" t="s">
        <v>60</v>
      </c>
      <c r="B33" s="61" t="n">
        <v>158541.796314779</v>
      </c>
      <c r="C33" s="61" t="n">
        <v>158541.796314779</v>
      </c>
      <c r="D33" s="61" t="n">
        <v>158541.796314779</v>
      </c>
      <c r="E33" s="7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60" t="s">
        <v>61</v>
      </c>
      <c r="B34" s="61" t="n">
        <v>247133.333333333</v>
      </c>
      <c r="C34" s="61" t="n">
        <v>247133.333333333</v>
      </c>
      <c r="D34" s="61" t="n">
        <v>247133.333333333</v>
      </c>
      <c r="E34" s="7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60" t="s">
        <v>62</v>
      </c>
      <c r="B35" s="61" t="n">
        <v>95165.1466666667</v>
      </c>
      <c r="C35" s="61" t="n">
        <v>95165.1466666667</v>
      </c>
      <c r="D35" s="61" t="n">
        <v>95165.1466666667</v>
      </c>
      <c r="E35" s="7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60" t="s">
        <v>63</v>
      </c>
      <c r="B36" s="61" t="n">
        <v>390262.500978887</v>
      </c>
      <c r="C36" s="61" t="n">
        <v>381922.715888889</v>
      </c>
      <c r="D36" s="61" t="n">
        <v>254615.143925926</v>
      </c>
      <c r="E36" s="7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60" t="s">
        <v>26</v>
      </c>
      <c r="B37" s="61" t="n">
        <v>185973.960652591</v>
      </c>
      <c r="C37" s="61" t="n">
        <v>169897.197142857</v>
      </c>
      <c r="D37" s="61" t="n">
        <v>134355.654285714</v>
      </c>
      <c r="E37" s="7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60" t="s">
        <v>64</v>
      </c>
      <c r="B38" s="61" t="n">
        <v>0</v>
      </c>
      <c r="C38" s="61" t="n">
        <v>0</v>
      </c>
      <c r="D38" s="61" t="n">
        <v>0</v>
      </c>
      <c r="E38" s="7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60" t="s">
        <v>65</v>
      </c>
      <c r="B39" s="61" t="n">
        <v>7433.92514395393</v>
      </c>
      <c r="C39" s="61" t="n">
        <v>10714.2857142857</v>
      </c>
      <c r="D39" s="61" t="n">
        <v>7142.85714285714</v>
      </c>
      <c r="E39" s="7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60" t="s">
        <v>66</v>
      </c>
      <c r="B40" s="61" t="n">
        <v>2939.99596928983</v>
      </c>
      <c r="C40" s="61" t="n">
        <v>5845.71428571429</v>
      </c>
      <c r="D40" s="61" t="n">
        <v>3897.14285714286</v>
      </c>
      <c r="E40" s="7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60" t="s">
        <v>67</v>
      </c>
      <c r="B41" s="61" t="n">
        <v>34289.5238095238</v>
      </c>
      <c r="C41" s="61" t="n">
        <v>34289.5238095238</v>
      </c>
      <c r="D41" s="61" t="n">
        <v>34289.5238095238</v>
      </c>
      <c r="E41" s="7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60" t="s">
        <v>68</v>
      </c>
      <c r="B42" s="61" t="n">
        <v>398577</v>
      </c>
      <c r="C42" s="61" t="n">
        <v>395540.650340136</v>
      </c>
      <c r="D42" s="61" t="n">
        <v>395540.650340136</v>
      </c>
      <c r="E42" s="7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60" t="s">
        <v>69</v>
      </c>
      <c r="B43" s="61" t="n">
        <v>0</v>
      </c>
      <c r="C43" s="61" t="n">
        <f aca="false">B43/1000</f>
        <v>0</v>
      </c>
      <c r="D43" s="61" t="n">
        <f aca="false">C43/1000</f>
        <v>0</v>
      </c>
      <c r="E43" s="7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5" t="s">
        <v>73</v>
      </c>
      <c r="B44" s="66" t="n">
        <f aca="false">SUM(B33:B43)</f>
        <v>1520317.18286902</v>
      </c>
      <c r="C44" s="66" t="n">
        <f aca="false">SUM(C33:C43)</f>
        <v>1499050.36349618</v>
      </c>
      <c r="D44" s="66" t="n">
        <f aca="false">SUM(D33:D43)</f>
        <v>1330681.24867608</v>
      </c>
      <c r="E44" s="7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6"/>
      <c r="B46" s="57" t="s">
        <v>58</v>
      </c>
      <c r="C46" s="57" t="s">
        <v>9</v>
      </c>
      <c r="D46" s="57" t="s">
        <v>9</v>
      </c>
      <c r="E46" s="73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4" t="s">
        <v>88</v>
      </c>
      <c r="B47" s="85"/>
      <c r="C47" s="85"/>
      <c r="D47" s="85"/>
      <c r="E47" s="8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60" t="s">
        <v>60</v>
      </c>
      <c r="B48" s="61" t="n">
        <f aca="false">B33/1400</f>
        <v>113.244140224842</v>
      </c>
      <c r="C48" s="61" t="n">
        <f aca="false">C33/(1400*0.75)</f>
        <v>150.992186966456</v>
      </c>
      <c r="D48" s="61" t="n">
        <f aca="false">D33/(1400*0.5)</f>
        <v>226.488280449684</v>
      </c>
      <c r="E48" s="7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60" t="s">
        <v>61</v>
      </c>
      <c r="B49" s="61" t="n">
        <f aca="false">B34/1000</f>
        <v>247.133333333333</v>
      </c>
      <c r="C49" s="61" t="n">
        <f aca="false">C34/(1400*0.75)</f>
        <v>235.365079365079</v>
      </c>
      <c r="D49" s="61" t="n">
        <f aca="false">D34/(1400*0.5)</f>
        <v>353.047619047619</v>
      </c>
      <c r="E49" s="7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60" t="s">
        <v>62</v>
      </c>
      <c r="B50" s="61" t="n">
        <f aca="false">B35/1000</f>
        <v>95.1651466666667</v>
      </c>
      <c r="C50" s="61" t="n">
        <f aca="false">C35/(1400*0.75)</f>
        <v>90.6334730158731</v>
      </c>
      <c r="D50" s="61" t="n">
        <f aca="false">D35/(1400*0.5)</f>
        <v>135.95020952381</v>
      </c>
      <c r="E50" s="7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60" t="s">
        <v>63</v>
      </c>
      <c r="B51" s="61" t="n">
        <f aca="false">B36/1000</f>
        <v>390.262500978887</v>
      </c>
      <c r="C51" s="61" t="n">
        <f aca="false">C36/(1400*0.75)</f>
        <v>363.73591989418</v>
      </c>
      <c r="D51" s="61" t="n">
        <f aca="false">D36/(1400*0.5)</f>
        <v>363.73591989418</v>
      </c>
      <c r="E51" s="7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60" t="s">
        <v>26</v>
      </c>
      <c r="B52" s="61" t="n">
        <f aca="false">B37/1000</f>
        <v>185.973960652591</v>
      </c>
      <c r="C52" s="61" t="n">
        <f aca="false">C37/(1400*0.75)</f>
        <v>161.806854421769</v>
      </c>
      <c r="D52" s="61" t="n">
        <f aca="false">D37/(1400*0.5)</f>
        <v>191.936648979591</v>
      </c>
      <c r="E52" s="7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60" t="s">
        <v>64</v>
      </c>
      <c r="B53" s="61" t="n">
        <f aca="false">B38/1000</f>
        <v>0</v>
      </c>
      <c r="C53" s="61" t="n">
        <f aca="false">C38/(1400*0.75)</f>
        <v>0</v>
      </c>
      <c r="D53" s="61" t="n">
        <f aca="false">D38/(1400*0.5)</f>
        <v>0</v>
      </c>
      <c r="E53" s="7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60" t="s">
        <v>65</v>
      </c>
      <c r="B54" s="61" t="n">
        <f aca="false">B39/1000</f>
        <v>7.43392514395393</v>
      </c>
      <c r="C54" s="61" t="n">
        <f aca="false">C39/(1400*0.75)</f>
        <v>10.204081632653</v>
      </c>
      <c r="D54" s="61" t="n">
        <f aca="false">D39/(1400*0.5)</f>
        <v>10.2040816326531</v>
      </c>
      <c r="E54" s="7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60" t="s">
        <v>66</v>
      </c>
      <c r="B55" s="61" t="n">
        <f aca="false">B40/1000</f>
        <v>2.93999596928983</v>
      </c>
      <c r="C55" s="61" t="n">
        <f aca="false">C40/(1400*0.75)</f>
        <v>5.56734693877551</v>
      </c>
      <c r="D55" s="61" t="n">
        <f aca="false">D40/(1400*0.5)</f>
        <v>5.56734693877552</v>
      </c>
      <c r="E55" s="76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60" t="s">
        <v>67</v>
      </c>
      <c r="B56" s="61" t="n">
        <f aca="false">B41/1000</f>
        <v>34.2895238095238</v>
      </c>
      <c r="C56" s="61" t="n">
        <f aca="false">C41/(1400*0.75)</f>
        <v>32.6566893424036</v>
      </c>
      <c r="D56" s="61" t="n">
        <f aca="false">D41/(1400*0.5)</f>
        <v>48.9850340136054</v>
      </c>
      <c r="E56" s="7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60" t="s">
        <v>68</v>
      </c>
      <c r="B57" s="61" t="n">
        <f aca="false">B42/1000</f>
        <v>398.577</v>
      </c>
      <c r="C57" s="61" t="n">
        <f aca="false">C42/(1400*0.75)</f>
        <v>376.70538127632</v>
      </c>
      <c r="D57" s="61" t="n">
        <f aca="false">D42/(1400*0.5)</f>
        <v>565.05807191448</v>
      </c>
      <c r="E57" s="76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60" t="s">
        <v>69</v>
      </c>
      <c r="B58" s="61" t="n">
        <f aca="false">B43/1000</f>
        <v>0</v>
      </c>
      <c r="C58" s="61" t="n">
        <f aca="false">C43/(1400*0.75)</f>
        <v>0</v>
      </c>
      <c r="D58" s="61" t="n">
        <f aca="false">D43/(1400*0.5)</f>
        <v>0</v>
      </c>
      <c r="E58" s="7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5" t="s">
        <v>89</v>
      </c>
      <c r="B59" s="66" t="n">
        <f aca="false">SUM(B48:B58)</f>
        <v>1475.01952677909</v>
      </c>
      <c r="C59" s="66" t="n">
        <f aca="false">SUM(C48:C58)</f>
        <v>1427.66701285351</v>
      </c>
      <c r="D59" s="66" t="n">
        <f aca="false">SUM(D48:D58)</f>
        <v>1900.9732123944</v>
      </c>
      <c r="E59" s="7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3"/>
      <c r="C62" s="63"/>
      <c r="D62" s="63"/>
      <c r="E62" s="63"/>
      <c r="F62" s="63"/>
      <c r="G62" s="63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62"/>
      <c r="C63" s="62"/>
      <c r="D63" s="62"/>
      <c r="E63" s="62"/>
      <c r="F63" s="62"/>
      <c r="G63" s="6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30468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52" t="s">
        <v>54</v>
      </c>
      <c r="C1" s="27" t="s">
        <v>55</v>
      </c>
      <c r="D1" s="27"/>
      <c r="E1" s="27"/>
    </row>
    <row r="2" customFormat="false" ht="15" hidden="false" customHeight="true" outlineLevel="0" collapsed="false">
      <c r="A2" s="27" t="s">
        <v>15</v>
      </c>
      <c r="B2" s="87" t="n">
        <v>1</v>
      </c>
      <c r="C2" s="87" t="n">
        <v>0.3</v>
      </c>
      <c r="D2" s="87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7" t="n">
        <v>0.83</v>
      </c>
      <c r="C3" s="87" t="n">
        <v>0.23</v>
      </c>
      <c r="D3" s="87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7" t="n">
        <v>0.83</v>
      </c>
      <c r="C4" s="87" t="n">
        <v>0.05</v>
      </c>
      <c r="D4" s="87"/>
      <c r="E4" s="27"/>
      <c r="F4" s="88"/>
      <c r="G4" s="27"/>
      <c r="H4" s="27"/>
    </row>
    <row r="5" customFormat="false" ht="15" hidden="false" customHeight="true" outlineLevel="0" collapsed="false">
      <c r="A5" s="54" t="s">
        <v>25</v>
      </c>
      <c r="B5" s="87" t="n">
        <v>0.51</v>
      </c>
      <c r="C5" s="87" t="n">
        <v>0.03</v>
      </c>
      <c r="D5" s="87"/>
      <c r="E5" s="27"/>
      <c r="F5" s="54"/>
      <c r="G5" s="27"/>
      <c r="H5" s="27"/>
    </row>
    <row r="6" customFormat="false" ht="15" hidden="false" customHeight="true" outlineLevel="0" collapsed="false">
      <c r="A6" s="54" t="s">
        <v>26</v>
      </c>
      <c r="B6" s="87" t="n">
        <v>0.38</v>
      </c>
      <c r="C6" s="87" t="n">
        <v>0.04</v>
      </c>
      <c r="D6" s="87"/>
      <c r="E6" s="27"/>
      <c r="F6" s="27"/>
      <c r="G6" s="27"/>
      <c r="H6" s="27"/>
    </row>
    <row r="7" customFormat="false" ht="15" hidden="false" customHeight="true" outlineLevel="0" collapsed="false">
      <c r="A7" s="54" t="s">
        <v>56</v>
      </c>
      <c r="B7" s="87" t="n">
        <v>0.17</v>
      </c>
      <c r="C7" s="87" t="n">
        <v>0.03</v>
      </c>
      <c r="D7" s="87"/>
      <c r="E7" s="27"/>
      <c r="F7" s="54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2022-08-05T15:44:24Z</dcterms:created>
  <dc:creator/>
  <dc:description/>
  <dc:language>en-US</dc:language>
  <cp:lastModifiedBy/>
  <dcterms:modified xsi:type="dcterms:W3CDTF">2022-08-08T12:55:34Z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