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ilam\Desktop\"/>
    </mc:Choice>
  </mc:AlternateContent>
  <xr:revisionPtr revIDLastSave="0" documentId="13_ncr:1_{FD989D44-726F-49C6-9F4A-C472FC73A1D4}" xr6:coauthVersionLast="47" xr6:coauthVersionMax="47" xr10:uidLastSave="{00000000-0000-0000-0000-000000000000}"/>
  <bookViews>
    <workbookView xWindow="1155" yWindow="585" windowWidth="19290" windowHeight="10620" tabRatio="0" xr2:uid="{09A3F29A-F631-4E79-BDB4-89B516CEF04B}"/>
  </bookViews>
  <sheets>
    <sheet name="Planilha1" sheetId="1" r:id="rId1"/>
    <sheet name="Planilha2" sheetId="2" r:id="rId2"/>
  </sheets>
  <definedNames>
    <definedName name="aporte">Planilha1!$I$19</definedName>
    <definedName name="patrimonio">Planilha1!$I$22</definedName>
    <definedName name="qtd_anos">Planilha1!$I$20</definedName>
    <definedName name="rendimento_carteira">Planilha1!$I$15</definedName>
    <definedName name="salario">Planilha1!$I$14</definedName>
    <definedName name="segestao_investimento">Planilha1!$I$16</definedName>
    <definedName name="taxa_mensal">Planilha1!$I$21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2" l="1"/>
  <c r="K14" i="2"/>
  <c r="D33" i="2"/>
  <c r="D34" i="2"/>
  <c r="D32" i="2"/>
  <c r="I62" i="1"/>
  <c r="H63" i="1" s="1"/>
  <c r="I16" i="1" l="1"/>
  <c r="I35" i="1" s="1"/>
  <c r="D18" i="2"/>
  <c r="D19" i="2"/>
  <c r="J14" i="2" s="1"/>
  <c r="D20" i="2"/>
  <c r="D21" i="2"/>
  <c r="D22" i="2"/>
  <c r="D23" i="2"/>
  <c r="D24" i="2"/>
  <c r="D25" i="2"/>
  <c r="D26" i="2"/>
  <c r="D27" i="2"/>
  <c r="D28" i="2"/>
  <c r="D29" i="2"/>
  <c r="D13" i="2"/>
  <c r="H41" i="1" s="1"/>
  <c r="D14" i="2"/>
  <c r="D15" i="2"/>
  <c r="D16" i="2"/>
  <c r="D17" i="2"/>
  <c r="D12" i="2"/>
  <c r="H44" i="1" l="1"/>
  <c r="I44" i="1" s="1"/>
  <c r="H43" i="1"/>
  <c r="I43" i="1" s="1"/>
  <c r="H42" i="1"/>
  <c r="I42" i="1" s="1"/>
  <c r="I63" i="1"/>
  <c r="H40" i="1"/>
  <c r="I40" i="1" s="1"/>
  <c r="H39" i="1"/>
  <c r="I39" i="1" s="1"/>
  <c r="I41" i="1"/>
  <c r="I22" i="1"/>
  <c r="I23" i="1" s="1"/>
  <c r="H30" i="1"/>
  <c r="I30" i="1" s="1"/>
  <c r="H29" i="1"/>
  <c r="I29" i="1" s="1"/>
  <c r="H28" i="1"/>
  <c r="I28" i="1" s="1"/>
  <c r="H27" i="1"/>
  <c r="I27" i="1" s="1"/>
  <c r="H26" i="1"/>
  <c r="I26" i="1" s="1"/>
  <c r="I45" i="1" l="1"/>
</calcChain>
</file>

<file path=xl/sharedStrings.xml><?xml version="1.0" encoding="utf-8"?>
<sst xmlns="http://schemas.openxmlformats.org/spreadsheetml/2006/main" count="81" uniqueCount="37">
  <si>
    <t>Quanto investir por mês?</t>
  </si>
  <si>
    <t>Por Quantos Anos?</t>
  </si>
  <si>
    <t>Taxa de Rendimento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</si>
  <si>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</si>
  <si>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</si>
  <si>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</si>
  <si>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</si>
  <si>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</si>
  <si>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</si>
  <si>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</si>
  <si>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</si>
  <si>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</si>
  <si>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</t>
  </si>
  <si>
    <t>Rendimento Carteira</t>
  </si>
  <si>
    <t>Sugestão de Investimento</t>
  </si>
  <si>
    <t>PERFIL</t>
  </si>
  <si>
    <t>Agressivo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</si>
  <si>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</si>
  <si>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</si>
  <si>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</si>
  <si>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</si>
  <si>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</si>
  <si>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</si>
  <si>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</si>
  <si>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</si>
  <si>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</si>
  <si>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Conservador</t>
  </si>
  <si>
    <t>Moderado</t>
  </si>
  <si>
    <t>%</t>
  </si>
  <si>
    <t>CHAVE</t>
  </si>
  <si>
    <t>Sugestão de Investimento (% Renda Mensal)</t>
  </si>
  <si>
    <t>Renda Mensal</t>
  </si>
  <si>
    <t>Valor a ser investido mensal</t>
  </si>
  <si>
    <t>RENDA MENSAL DIVIDENDOS</t>
  </si>
  <si>
    <t>Renda Mensal Dividendos</t>
  </si>
  <si>
    <t>Rentabilidade Média Mensal</t>
  </si>
  <si>
    <t>MÉDIA MENSAL RENTAB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</si>
</sst>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indexed="64"/>
      </right>
      <top/>
      <bottom style="thin">
        <color theme="2" tint="-0.24994659260841701"/>
      </bottom>
      <diagonal/>
    </border>
    <border>
      <left style="medium">
        <color indexed="64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 style="thin">
        <color theme="2" tint="-0.24994659260841701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/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double">
        <color auto="1"/>
      </right>
      <top/>
      <bottom style="thin">
        <color theme="2" tint="-0.24994659260841701"/>
      </bottom>
      <diagonal/>
    </border>
    <border>
      <left style="double">
        <color auto="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double">
        <color auto="1"/>
      </right>
      <top style="thin">
        <color theme="2" tint="-0.24994659260841701"/>
      </top>
      <bottom style="thin">
        <color theme="2" tint="-0.24994659260841701"/>
      </bottom>
      <diagonal/>
    </border>
    <border>
      <left style="double">
        <color auto="1"/>
      </left>
      <right style="thin">
        <color theme="2" tint="-0.24994659260841701"/>
      </right>
      <top style="thin">
        <color theme="2" tint="-0.24994659260841701"/>
      </top>
      <bottom style="double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double">
        <color auto="1"/>
      </bottom>
      <diagonal/>
    </border>
    <border>
      <left style="thin">
        <color theme="2" tint="-0.24994659260841701"/>
      </left>
      <right style="double">
        <color auto="1"/>
      </right>
      <top style="thin">
        <color theme="2" tint="-0.2499465926084170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</cellStyleXfs>
  <cellXfs count="69">
    <xf numFmtId="0" fontId="0" fillId="0" borderId="0" xfId="0"/>
    <xf numFmtId="0" fontId="2" fillId="0" borderId="6" xfId="0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0" fontId="2" fillId="0" borderId="6" xfId="2" applyNumberFormat="1" applyFont="1" applyBorder="1" applyAlignment="1">
      <alignment horizontal="center"/>
    </xf>
    <xf numFmtId="0" fontId="4" fillId="0" borderId="0" xfId="0" applyFont="1"/>
    <xf numFmtId="0" fontId="6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9" fontId="0" fillId="0" borderId="21" xfId="2" applyFont="1" applyBorder="1" applyAlignment="1">
      <alignment horizontal="center"/>
    </xf>
    <xf numFmtId="0" fontId="5" fillId="2" borderId="0" xfId="3"/>
    <xf numFmtId="9" fontId="5" fillId="2" borderId="0" xfId="2" applyFont="1" applyFill="1" applyAlignment="1">
      <alignment horizontal="center"/>
    </xf>
    <xf numFmtId="9" fontId="0" fillId="0" borderId="0" xfId="2" applyFont="1" applyFill="1" applyAlignment="1">
      <alignment horizontal="center"/>
    </xf>
    <xf numFmtId="0" fontId="0" fillId="4" borderId="2" xfId="0" applyFill="1" applyBorder="1" applyAlignment="1">
      <alignment horizontal="left" vertical="center"/>
    </xf>
    <xf numFmtId="164" fontId="8" fillId="5" borderId="6" xfId="2" applyNumberFormat="1" applyFont="1" applyFill="1" applyBorder="1" applyAlignment="1">
      <alignment horizontal="center"/>
    </xf>
    <xf numFmtId="164" fontId="8" fillId="5" borderId="8" xfId="0" applyNumberFormat="1" applyFont="1" applyFill="1" applyBorder="1" applyAlignment="1">
      <alignment horizontal="center"/>
    </xf>
    <xf numFmtId="0" fontId="6" fillId="5" borderId="12" xfId="0" applyFont="1" applyFill="1" applyBorder="1" applyAlignment="1">
      <alignment horizontal="left" indent="3"/>
    </xf>
    <xf numFmtId="8" fontId="0" fillId="5" borderId="10" xfId="0" applyNumberFormat="1" applyFill="1" applyBorder="1" applyAlignment="1">
      <alignment horizontal="center" vertical="center"/>
    </xf>
    <xf numFmtId="8" fontId="0" fillId="5" borderId="13" xfId="0" applyNumberForma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left" indent="3"/>
    </xf>
    <xf numFmtId="8" fontId="0" fillId="5" borderId="9" xfId="0" applyNumberForma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left" indent="3"/>
    </xf>
    <xf numFmtId="8" fontId="0" fillId="5" borderId="16" xfId="0" applyNumberFormat="1" applyFill="1" applyBorder="1" applyAlignment="1">
      <alignment horizontal="center" vertical="center"/>
    </xf>
    <xf numFmtId="8" fontId="0" fillId="5" borderId="17" xfId="0" applyNumberForma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/>
    </xf>
    <xf numFmtId="0" fontId="0" fillId="0" borderId="0" xfId="0" applyAlignment="1">
      <alignment horizontal="left"/>
    </xf>
    <xf numFmtId="10" fontId="5" fillId="2" borderId="0" xfId="2" applyNumberFormat="1" applyFont="1" applyFill="1" applyAlignment="1">
      <alignment horizontal="center"/>
    </xf>
    <xf numFmtId="0" fontId="0" fillId="4" borderId="24" xfId="0" applyFill="1" applyBorder="1" applyAlignment="1">
      <alignment horizontal="left" vertical="center"/>
    </xf>
    <xf numFmtId="10" fontId="0" fillId="0" borderId="28" xfId="0" applyNumberFormat="1" applyBorder="1" applyAlignment="1">
      <alignment horizontal="center"/>
    </xf>
    <xf numFmtId="164" fontId="0" fillId="5" borderId="31" xfId="0" applyNumberFormat="1" applyFill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0" borderId="35" xfId="0" applyBorder="1" applyAlignment="1">
      <alignment horizontal="center"/>
    </xf>
    <xf numFmtId="9" fontId="0" fillId="0" borderId="0" xfId="2" applyFon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0" fontId="0" fillId="6" borderId="32" xfId="0" applyFill="1" applyBorder="1" applyAlignment="1">
      <alignment horizontal="center"/>
    </xf>
    <xf numFmtId="9" fontId="0" fillId="6" borderId="33" xfId="2" applyFont="1" applyFill="1" applyBorder="1" applyAlignment="1">
      <alignment horizontal="center"/>
    </xf>
    <xf numFmtId="164" fontId="0" fillId="6" borderId="34" xfId="0" applyNumberForma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10" fontId="2" fillId="0" borderId="33" xfId="2" applyNumberFormat="1" applyFont="1" applyBorder="1" applyAlignment="1">
      <alignment horizontal="center"/>
    </xf>
    <xf numFmtId="164" fontId="2" fillId="0" borderId="34" xfId="0" applyNumberFormat="1" applyFont="1" applyBorder="1" applyAlignment="1">
      <alignment horizontal="center"/>
    </xf>
    <xf numFmtId="164" fontId="0" fillId="0" borderId="26" xfId="0" applyNumberFormat="1" applyBorder="1" applyAlignment="1" applyProtection="1">
      <alignment horizontal="center"/>
      <protection locked="0"/>
    </xf>
    <xf numFmtId="0" fontId="4" fillId="7" borderId="24" xfId="4" applyFill="1" applyBorder="1" applyAlignment="1" applyProtection="1">
      <alignment horizontal="center"/>
      <protection locked="0"/>
    </xf>
    <xf numFmtId="0" fontId="4" fillId="7" borderId="22" xfId="4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3" fillId="4" borderId="22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6" fillId="0" borderId="3" xfId="0" applyFont="1" applyBorder="1" applyAlignment="1">
      <alignment horizontal="left" vertical="center" indent="3"/>
    </xf>
    <xf numFmtId="0" fontId="0" fillId="0" borderId="18" xfId="0" applyBorder="1" applyAlignment="1">
      <alignment horizontal="left" vertical="center" indent="3"/>
    </xf>
    <xf numFmtId="0" fontId="6" fillId="0" borderId="5" xfId="0" applyFont="1" applyBorder="1" applyAlignment="1">
      <alignment horizontal="left" vertical="center" indent="3"/>
    </xf>
    <xf numFmtId="0" fontId="0" fillId="0" borderId="19" xfId="0" applyBorder="1" applyAlignment="1">
      <alignment horizontal="left" vertical="center" indent="3"/>
    </xf>
    <xf numFmtId="0" fontId="7" fillId="5" borderId="5" xfId="0" applyFont="1" applyFill="1" applyBorder="1" applyAlignment="1">
      <alignment horizontal="left" vertical="center" indent="3"/>
    </xf>
    <xf numFmtId="0" fontId="0" fillId="5" borderId="19" xfId="0" applyFill="1" applyBorder="1" applyAlignment="1">
      <alignment horizontal="left" vertical="center" indent="3"/>
    </xf>
    <xf numFmtId="0" fontId="7" fillId="5" borderId="7" xfId="0" applyFont="1" applyFill="1" applyBorder="1" applyAlignment="1">
      <alignment horizontal="left" vertical="center" indent="3"/>
    </xf>
    <xf numFmtId="0" fontId="0" fillId="5" borderId="20" xfId="0" applyFill="1" applyBorder="1" applyAlignment="1">
      <alignment horizontal="left" vertical="center" indent="3"/>
    </xf>
    <xf numFmtId="0" fontId="6" fillId="5" borderId="25" xfId="0" applyFont="1" applyFill="1" applyBorder="1" applyAlignment="1">
      <alignment horizontal="left" indent="3"/>
    </xf>
    <xf numFmtId="0" fontId="0" fillId="5" borderId="18" xfId="0" applyFill="1" applyBorder="1" applyAlignment="1">
      <alignment horizontal="left" indent="3"/>
    </xf>
    <xf numFmtId="0" fontId="6" fillId="5" borderId="27" xfId="0" applyFont="1" applyFill="1" applyBorder="1" applyAlignment="1">
      <alignment horizontal="left" indent="3"/>
    </xf>
    <xf numFmtId="0" fontId="0" fillId="5" borderId="19" xfId="0" applyFill="1" applyBorder="1" applyAlignment="1">
      <alignment horizontal="left" indent="3"/>
    </xf>
    <xf numFmtId="0" fontId="6" fillId="5" borderId="29" xfId="0" applyFont="1" applyFill="1" applyBorder="1" applyAlignment="1">
      <alignment horizontal="left" indent="3"/>
    </xf>
    <xf numFmtId="0" fontId="0" fillId="5" borderId="30" xfId="0" applyFill="1" applyBorder="1" applyAlignment="1">
      <alignment horizontal="left" indent="3"/>
    </xf>
  </cellXfs>
  <cellStyles count="5">
    <cellStyle name="Ênfase1" xfId="4" builtinId="29"/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Planilha1!$H$38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71-412D-A275-1F94E61FCA6C}"/>
              </c:ext>
            </c:extLst>
          </c:dPt>
          <c:dPt>
            <c:idx val="1"/>
            <c:bubble3D val="0"/>
            <c:spPr>
              <a:solidFill>
                <a:schemeClr val="accent4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71-412D-A275-1F94E61FCA6C}"/>
              </c:ext>
            </c:extLst>
          </c:dPt>
          <c:dPt>
            <c:idx val="2"/>
            <c:bubble3D val="0"/>
            <c:spPr>
              <a:solidFill>
                <a:schemeClr val="accent4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71-412D-A275-1F94E61FCA6C}"/>
              </c:ext>
            </c:extLst>
          </c:dPt>
          <c:dPt>
            <c:idx val="3"/>
            <c:bubble3D val="0"/>
            <c:spPr>
              <a:solidFill>
                <a:schemeClr val="accent4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71-412D-A275-1F94E61FCA6C}"/>
              </c:ext>
            </c:extLst>
          </c:dPt>
          <c:dPt>
            <c:idx val="4"/>
            <c:bubble3D val="0"/>
            <c:spPr>
              <a:solidFill>
                <a:schemeClr val="accent4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71-412D-A275-1F94E61FCA6C}"/>
              </c:ext>
            </c:extLst>
          </c:dPt>
          <c:dPt>
            <c:idx val="5"/>
            <c:bubble3D val="0"/>
            <c:spPr>
              <a:solidFill>
                <a:schemeClr val="accent4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171-412D-A275-1F94E61FC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Planilha1!$G$39:$G$44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Planilha1!$H$39:$H$44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9-42FE-845B-1B3C8879E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1115785</xdr:colOff>
      <xdr:row>45</xdr:row>
      <xdr:rowOff>100692</xdr:rowOff>
    </xdr:from>
    <xdr:to>
      <xdr:col>7</xdr:col>
      <xdr:colOff>2422071</xdr:colOff>
      <xdr:row>59</xdr:row>
      <xdr:rowOff>176892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736C8DD-CA28-4ED3-7A6A-AFDF11236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27215</xdr:colOff>
      <xdr:row>1</xdr:row>
      <xdr:rowOff>158749</xdr:rowOff>
    </xdr:from>
    <xdr:to>
      <xdr:col>9</xdr:col>
      <xdr:colOff>13607</xdr:colOff>
      <xdr:row>11</xdr:row>
      <xdr:rowOff>60658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2CFAFE5-F4A5-F897-6B7C-759F4C95E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50000"/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551215" y="349249"/>
          <a:ext cx="7273017" cy="1806909"/>
        </a:xfrm>
        <a:prstGeom prst="rect">
          <a:avLst/>
        </a:prstGeom>
      </xdr:spPr>
    </xdr:pic>
    <xdr:clientData/>
  </xdr:twoCellAnchor>
  <xdr:oneCellAnchor>
    <xdr:from>
      <xdr:col>9</xdr:col>
      <xdr:colOff>68036</xdr:colOff>
      <xdr:row>12</xdr:row>
      <xdr:rowOff>163286</xdr:rowOff>
    </xdr:from>
    <xdr:ext cx="1156607" cy="616323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A2A0FA1-5E8C-1CAC-684E-D52D3CC36038}"/>
            </a:ext>
          </a:extLst>
        </xdr:cNvPr>
        <xdr:cNvSpPr txBox="1"/>
      </xdr:nvSpPr>
      <xdr:spPr>
        <a:xfrm>
          <a:off x="8817429" y="2462893"/>
          <a:ext cx="1156607" cy="6163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>
              <a:latin typeface="Ink Free" panose="03080402000500000000" pitchFamily="66" charset="0"/>
            </a:rPr>
            <a:t>Insira</a:t>
          </a:r>
          <a:r>
            <a:rPr lang="pt-BR" sz="1100" baseline="0">
              <a:latin typeface="Ink Free" panose="03080402000500000000" pitchFamily="66" charset="0"/>
            </a:rPr>
            <a:t> sua renda líquida mensal</a:t>
          </a:r>
          <a:endParaRPr lang="pt-BR" sz="1100">
            <a:latin typeface="Ink Free" panose="03080402000500000000" pitchFamily="66" charset="0"/>
          </a:endParaRPr>
        </a:p>
      </xdr:txBody>
    </xdr:sp>
    <xdr:clientData/>
  </xdr:oneCellAnchor>
  <xdr:oneCellAnchor>
    <xdr:from>
      <xdr:col>9</xdr:col>
      <xdr:colOff>68036</xdr:colOff>
      <xdr:row>30</xdr:row>
      <xdr:rowOff>68036</xdr:rowOff>
    </xdr:from>
    <xdr:ext cx="1156607" cy="441659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AF46476-7005-4009-8C50-A370BD560AA1}"/>
            </a:ext>
          </a:extLst>
        </xdr:cNvPr>
        <xdr:cNvSpPr txBox="1"/>
      </xdr:nvSpPr>
      <xdr:spPr>
        <a:xfrm>
          <a:off x="8817429" y="3497036"/>
          <a:ext cx="1156607" cy="4416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>
              <a:latin typeface="Ink Free" panose="03080402000500000000" pitchFamily="66" charset="0"/>
            </a:rPr>
            <a:t>Escolha seu perfil</a:t>
          </a:r>
        </a:p>
      </xdr:txBody>
    </xdr:sp>
    <xdr:clientData/>
  </xdr:oneCellAnchor>
  <xdr:twoCellAnchor>
    <xdr:from>
      <xdr:col>9</xdr:col>
      <xdr:colOff>42004</xdr:colOff>
      <xdr:row>13</xdr:row>
      <xdr:rowOff>35499</xdr:rowOff>
    </xdr:from>
    <xdr:to>
      <xdr:col>10</xdr:col>
      <xdr:colOff>66261</xdr:colOff>
      <xdr:row>13</xdr:row>
      <xdr:rowOff>185175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620A0C36-7AC0-EBB3-56AE-BEC122F10782}"/>
            </a:ext>
          </a:extLst>
        </xdr:cNvPr>
        <xdr:cNvSpPr/>
      </xdr:nvSpPr>
      <xdr:spPr>
        <a:xfrm rot="10800000">
          <a:off x="8805004" y="2644521"/>
          <a:ext cx="198192" cy="149676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54429</xdr:colOff>
      <xdr:row>33</xdr:row>
      <xdr:rowOff>26623</xdr:rowOff>
    </xdr:from>
    <xdr:to>
      <xdr:col>10</xdr:col>
      <xdr:colOff>78686</xdr:colOff>
      <xdr:row>33</xdr:row>
      <xdr:rowOff>176299</xdr:rowOff>
    </xdr:to>
    <xdr:sp macro="" textlink="">
      <xdr:nvSpPr>
        <xdr:cNvPr id="6" name="Seta: para a Direita 5">
          <a:extLst>
            <a:ext uri="{FF2B5EF4-FFF2-40B4-BE49-F238E27FC236}">
              <a16:creationId xmlns:a16="http://schemas.microsoft.com/office/drawing/2014/main" id="{6C259C21-6C93-4EA1-8A8E-09EC4355458C}"/>
            </a:ext>
          </a:extLst>
        </xdr:cNvPr>
        <xdr:cNvSpPr/>
      </xdr:nvSpPr>
      <xdr:spPr>
        <a:xfrm rot="10800000">
          <a:off x="8817429" y="3637840"/>
          <a:ext cx="198192" cy="149676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1C81-93E8-4846-BEEB-D271629598D8}">
  <dimension ref="A1:O86"/>
  <sheetViews>
    <sheetView showGridLines="0" showRowColHeaders="0" tabSelected="1" zoomScale="60" zoomScaleNormal="60" workbookViewId="0">
      <selection activeCell="I14" sqref="I14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 zeroHeight="1" x14ac:dyDescent="0.25"/>
  <cols>
    <col min="1" max="6" width="3.7109375" customWidth="1"/>
    <col min="7" max="7" width="49" customWidth="1"/>
    <col min="8" max="8" width="43.28515625" customWidth="1"/>
    <col min="9" max="9" width="16.85546875" bestFit="1" customWidth="1"/>
    <col min="10" max="12" width="2.5703125" customWidth="1"/>
    <col min="13" max="13" width="5" bestFit="1" customWidth="1"/>
    <col min="14" max="15" width="2.5703125" customWidth="1"/>
    <col min="16" max="16384" width="9.140625" hidden="1"/>
  </cols>
  <sheetData>
    <row r="1" spans="7:10" x14ac:dyDescent="0.25"/>
    <row r="2" spans="7:10" x14ac:dyDescent="0.25"/>
    <row r="3" spans="7:10" x14ac:dyDescent="0.25"/>
    <row r="4" spans="7:10" x14ac:dyDescent="0.25"/>
    <row r="5" spans="7:10" x14ac:dyDescent="0.25"/>
    <row r="6" spans="7:10" x14ac:dyDescent="0.25"/>
    <row r="7" spans="7:10" x14ac:dyDescent="0.25"/>
    <row r="8" spans="7:10" x14ac:dyDescent="0.25"/>
    <row r="9" spans="7:10" x14ac:dyDescent="0.25"/>
    <row r="10" spans="7:10" x14ac:dyDescent="0.25"/>
    <row r="11" spans="7:10" x14ac:dyDescent="0.25"/>
    <row r="12" spans="7:10" ht="15.75" thickBot="1" x14ac:dyDescent="0.3"/>
    <row r="13" spans="7:10" ht="24.75" thickTop="1" x14ac:dyDescent="0.25">
      <c r="G13" s="51" t="s">
        <v>30</v>
      </c>
      <c r="H13" s="52"/>
      <c r="I13" s="29"/>
    </row>
    <row r="14" spans="7:10" ht="15.75" x14ac:dyDescent="0.25">
      <c r="G14" s="63" t="s">
        <v>31</v>
      </c>
      <c r="H14" s="64"/>
      <c r="I14" s="45">
        <v>1000</v>
      </c>
      <c r="J14" s="5"/>
    </row>
    <row r="15" spans="7:10" ht="15.75" x14ac:dyDescent="0.25">
      <c r="G15" s="65" t="s">
        <v>13</v>
      </c>
      <c r="H15" s="66"/>
      <c r="I15" s="30">
        <v>6.0000000000000001E-3</v>
      </c>
    </row>
    <row r="16" spans="7:10" ht="16.5" thickBot="1" x14ac:dyDescent="0.3">
      <c r="G16" s="67" t="s">
        <v>14</v>
      </c>
      <c r="H16" s="68"/>
      <c r="I16" s="31">
        <f>I14*30%</f>
        <v>300</v>
      </c>
    </row>
    <row r="17" spans="1:9" ht="15.75" thickTop="1" x14ac:dyDescent="0.25"/>
    <row r="18" spans="1:9" ht="37.5" hidden="1" customHeight="1" x14ac:dyDescent="0.25">
      <c r="G18" s="53" t="s">
        <v>5</v>
      </c>
      <c r="H18" s="54"/>
      <c r="I18" s="15"/>
    </row>
    <row r="19" spans="1:9" ht="18.75" hidden="1" customHeight="1" x14ac:dyDescent="0.25">
      <c r="G19" s="55" t="s">
        <v>0</v>
      </c>
      <c r="H19" s="56"/>
      <c r="I19" s="2">
        <v>200</v>
      </c>
    </row>
    <row r="20" spans="1:9" ht="18.75" hidden="1" customHeight="1" x14ac:dyDescent="0.25">
      <c r="G20" s="57" t="s">
        <v>1</v>
      </c>
      <c r="H20" s="58"/>
      <c r="I20" s="1">
        <v>5</v>
      </c>
    </row>
    <row r="21" spans="1:9" ht="18.75" hidden="1" customHeight="1" x14ac:dyDescent="0.25">
      <c r="G21" s="57" t="s">
        <v>2</v>
      </c>
      <c r="H21" s="58"/>
      <c r="I21" s="3">
        <v>1.0789999999999999E-2</v>
      </c>
    </row>
    <row r="22" spans="1:9" ht="18.75" hidden="1" customHeight="1" x14ac:dyDescent="0.25">
      <c r="G22" s="59" t="s">
        <v>3</v>
      </c>
      <c r="H22" s="60"/>
      <c r="I22" s="16">
        <f>FV(taxa_mensal,qtd_anos*12,aporte*-1)</f>
        <v>16755.382799697527</v>
      </c>
    </row>
    <row r="23" spans="1:9" ht="18.75" hidden="1" customHeight="1" thickBot="1" x14ac:dyDescent="0.3">
      <c r="G23" s="61" t="s">
        <v>4</v>
      </c>
      <c r="H23" s="62"/>
      <c r="I23" s="17">
        <f>patrimonio*rendimento_carteira</f>
        <v>100.53229679818516</v>
      </c>
    </row>
    <row r="25" spans="1:9" ht="24" hidden="1" x14ac:dyDescent="0.25">
      <c r="G25" s="53" t="s">
        <v>11</v>
      </c>
      <c r="H25" s="54"/>
      <c r="I25" s="15" t="s">
        <v>12</v>
      </c>
    </row>
    <row r="26" spans="1:9" ht="16.5" hidden="1" thickBot="1" x14ac:dyDescent="0.3">
      <c r="A26" s="4">
        <v>2</v>
      </c>
      <c r="B26" s="4"/>
      <c r="C26" s="4"/>
      <c r="D26" s="4"/>
      <c r="E26" s="4"/>
      <c r="F26" s="4"/>
      <c r="G26" s="18" t="s">
        <v>6</v>
      </c>
      <c r="H26" s="19">
        <f>FV($I$21,$A26*12,I19*-1)</f>
        <v>5445.5254595290435</v>
      </c>
      <c r="I26" s="20">
        <f>H26*rendimento_carteira</f>
        <v>32.673152757174265</v>
      </c>
    </row>
    <row r="27" spans="1:9" ht="16.5" hidden="1" thickBot="1" x14ac:dyDescent="0.3">
      <c r="A27" s="4">
        <v>5</v>
      </c>
      <c r="B27" s="4"/>
      <c r="C27" s="4"/>
      <c r="D27" s="4"/>
      <c r="E27" s="4"/>
      <c r="F27" s="4"/>
      <c r="G27" s="21" t="s">
        <v>7</v>
      </c>
      <c r="H27" s="22">
        <f>FV($I$21,$A27*12,I19*-1)</f>
        <v>16755.382799697527</v>
      </c>
      <c r="I27" s="20">
        <f>H27*rendimento_carteira</f>
        <v>100.53229679818516</v>
      </c>
    </row>
    <row r="28" spans="1:9" ht="16.5" hidden="1" thickBot="1" x14ac:dyDescent="0.3">
      <c r="A28" s="4">
        <v>10</v>
      </c>
      <c r="B28" s="4"/>
      <c r="C28" s="4"/>
      <c r="D28" s="4"/>
      <c r="E28" s="4"/>
      <c r="F28" s="4"/>
      <c r="G28" s="21" t="s">
        <v>8</v>
      </c>
      <c r="H28" s="22">
        <f>FV($I$21,$A28*12,I19*-1)</f>
        <v>48656.842506034438</v>
      </c>
      <c r="I28" s="20">
        <f>H28*rendimento_carteira</f>
        <v>291.94105503620665</v>
      </c>
    </row>
    <row r="29" spans="1:9" ht="16.5" hidden="1" thickBot="1" x14ac:dyDescent="0.3">
      <c r="A29" s="4">
        <v>20</v>
      </c>
      <c r="B29" s="4"/>
      <c r="C29" s="4"/>
      <c r="D29" s="4"/>
      <c r="E29" s="4"/>
      <c r="F29" s="4"/>
      <c r="G29" s="21" t="s">
        <v>9</v>
      </c>
      <c r="H29" s="22">
        <f>FV($I$21,$A29*12,I19*-1)</f>
        <v>225039.68001941612</v>
      </c>
      <c r="I29" s="20">
        <f>H29*rendimento_carteira</f>
        <v>1350.2380801164968</v>
      </c>
    </row>
    <row r="30" spans="1:9" ht="16.5" hidden="1" thickBot="1" x14ac:dyDescent="0.3">
      <c r="A30" s="4">
        <v>30</v>
      </c>
      <c r="B30" s="4"/>
      <c r="C30" s="4"/>
      <c r="D30" s="4"/>
      <c r="E30" s="4"/>
      <c r="F30" s="4"/>
      <c r="G30" s="23" t="s">
        <v>10</v>
      </c>
      <c r="H30" s="24">
        <f>FV($I$21,$A30*12,I19*-1)</f>
        <v>864433.93100094295</v>
      </c>
      <c r="I30" s="25">
        <f>H30*rendimento_carteira</f>
        <v>5186.6035860056581</v>
      </c>
    </row>
    <row r="31" spans="1:9" ht="15.75" thickBot="1" x14ac:dyDescent="0.3"/>
    <row r="34" spans="7:9" ht="15.75" thickTop="1" x14ac:dyDescent="0.25">
      <c r="G34" s="47" t="s">
        <v>15</v>
      </c>
      <c r="H34" s="48"/>
      <c r="I34" s="46" t="s">
        <v>27</v>
      </c>
    </row>
    <row r="35" spans="7:9" ht="15.75" thickBot="1" x14ac:dyDescent="0.3">
      <c r="G35" s="49" t="s">
        <v>32</v>
      </c>
      <c r="H35" s="50"/>
      <c r="I35" s="32">
        <f>segestao_investimento</f>
        <v>300</v>
      </c>
    </row>
    <row r="36" spans="7:9" ht="15.75" thickTop="1" x14ac:dyDescent="0.25"/>
    <row r="37" spans="7:9" ht="15.75" thickBot="1" x14ac:dyDescent="0.3"/>
    <row r="38" spans="7:9" ht="15.75" thickTop="1" x14ac:dyDescent="0.25">
      <c r="G38" s="33" t="s">
        <v>17</v>
      </c>
      <c r="H38" s="34" t="s">
        <v>18</v>
      </c>
      <c r="I38" s="35" t="s">
        <v>19</v>
      </c>
    </row>
    <row r="39" spans="7:9" x14ac:dyDescent="0.25">
      <c r="G39" s="36" t="s">
        <v>20</v>
      </c>
      <c r="H39" s="37">
        <f>VLOOKUP($I$34&amp;"-"&amp;G39,Planilha2!$D$11:$G$29,4,FALSE)</f>
        <v>0.32</v>
      </c>
      <c r="I39" s="38">
        <f t="shared" ref="I39:I44" si="0">H39*$I$35</f>
        <v>96</v>
      </c>
    </row>
    <row r="40" spans="7:9" x14ac:dyDescent="0.25">
      <c r="G40" s="36" t="s">
        <v>21</v>
      </c>
      <c r="H40" s="37">
        <f>VLOOKUP($I$34&amp;"-"&amp;G40,Planilha2!$D$11:$G$29,4,FALSE)</f>
        <v>0.35</v>
      </c>
      <c r="I40" s="38">
        <f t="shared" si="0"/>
        <v>105</v>
      </c>
    </row>
    <row r="41" spans="7:9" x14ac:dyDescent="0.25">
      <c r="G41" s="36" t="s">
        <v>22</v>
      </c>
      <c r="H41" s="37">
        <f>VLOOKUP($I$34&amp;"-"&amp;G41,Planilha2!$D$11:$G$29,4,FALSE)</f>
        <v>0.08</v>
      </c>
      <c r="I41" s="38">
        <f t="shared" si="0"/>
        <v>24</v>
      </c>
    </row>
    <row r="42" spans="7:9" x14ac:dyDescent="0.25">
      <c r="G42" s="36" t="s">
        <v>23</v>
      </c>
      <c r="H42" s="37">
        <f>VLOOKUP($I$34&amp;"-"&amp;G42,Planilha2!$D$11:$G$29,4,FALSE)</f>
        <v>0.05</v>
      </c>
      <c r="I42" s="38">
        <f t="shared" si="0"/>
        <v>15</v>
      </c>
    </row>
    <row r="43" spans="7:9" x14ac:dyDescent="0.25">
      <c r="G43" s="36" t="s">
        <v>24</v>
      </c>
      <c r="H43" s="37">
        <f>VLOOKUP($I$34&amp;"-"&amp;G43,Planilha2!$D$11:$G$29,4,FALSE)</f>
        <v>0.1</v>
      </c>
      <c r="I43" s="38">
        <f t="shared" si="0"/>
        <v>30</v>
      </c>
    </row>
    <row r="44" spans="7:9" x14ac:dyDescent="0.25">
      <c r="G44" s="36" t="s">
        <v>25</v>
      </c>
      <c r="H44" s="37">
        <f>VLOOKUP($I$34&amp;"-"&amp;G44,Planilha2!$D$11:$G$29,4,FALSE)</f>
        <v>0.1</v>
      </c>
      <c r="I44" s="38">
        <f t="shared" si="0"/>
        <v>30</v>
      </c>
    </row>
    <row r="45" spans="7:9" ht="15.75" thickBot="1" x14ac:dyDescent="0.3">
      <c r="G45" s="39"/>
      <c r="H45" s="40"/>
      <c r="I45" s="41">
        <f>I39+I40+I41+I42+I43+I44</f>
        <v>300</v>
      </c>
    </row>
    <row r="46" spans="7:9" ht="15.75" thickTop="1" x14ac:dyDescent="0.25">
      <c r="G46" s="7"/>
      <c r="H46" s="14"/>
      <c r="I46" s="6"/>
    </row>
    <row r="47" spans="7:9" x14ac:dyDescent="0.25">
      <c r="G47" s="7"/>
      <c r="H47" s="14"/>
      <c r="I47" s="6"/>
    </row>
    <row r="48" spans="7:9" x14ac:dyDescent="0.25">
      <c r="G48" s="7"/>
      <c r="H48" s="14"/>
      <c r="I48" s="6"/>
    </row>
    <row r="49" spans="7:9" x14ac:dyDescent="0.25">
      <c r="G49" s="7"/>
      <c r="H49" s="14"/>
      <c r="I49" s="6"/>
    </row>
    <row r="50" spans="7:9" x14ac:dyDescent="0.25">
      <c r="G50" s="7"/>
      <c r="H50" s="14"/>
      <c r="I50" s="6"/>
    </row>
    <row r="51" spans="7:9" x14ac:dyDescent="0.25">
      <c r="G51" s="7"/>
      <c r="H51" s="14"/>
      <c r="I51" s="6"/>
    </row>
    <row r="52" spans="7:9" x14ac:dyDescent="0.25">
      <c r="G52" s="7"/>
      <c r="H52" s="14"/>
      <c r="I52" s="6"/>
    </row>
    <row r="53" spans="7:9" x14ac:dyDescent="0.25">
      <c r="G53" s="7"/>
      <c r="H53" s="14"/>
      <c r="I53" s="6"/>
    </row>
    <row r="54" spans="7:9" x14ac:dyDescent="0.25">
      <c r="G54" s="7"/>
      <c r="H54" s="14"/>
      <c r="I54" s="6"/>
    </row>
    <row r="55" spans="7:9" x14ac:dyDescent="0.25">
      <c r="G55" s="7"/>
      <c r="H55" s="14"/>
      <c r="I55" s="6"/>
    </row>
    <row r="56" spans="7:9" x14ac:dyDescent="0.25">
      <c r="G56" s="7"/>
      <c r="H56" s="14"/>
      <c r="I56" s="6"/>
    </row>
    <row r="57" spans="7:9" x14ac:dyDescent="0.25">
      <c r="G57" s="7"/>
      <c r="H57" s="14"/>
      <c r="I57" s="6"/>
    </row>
    <row r="58" spans="7:9" x14ac:dyDescent="0.25">
      <c r="G58" s="7"/>
      <c r="H58" s="14"/>
      <c r="I58" s="6"/>
    </row>
    <row r="59" spans="7:9" x14ac:dyDescent="0.25">
      <c r="G59" s="7"/>
      <c r="H59" s="14"/>
      <c r="I59" s="6"/>
    </row>
    <row r="60" spans="7:9" x14ac:dyDescent="0.25">
      <c r="G60" s="7"/>
      <c r="H60" s="14"/>
      <c r="I60" s="6"/>
    </row>
    <row r="61" spans="7:9" ht="15.75" thickBot="1" x14ac:dyDescent="0.3">
      <c r="G61" s="7"/>
      <c r="H61" s="14"/>
      <c r="I61" s="6"/>
    </row>
    <row r="62" spans="7:9" ht="15.75" thickTop="1" x14ac:dyDescent="0.25">
      <c r="G62" s="33" t="s">
        <v>33</v>
      </c>
      <c r="H62" s="34" t="s">
        <v>35</v>
      </c>
      <c r="I62" s="35" t="str">
        <f>I34</f>
        <v>Moderado</v>
      </c>
    </row>
    <row r="63" spans="7:9" ht="15.75" thickBot="1" x14ac:dyDescent="0.3">
      <c r="G63" s="42" t="s">
        <v>34</v>
      </c>
      <c r="H63" s="43">
        <f>VLOOKUP(I62,Planilha2!$D$11:$G$40,3,FALSE)</f>
        <v>8.0000000000000002E-3</v>
      </c>
      <c r="I63" s="44">
        <f>H63*$I$35</f>
        <v>2.4</v>
      </c>
    </row>
    <row r="64" spans="7:9" ht="15.75" thickTop="1" x14ac:dyDescent="0.25">
      <c r="G64" s="7"/>
      <c r="H64" s="14"/>
      <c r="I64" s="6"/>
    </row>
    <row r="65" spans="7:9" x14ac:dyDescent="0.25">
      <c r="G65" s="7"/>
      <c r="H65" s="14"/>
      <c r="I65" s="6"/>
    </row>
    <row r="66" spans="7:9" x14ac:dyDescent="0.25">
      <c r="G66" s="7"/>
      <c r="H66" s="14"/>
      <c r="I66" s="6"/>
    </row>
    <row r="67" spans="7:9" x14ac:dyDescent="0.25">
      <c r="G67" s="7"/>
      <c r="H67" s="14"/>
      <c r="I67" s="6"/>
    </row>
    <row r="68" spans="7:9" x14ac:dyDescent="0.25"/>
    <row r="69" spans="7:9" hidden="1" x14ac:dyDescent="0.25">
      <c r="H69" s="8">
        <v>0</v>
      </c>
    </row>
    <row r="73" spans="7:9" x14ac:dyDescent="0.25"/>
    <row r="74" spans="7:9" x14ac:dyDescent="0.25"/>
    <row r="75" spans="7:9" x14ac:dyDescent="0.25"/>
    <row r="76" spans="7:9" x14ac:dyDescent="0.25"/>
    <row r="77" spans="7:9" x14ac:dyDescent="0.25"/>
    <row r="78" spans="7:9" x14ac:dyDescent="0.25"/>
    <row r="79" spans="7:9" x14ac:dyDescent="0.25"/>
    <row r="80" spans="7:9" x14ac:dyDescent="0.25"/>
    <row r="81" x14ac:dyDescent="0.25"/>
    <row r="82" x14ac:dyDescent="0.25"/>
    <row r="83" x14ac:dyDescent="0.25"/>
    <row r="84" x14ac:dyDescent="0.25"/>
    <row r="85" x14ac:dyDescent="0.25"/>
    <row r="86" x14ac:dyDescent="0.25"/>
  </sheetData>
  <sheetProtection sheet="1" objects="1" scenarios="1" selectLockedCells="1"/>
  <mergeCells count="13">
    <mergeCell ref="G34:H34"/>
    <mergeCell ref="G35:H35"/>
    <mergeCell ref="G13:H13"/>
    <mergeCell ref="G18:H18"/>
    <mergeCell ref="G25:H25"/>
    <mergeCell ref="G19:H19"/>
    <mergeCell ref="G20:H20"/>
    <mergeCell ref="G21:H21"/>
    <mergeCell ref="G22:H22"/>
    <mergeCell ref="G23:H23"/>
    <mergeCell ref="G14:H14"/>
    <mergeCell ref="G15:H15"/>
    <mergeCell ref="G16:H16"/>
  </mergeCells>
  <dataValidations count="1">
    <dataValidation type="list" allowBlank="1" showInputMessage="1" showErrorMessage="1" sqref="I34" xr:uid="{3C32ABAB-21D6-417F-86F2-0631A847D29B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22E-824F-435F-A74D-279A88EEE741}">
  <dimension ref="D11:K34"/>
  <sheetViews>
    <sheetView topLeftCell="A18" workbookViewId="0">
      <selection activeCell="F32" sqref="F32"/>
    </sheetView>
  </sheetViews>
  <sheetFormatPr defaultRowHeight="15" x14ac:dyDescent="0.25"/>
  <cols>
    <col min="4" max="4" width="30.85546875" bestFit="1" customWidth="1"/>
    <col min="5" max="5" width="12.140625" bestFit="1" customWidth="1"/>
    <col min="6" max="6" width="18.5703125" bestFit="1" customWidth="1"/>
    <col min="7" max="7" width="6.140625" style="7" bestFit="1" customWidth="1"/>
    <col min="10" max="10" width="28.140625" customWidth="1"/>
    <col min="11" max="11" width="20.7109375" style="7" customWidth="1"/>
  </cols>
  <sheetData>
    <row r="11" spans="4:11" x14ac:dyDescent="0.25">
      <c r="D11" t="s">
        <v>29</v>
      </c>
      <c r="E11" s="7" t="s">
        <v>15</v>
      </c>
      <c r="F11" s="7" t="s">
        <v>17</v>
      </c>
      <c r="G11" s="7" t="s">
        <v>28</v>
      </c>
    </row>
    <row r="12" spans="4:11" x14ac:dyDescent="0.25">
      <c r="D12" t="str">
        <f>E12&amp;"-"&amp;F12</f>
        <v>Conservador-PAPEL</v>
      </c>
      <c r="E12" t="s">
        <v>26</v>
      </c>
      <c r="F12" s="7" t="s">
        <v>20</v>
      </c>
      <c r="G12" s="8">
        <v>0.3</v>
      </c>
    </row>
    <row r="13" spans="4:11" x14ac:dyDescent="0.25">
      <c r="D13" t="str">
        <f t="shared" ref="D13:D29" si="0">E13&amp;"-"&amp;F13</f>
        <v>Conservador-TIJOLO</v>
      </c>
      <c r="E13" t="s">
        <v>26</v>
      </c>
      <c r="F13" s="7" t="s">
        <v>21</v>
      </c>
      <c r="G13" s="8">
        <v>0.5</v>
      </c>
      <c r="K13" s="7" t="s">
        <v>28</v>
      </c>
    </row>
    <row r="14" spans="4:11" x14ac:dyDescent="0.25">
      <c r="D14" t="str">
        <f t="shared" si="0"/>
        <v>Conservador-HÍBRIDOS</v>
      </c>
      <c r="E14" t="s">
        <v>26</v>
      </c>
      <c r="F14" s="7" t="s">
        <v>22</v>
      </c>
      <c r="G14" s="8">
        <v>0.1</v>
      </c>
      <c r="J14" s="12" t="str">
        <f>D19</f>
        <v>Moderado-TIJOLO</v>
      </c>
      <c r="K14" s="13">
        <f>VLOOKUP(J14,$D:$G,4,FALSE)</f>
        <v>0.35</v>
      </c>
    </row>
    <row r="15" spans="4:11" x14ac:dyDescent="0.25">
      <c r="D15" t="str">
        <f t="shared" si="0"/>
        <v>Conservador-FOFs</v>
      </c>
      <c r="E15" t="s">
        <v>26</v>
      </c>
      <c r="F15" s="7" t="s">
        <v>23</v>
      </c>
      <c r="G15" s="8">
        <v>0.1</v>
      </c>
    </row>
    <row r="16" spans="4:11" x14ac:dyDescent="0.25">
      <c r="D16" t="str">
        <f t="shared" si="0"/>
        <v>Conservador-DESENVOLVIMENTO</v>
      </c>
      <c r="E16" t="s">
        <v>26</v>
      </c>
      <c r="F16" s="7" t="s">
        <v>24</v>
      </c>
      <c r="G16" s="8">
        <v>0</v>
      </c>
      <c r="K16" s="7" t="s">
        <v>28</v>
      </c>
    </row>
    <row r="17" spans="4:11" ht="15.75" thickBot="1" x14ac:dyDescent="0.3">
      <c r="D17" s="9" t="str">
        <f t="shared" si="0"/>
        <v>Conservador-HOTELARIAS</v>
      </c>
      <c r="E17" s="9" t="s">
        <v>26</v>
      </c>
      <c r="F17" s="10" t="s">
        <v>25</v>
      </c>
      <c r="G17" s="11">
        <v>0</v>
      </c>
      <c r="J17" s="12" t="s">
        <v>26</v>
      </c>
      <c r="K17" s="28">
        <f>VLOOKUP(J17,$D$31:$F$34,3,FALSE)</f>
        <v>6.0000000000000001E-3</v>
      </c>
    </row>
    <row r="18" spans="4:11" x14ac:dyDescent="0.25">
      <c r="D18" t="str">
        <f t="shared" si="0"/>
        <v>Moderado-PAPEL</v>
      </c>
      <c r="E18" t="s">
        <v>27</v>
      </c>
      <c r="F18" s="7" t="s">
        <v>20</v>
      </c>
      <c r="G18" s="8">
        <v>0.32</v>
      </c>
    </row>
    <row r="19" spans="4:11" x14ac:dyDescent="0.25">
      <c r="D19" t="str">
        <f t="shared" si="0"/>
        <v>Moderado-TIJOLO</v>
      </c>
      <c r="E19" t="s">
        <v>27</v>
      </c>
      <c r="F19" s="7" t="s">
        <v>21</v>
      </c>
      <c r="G19" s="8">
        <v>0.35</v>
      </c>
    </row>
    <row r="20" spans="4:11" x14ac:dyDescent="0.25">
      <c r="D20" t="str">
        <f t="shared" si="0"/>
        <v>Moderado-HÍBRIDOS</v>
      </c>
      <c r="E20" t="s">
        <v>27</v>
      </c>
      <c r="F20" s="7" t="s">
        <v>22</v>
      </c>
      <c r="G20" s="8">
        <v>0.08</v>
      </c>
    </row>
    <row r="21" spans="4:11" x14ac:dyDescent="0.25">
      <c r="D21" t="str">
        <f t="shared" si="0"/>
        <v>Moderado-FOFs</v>
      </c>
      <c r="E21" t="s">
        <v>27</v>
      </c>
      <c r="F21" s="7" t="s">
        <v>23</v>
      </c>
      <c r="G21" s="8">
        <v>0.05</v>
      </c>
    </row>
    <row r="22" spans="4:11" x14ac:dyDescent="0.25">
      <c r="D22" t="str">
        <f t="shared" si="0"/>
        <v>Moderado-DESENVOLVIMENTO</v>
      </c>
      <c r="E22" t="s">
        <v>27</v>
      </c>
      <c r="F22" s="7" t="s">
        <v>24</v>
      </c>
      <c r="G22" s="8">
        <v>0.1</v>
      </c>
    </row>
    <row r="23" spans="4:11" ht="15.75" thickBot="1" x14ac:dyDescent="0.3">
      <c r="D23" s="9" t="str">
        <f t="shared" si="0"/>
        <v>Moderado-HOTELARIAS</v>
      </c>
      <c r="E23" s="9" t="s">
        <v>27</v>
      </c>
      <c r="F23" s="10" t="s">
        <v>25</v>
      </c>
      <c r="G23" s="11">
        <v>0.1</v>
      </c>
    </row>
    <row r="24" spans="4:11" x14ac:dyDescent="0.25">
      <c r="D24" t="str">
        <f t="shared" si="0"/>
        <v>Agressivo-PAPEL</v>
      </c>
      <c r="E24" t="s">
        <v>16</v>
      </c>
      <c r="F24" s="7" t="s">
        <v>20</v>
      </c>
      <c r="G24" s="8">
        <v>0.5</v>
      </c>
    </row>
    <row r="25" spans="4:11" x14ac:dyDescent="0.25">
      <c r="D25" t="str">
        <f t="shared" si="0"/>
        <v>Agressivo-TIJOLO</v>
      </c>
      <c r="E25" t="s">
        <v>16</v>
      </c>
      <c r="F25" s="7" t="s">
        <v>21</v>
      </c>
      <c r="G25" s="8">
        <v>0.1</v>
      </c>
    </row>
    <row r="26" spans="4:11" x14ac:dyDescent="0.25">
      <c r="D26" t="str">
        <f t="shared" si="0"/>
        <v>Agressivo-HÍBRIDOS</v>
      </c>
      <c r="E26" t="s">
        <v>16</v>
      </c>
      <c r="F26" s="7" t="s">
        <v>22</v>
      </c>
      <c r="G26" s="8">
        <v>0.05</v>
      </c>
    </row>
    <row r="27" spans="4:11" x14ac:dyDescent="0.25">
      <c r="D27" t="str">
        <f t="shared" si="0"/>
        <v>Agressivo-FOFs</v>
      </c>
      <c r="E27" t="s">
        <v>16</v>
      </c>
      <c r="F27" s="7" t="s">
        <v>23</v>
      </c>
      <c r="G27" s="8">
        <v>0.05</v>
      </c>
    </row>
    <row r="28" spans="4:11" x14ac:dyDescent="0.25">
      <c r="D28" t="str">
        <f t="shared" si="0"/>
        <v>Agressivo-DESENVOLVIMENTO</v>
      </c>
      <c r="E28" t="s">
        <v>16</v>
      </c>
      <c r="F28" s="7" t="s">
        <v>24</v>
      </c>
      <c r="G28" s="8">
        <v>0.2</v>
      </c>
    </row>
    <row r="29" spans="4:11" ht="15.75" thickBot="1" x14ac:dyDescent="0.3">
      <c r="D29" t="str">
        <f t="shared" si="0"/>
        <v>Agressivo-HOTELARIAS</v>
      </c>
      <c r="E29" t="s">
        <v>16</v>
      </c>
      <c r="F29" s="7" t="s">
        <v>25</v>
      </c>
      <c r="G29" s="11">
        <v>0.1</v>
      </c>
    </row>
    <row r="31" spans="4:11" x14ac:dyDescent="0.25">
      <c r="D31" t="s">
        <v>29</v>
      </c>
      <c r="E31" s="7" t="s">
        <v>15</v>
      </c>
      <c r="F31" s="27" t="s">
        <v>36</v>
      </c>
      <c r="G31"/>
      <c r="J31" s="7"/>
      <c r="K31"/>
    </row>
    <row r="32" spans="4:11" x14ac:dyDescent="0.25">
      <c r="D32" t="str">
        <f>E32</f>
        <v>Conservador</v>
      </c>
      <c r="E32" t="s">
        <v>26</v>
      </c>
      <c r="F32" s="26">
        <v>6.0000000000000001E-3</v>
      </c>
      <c r="G32"/>
      <c r="J32" s="7"/>
      <c r="K32"/>
    </row>
    <row r="33" spans="4:11" x14ac:dyDescent="0.25">
      <c r="D33" t="str">
        <f t="shared" ref="D33:D34" si="1">E33</f>
        <v>Moderado</v>
      </c>
      <c r="E33" t="s">
        <v>27</v>
      </c>
      <c r="F33" s="26">
        <v>8.0000000000000002E-3</v>
      </c>
      <c r="G33"/>
      <c r="J33" s="7"/>
      <c r="K33"/>
    </row>
    <row r="34" spans="4:11" x14ac:dyDescent="0.25">
      <c r="D34" t="str">
        <f t="shared" si="1"/>
        <v>Agressivo</v>
      </c>
      <c r="E34" t="s">
        <v>16</v>
      </c>
      <c r="F34" s="26">
        <v>8.9999999999999993E-3</v>
      </c>
      <c r="G34"/>
      <c r="J34" s="7"/>
      <c r="K3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segestao_investimento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Meylan | Ipanema Rolamentos</dc:creator>
  <cp:lastModifiedBy>Priscila Meylan | Ipanema Rolamentos</cp:lastModifiedBy>
  <dcterms:created xsi:type="dcterms:W3CDTF">2025-06-09T19:35:03Z</dcterms:created>
  <dcterms:modified xsi:type="dcterms:W3CDTF">2025-06-12T13:50:14Z</dcterms:modified>
</cp:coreProperties>
</file>