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Final-Project\"/>
    </mc:Choice>
  </mc:AlternateContent>
  <bookViews>
    <workbookView xWindow="0" yWindow="0" windowWidth="20490" windowHeight="7650"/>
  </bookViews>
  <sheets>
    <sheet name="Sheet1" sheetId="1" r:id="rId1"/>
  </sheets>
  <definedNames>
    <definedName name="revenue2021" localSheetId="0">Sheet1!$E$1:$F$483</definedName>
  </definedNames>
  <calcPr calcId="162913"/>
</workbook>
</file>

<file path=xl/calcChain.xml><?xml version="1.0" encoding="utf-8"?>
<calcChain xmlns="http://schemas.openxmlformats.org/spreadsheetml/2006/main">
  <c r="O467" i="1" l="1"/>
  <c r="O255" i="1"/>
  <c r="O463" i="1"/>
  <c r="O474" i="1"/>
  <c r="O476" i="1"/>
  <c r="O108" i="1"/>
  <c r="O141" i="1"/>
  <c r="O274" i="1"/>
  <c r="O296" i="1"/>
  <c r="O303" i="1"/>
  <c r="O330" i="1"/>
  <c r="O396" i="1"/>
  <c r="O410" i="1"/>
  <c r="O433" i="1"/>
  <c r="O449" i="1"/>
  <c r="O61" i="1"/>
  <c r="O136" i="1"/>
  <c r="O139" i="1"/>
  <c r="O227" i="1"/>
  <c r="O229" i="1"/>
  <c r="O331" i="1"/>
  <c r="O439" i="1"/>
  <c r="O453" i="1"/>
  <c r="O475" i="1"/>
  <c r="O114" i="1"/>
  <c r="O183" i="1"/>
  <c r="O266" i="1"/>
  <c r="O287" i="1"/>
  <c r="O290" i="1"/>
  <c r="O292" i="1"/>
  <c r="O315" i="1"/>
  <c r="O352" i="1"/>
  <c r="O441" i="1"/>
  <c r="O458" i="1"/>
  <c r="O70" i="1"/>
  <c r="O98" i="1"/>
  <c r="O174" i="1"/>
  <c r="O317" i="1"/>
  <c r="O355" i="1"/>
  <c r="O397" i="1"/>
  <c r="O404" i="1"/>
  <c r="O414" i="1"/>
  <c r="O473" i="1"/>
  <c r="O81" i="1"/>
  <c r="O115" i="1"/>
  <c r="O138" i="1"/>
  <c r="O350" i="1"/>
  <c r="O424" i="1"/>
  <c r="O447" i="1"/>
  <c r="O448" i="1"/>
  <c r="O38" i="1"/>
  <c r="O121" i="1"/>
  <c r="O135" i="1"/>
  <c r="O147" i="1"/>
  <c r="O268" i="1"/>
  <c r="O280" i="1"/>
  <c r="O440" i="1"/>
  <c r="O460" i="1"/>
  <c r="O480" i="1"/>
  <c r="O116" i="1"/>
  <c r="O341" i="1"/>
  <c r="O407" i="1"/>
  <c r="O12" i="1"/>
  <c r="O392" i="1"/>
  <c r="O401" i="1"/>
  <c r="O459" i="1"/>
  <c r="O64" i="1"/>
  <c r="O103" i="1"/>
  <c r="O157" i="1"/>
  <c r="O240" i="1"/>
  <c r="O241" i="1"/>
  <c r="O244" i="1"/>
  <c r="O264" i="1"/>
  <c r="O270" i="1"/>
  <c r="O277" i="1"/>
  <c r="O279" i="1"/>
  <c r="O309" i="1"/>
  <c r="O375" i="1"/>
  <c r="O390" i="1"/>
  <c r="O399" i="1"/>
  <c r="O425" i="1"/>
  <c r="O62" i="1"/>
  <c r="O67" i="1"/>
  <c r="O160" i="1"/>
  <c r="O167" i="1"/>
  <c r="O236" i="1"/>
  <c r="O389" i="1"/>
  <c r="O394" i="1"/>
  <c r="O413" i="1"/>
  <c r="O51" i="1"/>
  <c r="O36" i="1"/>
  <c r="O50" i="1"/>
  <c r="O54" i="1"/>
  <c r="O86" i="1"/>
  <c r="O105" i="1"/>
  <c r="O122" i="1"/>
  <c r="O148" i="1"/>
  <c r="O169" i="1"/>
  <c r="O170" i="1"/>
  <c r="O260" i="1"/>
  <c r="O263" i="1"/>
  <c r="O305" i="1"/>
  <c r="O333" i="1"/>
  <c r="O344" i="1"/>
  <c r="O365" i="1"/>
  <c r="O366" i="1"/>
  <c r="O420" i="1"/>
  <c r="O477" i="1"/>
  <c r="O22" i="1"/>
  <c r="O21" i="1"/>
  <c r="O109" i="1"/>
  <c r="O128" i="1"/>
  <c r="O166" i="1"/>
  <c r="O278" i="1"/>
  <c r="O321" i="1"/>
  <c r="O379" i="1"/>
  <c r="O18" i="1"/>
  <c r="O224" i="1"/>
  <c r="O233" i="1"/>
  <c r="O251" i="1"/>
  <c r="O351" i="1"/>
  <c r="O423" i="1"/>
  <c r="O436" i="1"/>
  <c r="O132" i="1"/>
  <c r="O371" i="1"/>
  <c r="O76" i="1"/>
  <c r="O95" i="1"/>
  <c r="O124" i="1"/>
  <c r="O131" i="1"/>
  <c r="O133" i="1"/>
  <c r="O134" i="1"/>
  <c r="O188" i="1"/>
  <c r="O205" i="1"/>
  <c r="O226" i="1"/>
  <c r="O283" i="1"/>
  <c r="O295" i="1"/>
  <c r="O334" i="1"/>
  <c r="O368" i="1"/>
  <c r="O380" i="1"/>
  <c r="O398" i="1"/>
  <c r="O411" i="1"/>
  <c r="O454" i="1"/>
  <c r="O65" i="1"/>
  <c r="O31" i="1"/>
  <c r="O41" i="1"/>
  <c r="O73" i="1"/>
  <c r="O74" i="1"/>
  <c r="O87" i="1"/>
  <c r="O144" i="1"/>
  <c r="O162" i="1"/>
  <c r="O178" i="1"/>
  <c r="O181" i="1"/>
  <c r="O234" i="1"/>
  <c r="O269" i="1"/>
  <c r="O284" i="1"/>
  <c r="O297" i="1"/>
  <c r="O336" i="1"/>
  <c r="O342" i="1"/>
  <c r="O346" i="1"/>
  <c r="O364" i="1"/>
  <c r="O443" i="1"/>
  <c r="O446" i="1"/>
  <c r="O451" i="1"/>
  <c r="O482" i="1"/>
  <c r="O483" i="1"/>
  <c r="O15" i="1"/>
  <c r="O129" i="1"/>
  <c r="O143" i="1"/>
  <c r="O154" i="1"/>
  <c r="O196" i="1"/>
  <c r="O335" i="1"/>
  <c r="O361" i="1"/>
  <c r="O77" i="1"/>
  <c r="O32" i="1"/>
  <c r="O45" i="1"/>
  <c r="O58" i="1"/>
  <c r="O63" i="1"/>
  <c r="O69" i="1"/>
  <c r="O83" i="1"/>
  <c r="O94" i="1"/>
  <c r="O112" i="1"/>
  <c r="O123" i="1"/>
  <c r="O175" i="1"/>
  <c r="O189" i="1"/>
  <c r="O190" i="1"/>
  <c r="O198" i="1"/>
  <c r="O209" i="1"/>
  <c r="O218" i="1"/>
  <c r="O259" i="1"/>
  <c r="O276" i="1"/>
  <c r="O281" i="1"/>
  <c r="O289" i="1"/>
  <c r="O306" i="1"/>
  <c r="O307" i="1"/>
  <c r="O316" i="1"/>
  <c r="O337" i="1"/>
  <c r="O353" i="1"/>
  <c r="O373" i="1"/>
  <c r="O431" i="1"/>
  <c r="O469" i="1"/>
  <c r="O30" i="1"/>
  <c r="O11" i="1"/>
  <c r="O48" i="1"/>
  <c r="O52" i="1"/>
  <c r="O97" i="1"/>
  <c r="O104" i="1"/>
  <c r="O106" i="1"/>
  <c r="O149" i="1"/>
  <c r="O155" i="1"/>
  <c r="O184" i="1"/>
  <c r="O194" i="1"/>
  <c r="O203" i="1"/>
  <c r="O207" i="1"/>
  <c r="O212" i="1"/>
  <c r="O213" i="1"/>
  <c r="O214" i="1"/>
  <c r="O215" i="1"/>
  <c r="O216" i="1"/>
  <c r="O217" i="1"/>
  <c r="O219" i="1"/>
  <c r="O239" i="1"/>
  <c r="O265" i="1"/>
  <c r="O288" i="1"/>
  <c r="O298" i="1"/>
  <c r="O323" i="1"/>
  <c r="O339" i="1"/>
  <c r="O367" i="1"/>
  <c r="O377" i="1"/>
  <c r="O386" i="1"/>
  <c r="O388" i="1"/>
  <c r="O402" i="1"/>
  <c r="O422" i="1"/>
  <c r="O442" i="1"/>
  <c r="O452" i="1"/>
  <c r="O465" i="1"/>
  <c r="O478" i="1"/>
  <c r="O7" i="1"/>
  <c r="O285" i="1"/>
  <c r="O438" i="1"/>
  <c r="O163" i="1"/>
  <c r="O60" i="1"/>
  <c r="O282" i="1"/>
  <c r="O421" i="1"/>
  <c r="O479" i="1"/>
  <c r="O10" i="1"/>
  <c r="O164" i="1"/>
  <c r="O200" i="1"/>
  <c r="O253" i="1"/>
  <c r="O272" i="1"/>
  <c r="O304" i="1"/>
  <c r="O362" i="1"/>
  <c r="O387" i="1"/>
  <c r="O403" i="1"/>
  <c r="O412" i="1"/>
  <c r="O161" i="1"/>
  <c r="O110" i="1"/>
  <c r="O66" i="1"/>
  <c r="O249" i="1"/>
  <c r="O117" i="1"/>
  <c r="O168" i="1"/>
  <c r="O232" i="1"/>
  <c r="O243" i="1"/>
  <c r="O261" i="1"/>
  <c r="O23" i="1"/>
  <c r="O146" i="1"/>
  <c r="O328" i="1"/>
  <c r="O444" i="1"/>
  <c r="O471" i="1"/>
  <c r="O145" i="1"/>
  <c r="O96" i="1"/>
  <c r="O137" i="1"/>
  <c r="O223" i="1"/>
  <c r="O262" i="1"/>
  <c r="O291" i="1"/>
  <c r="O360" i="1"/>
  <c r="O363" i="1"/>
  <c r="O382" i="1"/>
  <c r="O384" i="1"/>
  <c r="O400" i="1"/>
  <c r="O434" i="1"/>
  <c r="O37" i="1"/>
  <c r="O6" i="1"/>
  <c r="O16" i="1"/>
  <c r="O19" i="1"/>
  <c r="O25" i="1"/>
  <c r="O27" i="1"/>
  <c r="O29" i="1"/>
  <c r="O33" i="1"/>
  <c r="O34" i="1"/>
  <c r="O35" i="1"/>
  <c r="O40" i="1"/>
  <c r="O46" i="1"/>
  <c r="O53" i="1"/>
  <c r="O55" i="1"/>
  <c r="O68" i="1"/>
  <c r="O71" i="1"/>
  <c r="O78" i="1"/>
  <c r="O89" i="1"/>
  <c r="O90" i="1"/>
  <c r="O99" i="1"/>
  <c r="O101" i="1"/>
  <c r="O102" i="1"/>
  <c r="O113" i="1"/>
  <c r="O118" i="1"/>
  <c r="O119" i="1"/>
  <c r="O127" i="1"/>
  <c r="O156" i="1"/>
  <c r="O158" i="1"/>
  <c r="O159" i="1"/>
  <c r="O171" i="1"/>
  <c r="O172" i="1"/>
  <c r="O177" i="1"/>
  <c r="O179" i="1"/>
  <c r="O180" i="1"/>
  <c r="O185" i="1"/>
  <c r="O191" i="1"/>
  <c r="O192" i="1"/>
  <c r="O195" i="1"/>
  <c r="O202" i="1"/>
  <c r="O204" i="1"/>
  <c r="O206" i="1"/>
  <c r="O208" i="1"/>
  <c r="O210" i="1"/>
  <c r="O221" i="1"/>
  <c r="O222" i="1"/>
  <c r="O225" i="1"/>
  <c r="O235" i="1"/>
  <c r="O237" i="1"/>
  <c r="O242" i="1"/>
  <c r="O246" i="1"/>
  <c r="O248" i="1"/>
  <c r="O250" i="1"/>
  <c r="O256" i="1"/>
  <c r="O267" i="1"/>
  <c r="O271" i="1"/>
  <c r="O273" i="1"/>
  <c r="O308" i="1"/>
  <c r="O310" i="1"/>
  <c r="O312" i="1"/>
  <c r="O314" i="1"/>
  <c r="O318" i="1"/>
  <c r="O329" i="1"/>
  <c r="O338" i="1"/>
  <c r="O343" i="1"/>
  <c r="O356" i="1"/>
  <c r="O357" i="1"/>
  <c r="O358" i="1"/>
  <c r="O369" i="1"/>
  <c r="O370" i="1"/>
  <c r="O372" i="1"/>
  <c r="O381" i="1"/>
  <c r="O391" i="1"/>
  <c r="O393" i="1"/>
  <c r="O395" i="1"/>
  <c r="O408" i="1"/>
  <c r="O409" i="1"/>
  <c r="O416" i="1"/>
  <c r="O417" i="1"/>
  <c r="O419" i="1"/>
  <c r="O432" i="1"/>
  <c r="O435" i="1"/>
  <c r="O450" i="1"/>
  <c r="O455" i="1"/>
  <c r="O461" i="1"/>
  <c r="O462" i="1"/>
  <c r="O464" i="1"/>
  <c r="O468" i="1"/>
  <c r="O3" i="1"/>
  <c r="O220" i="1"/>
  <c r="O80" i="1"/>
  <c r="O92" i="1"/>
  <c r="O26" i="1"/>
  <c r="O28" i="1"/>
  <c r="O57" i="1"/>
  <c r="O111" i="1"/>
  <c r="O252" i="1"/>
  <c r="O257" i="1"/>
  <c r="O348" i="1"/>
  <c r="O406" i="1"/>
  <c r="O428" i="1"/>
  <c r="O429" i="1"/>
  <c r="O457" i="1"/>
  <c r="O20" i="1"/>
  <c r="O43" i="1"/>
  <c r="O56" i="1"/>
  <c r="O59" i="1"/>
  <c r="O125" i="1"/>
  <c r="O182" i="1"/>
  <c r="O187" i="1"/>
  <c r="O466" i="1"/>
  <c r="O47" i="1"/>
  <c r="O44" i="1"/>
  <c r="O140" i="1"/>
  <c r="O349" i="1"/>
  <c r="O437" i="1"/>
  <c r="O17" i="1"/>
  <c r="O84" i="1"/>
  <c r="O142" i="1"/>
  <c r="O150" i="1"/>
  <c r="O152" i="1"/>
  <c r="O153" i="1"/>
  <c r="O186" i="1"/>
  <c r="O199" i="1"/>
  <c r="O201" i="1"/>
  <c r="O258" i="1"/>
  <c r="O299" i="1"/>
  <c r="O313" i="1"/>
  <c r="O345" i="1"/>
  <c r="O374" i="1"/>
  <c r="O405" i="1"/>
  <c r="O82" i="1"/>
  <c r="O418" i="1"/>
  <c r="O100" i="1"/>
  <c r="O49" i="1"/>
  <c r="O79" i="1"/>
  <c r="O91" i="1"/>
  <c r="O107" i="1"/>
  <c r="O126" i="1"/>
  <c r="O176" i="1"/>
  <c r="O211" i="1"/>
  <c r="O254" i="1"/>
  <c r="O275" i="1"/>
  <c r="O294" i="1"/>
  <c r="O300" i="1"/>
  <c r="O320" i="1"/>
  <c r="O322" i="1"/>
  <c r="O324" i="1"/>
  <c r="O347" i="1"/>
  <c r="O383" i="1"/>
  <c r="O385" i="1"/>
  <c r="O456" i="1"/>
  <c r="O14" i="1"/>
  <c r="O13" i="1"/>
  <c r="O5" i="1"/>
  <c r="O39" i="1"/>
  <c r="O120" i="1"/>
  <c r="O130" i="1"/>
  <c r="O151" i="1"/>
  <c r="O173" i="1"/>
  <c r="O231" i="1"/>
  <c r="O286" i="1"/>
  <c r="O293" i="1"/>
  <c r="O319" i="1"/>
  <c r="O325" i="1"/>
  <c r="O378" i="1"/>
  <c r="O445" i="1"/>
  <c r="O4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2" i="1"/>
  <c r="P5" i="1" l="1"/>
  <c r="Q5" i="1" s="1"/>
  <c r="P39" i="1"/>
  <c r="Q39" i="1" s="1"/>
  <c r="P120" i="1"/>
  <c r="Q120" i="1" s="1"/>
  <c r="P130" i="1"/>
  <c r="Q130" i="1" s="1"/>
  <c r="P151" i="1"/>
  <c r="Q151" i="1" s="1"/>
  <c r="P173" i="1"/>
  <c r="Q173" i="1" s="1"/>
  <c r="P231" i="1"/>
  <c r="Q231" i="1" s="1"/>
  <c r="P286" i="1"/>
  <c r="Q286" i="1" s="1"/>
  <c r="P293" i="1"/>
  <c r="Q293" i="1" s="1"/>
  <c r="P319" i="1"/>
  <c r="Q319" i="1" s="1"/>
  <c r="P325" i="1"/>
  <c r="Q325" i="1" s="1"/>
  <c r="P378" i="1"/>
  <c r="Q378" i="1" s="1"/>
  <c r="P445" i="1"/>
  <c r="Q445" i="1" s="1"/>
  <c r="P9" i="1"/>
  <c r="Q9" i="1" s="1"/>
  <c r="P193" i="1"/>
  <c r="Q193" i="1" s="1"/>
  <c r="P197" i="1"/>
  <c r="Q197" i="1" s="1"/>
  <c r="P326" i="1"/>
  <c r="Q326" i="1" s="1"/>
  <c r="P327" i="1"/>
  <c r="Q327" i="1" s="1"/>
  <c r="P427" i="1"/>
  <c r="Q427" i="1" s="1"/>
  <c r="P42" i="1"/>
  <c r="Q42" i="1" s="1"/>
  <c r="P72" i="1"/>
  <c r="Q72" i="1" s="1"/>
  <c r="P165" i="1"/>
  <c r="Q165" i="1" s="1"/>
  <c r="P302" i="1"/>
  <c r="Q302" i="1" s="1"/>
  <c r="P311" i="1"/>
  <c r="Q311" i="1" s="1"/>
  <c r="P13" i="1"/>
  <c r="Q13" i="1" s="1"/>
  <c r="P88" i="1"/>
  <c r="Q88" i="1" s="1"/>
  <c r="P470" i="1"/>
  <c r="Q470" i="1" s="1"/>
  <c r="P14" i="1"/>
  <c r="Q14" i="1" s="1"/>
  <c r="P49" i="1"/>
  <c r="Q49" i="1" s="1"/>
  <c r="P79" i="1"/>
  <c r="Q79" i="1" s="1"/>
  <c r="P91" i="1"/>
  <c r="Q91" i="1" s="1"/>
  <c r="P107" i="1"/>
  <c r="Q107" i="1" s="1"/>
  <c r="P126" i="1"/>
  <c r="Q126" i="1" s="1"/>
  <c r="P176" i="1"/>
  <c r="Q176" i="1" s="1"/>
  <c r="P211" i="1"/>
  <c r="Q211" i="1" s="1"/>
  <c r="P254" i="1"/>
  <c r="Q254" i="1" s="1"/>
  <c r="P275" i="1"/>
  <c r="Q275" i="1" s="1"/>
  <c r="P294" i="1"/>
  <c r="Q294" i="1" s="1"/>
  <c r="P300" i="1"/>
  <c r="Q300" i="1" s="1"/>
  <c r="P320" i="1"/>
  <c r="Q320" i="1" s="1"/>
  <c r="P322" i="1"/>
  <c r="Q322" i="1" s="1"/>
  <c r="P324" i="1"/>
  <c r="Q324" i="1" s="1"/>
  <c r="P347" i="1"/>
  <c r="Q347" i="1" s="1"/>
  <c r="P383" i="1"/>
  <c r="Q383" i="1" s="1"/>
  <c r="P385" i="1"/>
  <c r="Q385" i="1" s="1"/>
  <c r="P456" i="1"/>
  <c r="Q456" i="1" s="1"/>
  <c r="P100" i="1"/>
  <c r="Q100" i="1" s="1"/>
  <c r="P418" i="1"/>
  <c r="Q418" i="1" s="1"/>
  <c r="P82" i="1"/>
  <c r="Q82" i="1" s="1"/>
  <c r="P84" i="1"/>
  <c r="Q84" i="1" s="1"/>
  <c r="P142" i="1"/>
  <c r="Q142" i="1" s="1"/>
  <c r="P150" i="1"/>
  <c r="Q150" i="1" s="1"/>
  <c r="P152" i="1"/>
  <c r="Q152" i="1" s="1"/>
  <c r="P186" i="1"/>
  <c r="Q186" i="1" s="1"/>
  <c r="P199" i="1"/>
  <c r="Q199" i="1" s="1"/>
  <c r="P201" i="1"/>
  <c r="Q201" i="1" s="1"/>
  <c r="P258" i="1"/>
  <c r="Q258" i="1" s="1"/>
  <c r="P299" i="1"/>
  <c r="Q299" i="1" s="1"/>
  <c r="P313" i="1"/>
  <c r="Q313" i="1" s="1"/>
  <c r="P345" i="1"/>
  <c r="Q345" i="1" s="1"/>
  <c r="P374" i="1"/>
  <c r="Q374" i="1" s="1"/>
  <c r="P405" i="1"/>
  <c r="Q405" i="1" s="1"/>
  <c r="P301" i="1"/>
  <c r="Q301" i="1" s="1"/>
  <c r="P472" i="1"/>
  <c r="Q472" i="1" s="1"/>
  <c r="P17" i="1"/>
  <c r="Q17" i="1" s="1"/>
  <c r="P44" i="1"/>
  <c r="Q44" i="1" s="1"/>
  <c r="P135" i="1"/>
  <c r="Q135" i="1" s="1"/>
  <c r="P140" i="1"/>
  <c r="Q140" i="1" s="1"/>
  <c r="P147" i="1"/>
  <c r="Q147" i="1" s="1"/>
  <c r="P349" i="1"/>
  <c r="Q349" i="1" s="1"/>
  <c r="P437" i="1"/>
  <c r="Q437" i="1" s="1"/>
  <c r="P47" i="1"/>
  <c r="Q47" i="1" s="1"/>
  <c r="P56" i="1"/>
  <c r="Q56" i="1" s="1"/>
  <c r="P59" i="1"/>
  <c r="Q59" i="1" s="1"/>
  <c r="P125" i="1"/>
  <c r="Q125" i="1" s="1"/>
  <c r="P182" i="1"/>
  <c r="Q182" i="1" s="1"/>
  <c r="P187" i="1"/>
  <c r="Q187" i="1" s="1"/>
  <c r="P466" i="1"/>
  <c r="Q466" i="1" s="1"/>
  <c r="P43" i="1"/>
  <c r="Q43" i="1" s="1"/>
  <c r="P20" i="1"/>
  <c r="Q20" i="1" s="1"/>
  <c r="P28" i="1"/>
  <c r="Q28" i="1" s="1"/>
  <c r="P57" i="1"/>
  <c r="Q57" i="1" s="1"/>
  <c r="P111" i="1"/>
  <c r="Q111" i="1" s="1"/>
  <c r="P252" i="1"/>
  <c r="Q252" i="1" s="1"/>
  <c r="P257" i="1"/>
  <c r="Q257" i="1" s="1"/>
  <c r="P348" i="1"/>
  <c r="Q348" i="1" s="1"/>
  <c r="P406" i="1"/>
  <c r="Q406" i="1" s="1"/>
  <c r="P428" i="1"/>
  <c r="Q428" i="1" s="1"/>
  <c r="P429" i="1"/>
  <c r="Q429" i="1" s="1"/>
  <c r="P457" i="1"/>
  <c r="Q457" i="1" s="1"/>
  <c r="P26" i="1"/>
  <c r="Q26" i="1" s="1"/>
  <c r="P92" i="1"/>
  <c r="Q92" i="1" s="1"/>
  <c r="P170" i="1"/>
  <c r="Q170" i="1" s="1"/>
  <c r="P80" i="1"/>
  <c r="Q80" i="1" s="1"/>
  <c r="P220" i="1"/>
  <c r="Q220" i="1" s="1"/>
  <c r="P426" i="1"/>
  <c r="Q426" i="1" s="1"/>
  <c r="P3" i="1"/>
  <c r="Q3" i="1" s="1"/>
  <c r="P6" i="1"/>
  <c r="Q6" i="1" s="1"/>
  <c r="P16" i="1"/>
  <c r="Q16" i="1" s="1"/>
  <c r="P19" i="1"/>
  <c r="Q19" i="1" s="1"/>
  <c r="P25" i="1"/>
  <c r="Q25" i="1" s="1"/>
  <c r="P27" i="1"/>
  <c r="Q27" i="1" s="1"/>
  <c r="P29" i="1"/>
  <c r="Q29" i="1" s="1"/>
  <c r="P33" i="1"/>
  <c r="Q33" i="1" s="1"/>
  <c r="P34" i="1"/>
  <c r="Q34" i="1" s="1"/>
  <c r="P35" i="1"/>
  <c r="Q35" i="1" s="1"/>
  <c r="P40" i="1"/>
  <c r="Q40" i="1" s="1"/>
  <c r="P46" i="1"/>
  <c r="Q46" i="1" s="1"/>
  <c r="P53" i="1"/>
  <c r="Q53" i="1" s="1"/>
  <c r="P55" i="1"/>
  <c r="Q55" i="1" s="1"/>
  <c r="P68" i="1"/>
  <c r="Q68" i="1" s="1"/>
  <c r="P71" i="1"/>
  <c r="Q71" i="1" s="1"/>
  <c r="P78" i="1"/>
  <c r="Q78" i="1" s="1"/>
  <c r="P89" i="1"/>
  <c r="Q89" i="1" s="1"/>
  <c r="P90" i="1"/>
  <c r="Q90" i="1" s="1"/>
  <c r="P99" i="1"/>
  <c r="Q99" i="1" s="1"/>
  <c r="P101" i="1"/>
  <c r="Q101" i="1" s="1"/>
  <c r="P102" i="1"/>
  <c r="Q102" i="1" s="1"/>
  <c r="P113" i="1"/>
  <c r="Q113" i="1" s="1"/>
  <c r="P118" i="1"/>
  <c r="Q118" i="1" s="1"/>
  <c r="P119" i="1"/>
  <c r="Q119" i="1" s="1"/>
  <c r="P127" i="1"/>
  <c r="Q127" i="1" s="1"/>
  <c r="P156" i="1"/>
  <c r="Q156" i="1" s="1"/>
  <c r="P158" i="1"/>
  <c r="Q158" i="1" s="1"/>
  <c r="P159" i="1"/>
  <c r="Q159" i="1" s="1"/>
  <c r="P171" i="1"/>
  <c r="Q171" i="1" s="1"/>
  <c r="P172" i="1"/>
  <c r="Q172" i="1" s="1"/>
  <c r="P177" i="1"/>
  <c r="Q177" i="1" s="1"/>
  <c r="P179" i="1"/>
  <c r="Q179" i="1" s="1"/>
  <c r="P180" i="1"/>
  <c r="Q180" i="1" s="1"/>
  <c r="P185" i="1"/>
  <c r="Q185" i="1" s="1"/>
  <c r="P191" i="1"/>
  <c r="Q191" i="1" s="1"/>
  <c r="P192" i="1"/>
  <c r="Q192" i="1" s="1"/>
  <c r="P195" i="1"/>
  <c r="Q195" i="1" s="1"/>
  <c r="P202" i="1"/>
  <c r="Q202" i="1" s="1"/>
  <c r="P204" i="1"/>
  <c r="Q204" i="1" s="1"/>
  <c r="P206" i="1"/>
  <c r="Q206" i="1" s="1"/>
  <c r="P208" i="1"/>
  <c r="Q208" i="1" s="1"/>
  <c r="P210" i="1"/>
  <c r="Q210" i="1" s="1"/>
  <c r="P221" i="1"/>
  <c r="Q221" i="1" s="1"/>
  <c r="P222" i="1"/>
  <c r="Q222" i="1" s="1"/>
  <c r="P225" i="1"/>
  <c r="Q225" i="1" s="1"/>
  <c r="P235" i="1"/>
  <c r="Q235" i="1" s="1"/>
  <c r="P237" i="1"/>
  <c r="Q237" i="1" s="1"/>
  <c r="P242" i="1"/>
  <c r="Q242" i="1" s="1"/>
  <c r="P246" i="1"/>
  <c r="Q246" i="1" s="1"/>
  <c r="P248" i="1"/>
  <c r="Q248" i="1" s="1"/>
  <c r="P250" i="1"/>
  <c r="Q250" i="1" s="1"/>
  <c r="P256" i="1"/>
  <c r="Q256" i="1" s="1"/>
  <c r="P267" i="1"/>
  <c r="Q267" i="1" s="1"/>
  <c r="P271" i="1"/>
  <c r="Q271" i="1" s="1"/>
  <c r="P273" i="1"/>
  <c r="Q273" i="1" s="1"/>
  <c r="P308" i="1"/>
  <c r="Q308" i="1" s="1"/>
  <c r="P310" i="1"/>
  <c r="Q310" i="1" s="1"/>
  <c r="P312" i="1"/>
  <c r="Q312" i="1" s="1"/>
  <c r="P314" i="1"/>
  <c r="Q314" i="1" s="1"/>
  <c r="P318" i="1"/>
  <c r="Q318" i="1" s="1"/>
  <c r="P329" i="1"/>
  <c r="Q329" i="1" s="1"/>
  <c r="P338" i="1"/>
  <c r="Q338" i="1" s="1"/>
  <c r="P343" i="1"/>
  <c r="Q343" i="1" s="1"/>
  <c r="P356" i="1"/>
  <c r="Q356" i="1" s="1"/>
  <c r="P357" i="1"/>
  <c r="Q357" i="1" s="1"/>
  <c r="P358" i="1"/>
  <c r="Q358" i="1" s="1"/>
  <c r="P369" i="1"/>
  <c r="Q369" i="1" s="1"/>
  <c r="P370" i="1"/>
  <c r="Q370" i="1" s="1"/>
  <c r="P372" i="1"/>
  <c r="Q372" i="1" s="1"/>
  <c r="P381" i="1"/>
  <c r="Q381" i="1" s="1"/>
  <c r="P391" i="1"/>
  <c r="Q391" i="1" s="1"/>
  <c r="P393" i="1"/>
  <c r="Q393" i="1" s="1"/>
  <c r="P395" i="1"/>
  <c r="Q395" i="1" s="1"/>
  <c r="P408" i="1"/>
  <c r="Q408" i="1" s="1"/>
  <c r="P409" i="1"/>
  <c r="Q409" i="1" s="1"/>
  <c r="P416" i="1"/>
  <c r="Q416" i="1" s="1"/>
  <c r="P417" i="1"/>
  <c r="Q417" i="1" s="1"/>
  <c r="P419" i="1"/>
  <c r="Q419" i="1" s="1"/>
  <c r="P432" i="1"/>
  <c r="Q432" i="1" s="1"/>
  <c r="P435" i="1"/>
  <c r="Q435" i="1" s="1"/>
  <c r="P450" i="1"/>
  <c r="Q450" i="1" s="1"/>
  <c r="P455" i="1"/>
  <c r="Q455" i="1" s="1"/>
  <c r="P461" i="1"/>
  <c r="Q461" i="1" s="1"/>
  <c r="P462" i="1"/>
  <c r="Q462" i="1" s="1"/>
  <c r="P464" i="1"/>
  <c r="Q464" i="1" s="1"/>
  <c r="P468" i="1"/>
  <c r="Q468" i="1" s="1"/>
  <c r="P75" i="1"/>
  <c r="Q75" i="1" s="1"/>
  <c r="P247" i="1"/>
  <c r="Q247" i="1" s="1"/>
  <c r="P37" i="1"/>
  <c r="Q37" i="1" s="1"/>
  <c r="P96" i="1"/>
  <c r="Q96" i="1" s="1"/>
  <c r="P137" i="1"/>
  <c r="Q137" i="1" s="1"/>
  <c r="P223" i="1"/>
  <c r="Q223" i="1" s="1"/>
  <c r="P262" i="1"/>
  <c r="Q262" i="1" s="1"/>
  <c r="P291" i="1"/>
  <c r="Q291" i="1" s="1"/>
  <c r="P360" i="1"/>
  <c r="Q360" i="1" s="1"/>
  <c r="P363" i="1"/>
  <c r="Q363" i="1" s="1"/>
  <c r="P382" i="1"/>
  <c r="Q382" i="1" s="1"/>
  <c r="P384" i="1"/>
  <c r="Q384" i="1" s="1"/>
  <c r="P400" i="1"/>
  <c r="Q400" i="1" s="1"/>
  <c r="P434" i="1"/>
  <c r="Q434" i="1" s="1"/>
  <c r="P145" i="1"/>
  <c r="Q145" i="1" s="1"/>
  <c r="P146" i="1"/>
  <c r="Q146" i="1" s="1"/>
  <c r="P328" i="1"/>
  <c r="Q328" i="1" s="1"/>
  <c r="P444" i="1"/>
  <c r="Q444" i="1" s="1"/>
  <c r="P471" i="1"/>
  <c r="Q471" i="1" s="1"/>
  <c r="P23" i="1"/>
  <c r="Q23" i="1" s="1"/>
  <c r="P117" i="1"/>
  <c r="Q117" i="1" s="1"/>
  <c r="P168" i="1"/>
  <c r="Q168" i="1" s="1"/>
  <c r="P232" i="1"/>
  <c r="Q232" i="1" s="1"/>
  <c r="P243" i="1"/>
  <c r="Q243" i="1" s="1"/>
  <c r="P261" i="1"/>
  <c r="Q261" i="1" s="1"/>
  <c r="P8" i="1"/>
  <c r="Q8" i="1" s="1"/>
  <c r="P249" i="1"/>
  <c r="Q249" i="1" s="1"/>
  <c r="P66" i="1"/>
  <c r="Q66" i="1" s="1"/>
  <c r="P110" i="1"/>
  <c r="Q110" i="1" s="1"/>
  <c r="P161" i="1"/>
  <c r="Q161" i="1" s="1"/>
  <c r="P164" i="1"/>
  <c r="Q164" i="1" s="1"/>
  <c r="P200" i="1"/>
  <c r="Q200" i="1" s="1"/>
  <c r="P253" i="1"/>
  <c r="Q253" i="1" s="1"/>
  <c r="P272" i="1"/>
  <c r="Q272" i="1" s="1"/>
  <c r="P304" i="1"/>
  <c r="Q304" i="1" s="1"/>
  <c r="P362" i="1"/>
  <c r="Q362" i="1" s="1"/>
  <c r="P387" i="1"/>
  <c r="Q387" i="1" s="1"/>
  <c r="P403" i="1"/>
  <c r="Q403" i="1" s="1"/>
  <c r="P412" i="1"/>
  <c r="Q412" i="1" s="1"/>
  <c r="P10" i="1"/>
  <c r="Q10" i="1" s="1"/>
  <c r="P60" i="1"/>
  <c r="Q60" i="1" s="1"/>
  <c r="P282" i="1"/>
  <c r="Q282" i="1" s="1"/>
  <c r="P421" i="1"/>
  <c r="Q421" i="1" s="1"/>
  <c r="P479" i="1"/>
  <c r="Q479" i="1" s="1"/>
  <c r="P163" i="1"/>
  <c r="Q163" i="1" s="1"/>
  <c r="P285" i="1"/>
  <c r="Q285" i="1" s="1"/>
  <c r="P438" i="1"/>
  <c r="Q438" i="1" s="1"/>
  <c r="P7" i="1"/>
  <c r="Q7" i="1" s="1"/>
  <c r="P11" i="1"/>
  <c r="Q11" i="1" s="1"/>
  <c r="P48" i="1"/>
  <c r="Q48" i="1" s="1"/>
  <c r="P52" i="1"/>
  <c r="Q52" i="1" s="1"/>
  <c r="P97" i="1"/>
  <c r="Q97" i="1" s="1"/>
  <c r="P104" i="1"/>
  <c r="Q104" i="1" s="1"/>
  <c r="P106" i="1"/>
  <c r="Q106" i="1" s="1"/>
  <c r="P149" i="1"/>
  <c r="Q149" i="1" s="1"/>
  <c r="P153" i="1"/>
  <c r="Q153" i="1" s="1"/>
  <c r="P155" i="1"/>
  <c r="Q155" i="1" s="1"/>
  <c r="P184" i="1"/>
  <c r="Q184" i="1" s="1"/>
  <c r="P194" i="1"/>
  <c r="Q194" i="1" s="1"/>
  <c r="P203" i="1"/>
  <c r="Q203" i="1" s="1"/>
  <c r="P207" i="1"/>
  <c r="Q207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9" i="1"/>
  <c r="Q219" i="1" s="1"/>
  <c r="P239" i="1"/>
  <c r="Q239" i="1" s="1"/>
  <c r="P265" i="1"/>
  <c r="Q265" i="1" s="1"/>
  <c r="P288" i="1"/>
  <c r="Q288" i="1" s="1"/>
  <c r="P298" i="1"/>
  <c r="Q298" i="1" s="1"/>
  <c r="P323" i="1"/>
  <c r="Q323" i="1" s="1"/>
  <c r="P339" i="1"/>
  <c r="Q339" i="1" s="1"/>
  <c r="P367" i="1"/>
  <c r="Q367" i="1" s="1"/>
  <c r="P377" i="1"/>
  <c r="Q377" i="1" s="1"/>
  <c r="P386" i="1"/>
  <c r="Q386" i="1" s="1"/>
  <c r="P388" i="1"/>
  <c r="Q388" i="1" s="1"/>
  <c r="P402" i="1"/>
  <c r="Q402" i="1" s="1"/>
  <c r="P422" i="1"/>
  <c r="Q422" i="1" s="1"/>
  <c r="P442" i="1"/>
  <c r="Q442" i="1" s="1"/>
  <c r="P452" i="1"/>
  <c r="Q452" i="1" s="1"/>
  <c r="P465" i="1"/>
  <c r="Q465" i="1" s="1"/>
  <c r="P478" i="1"/>
  <c r="Q478" i="1" s="1"/>
  <c r="P24" i="1"/>
  <c r="Q24" i="1" s="1"/>
  <c r="P85" i="1"/>
  <c r="Q85" i="1" s="1"/>
  <c r="P228" i="1"/>
  <c r="Q228" i="1" s="1"/>
  <c r="P238" i="1"/>
  <c r="Q238" i="1" s="1"/>
  <c r="P354" i="1"/>
  <c r="Q354" i="1" s="1"/>
  <c r="P359" i="1"/>
  <c r="Q359" i="1" s="1"/>
  <c r="P332" i="1"/>
  <c r="Q332" i="1" s="1"/>
  <c r="P30" i="1"/>
  <c r="Q30" i="1" s="1"/>
  <c r="P32" i="1"/>
  <c r="Q32" i="1" s="1"/>
  <c r="P45" i="1"/>
  <c r="Q45" i="1" s="1"/>
  <c r="P58" i="1"/>
  <c r="Q58" i="1" s="1"/>
  <c r="P63" i="1"/>
  <c r="Q63" i="1" s="1"/>
  <c r="P69" i="1"/>
  <c r="Q69" i="1" s="1"/>
  <c r="P83" i="1"/>
  <c r="Q83" i="1" s="1"/>
  <c r="P94" i="1"/>
  <c r="Q94" i="1" s="1"/>
  <c r="P112" i="1"/>
  <c r="Q112" i="1" s="1"/>
  <c r="P123" i="1"/>
  <c r="Q123" i="1" s="1"/>
  <c r="P175" i="1"/>
  <c r="Q175" i="1" s="1"/>
  <c r="P189" i="1"/>
  <c r="Q189" i="1" s="1"/>
  <c r="P190" i="1"/>
  <c r="Q190" i="1" s="1"/>
  <c r="P198" i="1"/>
  <c r="Q198" i="1" s="1"/>
  <c r="P209" i="1"/>
  <c r="Q209" i="1" s="1"/>
  <c r="P218" i="1"/>
  <c r="Q218" i="1" s="1"/>
  <c r="P259" i="1"/>
  <c r="Q259" i="1" s="1"/>
  <c r="P276" i="1"/>
  <c r="Q276" i="1" s="1"/>
  <c r="P281" i="1"/>
  <c r="Q281" i="1" s="1"/>
  <c r="P289" i="1"/>
  <c r="Q289" i="1" s="1"/>
  <c r="P306" i="1"/>
  <c r="Q306" i="1" s="1"/>
  <c r="P307" i="1"/>
  <c r="Q307" i="1" s="1"/>
  <c r="P316" i="1"/>
  <c r="Q316" i="1" s="1"/>
  <c r="P337" i="1"/>
  <c r="Q337" i="1" s="1"/>
  <c r="P353" i="1"/>
  <c r="Q353" i="1" s="1"/>
  <c r="P373" i="1"/>
  <c r="Q373" i="1" s="1"/>
  <c r="P431" i="1"/>
  <c r="Q431" i="1" s="1"/>
  <c r="P469" i="1"/>
  <c r="Q469" i="1" s="1"/>
  <c r="P77" i="1"/>
  <c r="Q77" i="1" s="1"/>
  <c r="P129" i="1"/>
  <c r="Q129" i="1" s="1"/>
  <c r="P143" i="1"/>
  <c r="Q143" i="1" s="1"/>
  <c r="P154" i="1"/>
  <c r="Q154" i="1" s="1"/>
  <c r="P196" i="1"/>
  <c r="Q196" i="1" s="1"/>
  <c r="P335" i="1"/>
  <c r="Q335" i="1" s="1"/>
  <c r="P361" i="1"/>
  <c r="Q361" i="1" s="1"/>
  <c r="P376" i="1"/>
  <c r="Q376" i="1" s="1"/>
  <c r="P2" i="1"/>
  <c r="Q2" i="1" s="1"/>
  <c r="P15" i="1"/>
  <c r="Q15" i="1" s="1"/>
  <c r="P31" i="1"/>
  <c r="Q31" i="1" s="1"/>
  <c r="P41" i="1"/>
  <c r="Q41" i="1" s="1"/>
  <c r="P73" i="1"/>
  <c r="Q73" i="1" s="1"/>
  <c r="P74" i="1"/>
  <c r="Q74" i="1" s="1"/>
  <c r="P87" i="1"/>
  <c r="Q87" i="1" s="1"/>
  <c r="P144" i="1"/>
  <c r="Q144" i="1" s="1"/>
  <c r="P162" i="1"/>
  <c r="Q162" i="1" s="1"/>
  <c r="P178" i="1"/>
  <c r="Q178" i="1" s="1"/>
  <c r="P181" i="1"/>
  <c r="Q181" i="1" s="1"/>
  <c r="P234" i="1"/>
  <c r="Q234" i="1" s="1"/>
  <c r="P269" i="1"/>
  <c r="Q269" i="1" s="1"/>
  <c r="P284" i="1"/>
  <c r="Q284" i="1" s="1"/>
  <c r="P297" i="1"/>
  <c r="Q297" i="1" s="1"/>
  <c r="P336" i="1"/>
  <c r="Q336" i="1" s="1"/>
  <c r="P342" i="1"/>
  <c r="Q342" i="1" s="1"/>
  <c r="P346" i="1"/>
  <c r="Q346" i="1" s="1"/>
  <c r="P364" i="1"/>
  <c r="Q364" i="1" s="1"/>
  <c r="P443" i="1"/>
  <c r="Q443" i="1" s="1"/>
  <c r="P446" i="1"/>
  <c r="Q446" i="1" s="1"/>
  <c r="P451" i="1"/>
  <c r="Q451" i="1" s="1"/>
  <c r="P482" i="1"/>
  <c r="Q482" i="1" s="1"/>
  <c r="P483" i="1"/>
  <c r="Q483" i="1" s="1"/>
  <c r="P65" i="1"/>
  <c r="Q65" i="1" s="1"/>
  <c r="P76" i="1"/>
  <c r="Q76" i="1" s="1"/>
  <c r="P95" i="1"/>
  <c r="Q95" i="1" s="1"/>
  <c r="P124" i="1"/>
  <c r="Q124" i="1" s="1"/>
  <c r="P131" i="1"/>
  <c r="Q131" i="1" s="1"/>
  <c r="P133" i="1"/>
  <c r="Q133" i="1" s="1"/>
  <c r="P134" i="1"/>
  <c r="Q134" i="1" s="1"/>
  <c r="P188" i="1"/>
  <c r="Q188" i="1" s="1"/>
  <c r="P205" i="1"/>
  <c r="Q205" i="1" s="1"/>
  <c r="P226" i="1"/>
  <c r="Q226" i="1" s="1"/>
  <c r="P283" i="1"/>
  <c r="Q283" i="1" s="1"/>
  <c r="P295" i="1"/>
  <c r="Q295" i="1" s="1"/>
  <c r="P334" i="1"/>
  <c r="Q334" i="1" s="1"/>
  <c r="P368" i="1"/>
  <c r="Q368" i="1" s="1"/>
  <c r="P380" i="1"/>
  <c r="Q380" i="1" s="1"/>
  <c r="P398" i="1"/>
  <c r="Q398" i="1" s="1"/>
  <c r="P411" i="1"/>
  <c r="Q411" i="1" s="1"/>
  <c r="P454" i="1"/>
  <c r="Q454" i="1" s="1"/>
  <c r="P371" i="1"/>
  <c r="Q371" i="1" s="1"/>
  <c r="P132" i="1"/>
  <c r="Q132" i="1" s="1"/>
  <c r="P224" i="1"/>
  <c r="Q224" i="1" s="1"/>
  <c r="P233" i="1"/>
  <c r="Q233" i="1" s="1"/>
  <c r="P251" i="1"/>
  <c r="Q251" i="1" s="1"/>
  <c r="P351" i="1"/>
  <c r="Q351" i="1" s="1"/>
  <c r="P423" i="1"/>
  <c r="Q423" i="1" s="1"/>
  <c r="P436" i="1"/>
  <c r="Q436" i="1" s="1"/>
  <c r="P18" i="1"/>
  <c r="Q18" i="1" s="1"/>
  <c r="P21" i="1"/>
  <c r="Q21" i="1" s="1"/>
  <c r="P109" i="1"/>
  <c r="Q109" i="1" s="1"/>
  <c r="P128" i="1"/>
  <c r="Q128" i="1" s="1"/>
  <c r="P166" i="1"/>
  <c r="Q166" i="1" s="1"/>
  <c r="P278" i="1"/>
  <c r="Q278" i="1" s="1"/>
  <c r="P321" i="1"/>
  <c r="Q321" i="1" s="1"/>
  <c r="P379" i="1"/>
  <c r="Q379" i="1" s="1"/>
  <c r="P22" i="1"/>
  <c r="Q22" i="1" s="1"/>
  <c r="P36" i="1"/>
  <c r="Q36" i="1" s="1"/>
  <c r="P50" i="1"/>
  <c r="Q50" i="1" s="1"/>
  <c r="P54" i="1"/>
  <c r="Q54" i="1" s="1"/>
  <c r="P86" i="1"/>
  <c r="Q86" i="1" s="1"/>
  <c r="P105" i="1"/>
  <c r="Q105" i="1" s="1"/>
  <c r="P122" i="1"/>
  <c r="Q122" i="1" s="1"/>
  <c r="P148" i="1"/>
  <c r="Q148" i="1" s="1"/>
  <c r="P169" i="1"/>
  <c r="Q169" i="1" s="1"/>
  <c r="P260" i="1"/>
  <c r="Q260" i="1" s="1"/>
  <c r="P263" i="1"/>
  <c r="Q263" i="1" s="1"/>
  <c r="P305" i="1"/>
  <c r="Q305" i="1" s="1"/>
  <c r="P333" i="1"/>
  <c r="Q333" i="1" s="1"/>
  <c r="P344" i="1"/>
  <c r="Q344" i="1" s="1"/>
  <c r="P365" i="1"/>
  <c r="Q365" i="1" s="1"/>
  <c r="P366" i="1"/>
  <c r="Q366" i="1" s="1"/>
  <c r="P420" i="1"/>
  <c r="Q420" i="1" s="1"/>
  <c r="P477" i="1"/>
  <c r="Q477" i="1" s="1"/>
  <c r="P51" i="1"/>
  <c r="Q51" i="1" s="1"/>
  <c r="P67" i="1"/>
  <c r="Q67" i="1" s="1"/>
  <c r="P160" i="1"/>
  <c r="Q160" i="1" s="1"/>
  <c r="P167" i="1"/>
  <c r="Q167" i="1" s="1"/>
  <c r="P236" i="1"/>
  <c r="Q236" i="1" s="1"/>
  <c r="P389" i="1"/>
  <c r="Q389" i="1" s="1"/>
  <c r="P394" i="1"/>
  <c r="Q394" i="1" s="1"/>
  <c r="P413" i="1"/>
  <c r="Q413" i="1" s="1"/>
  <c r="P62" i="1"/>
  <c r="Q62" i="1" s="1"/>
  <c r="P103" i="1"/>
  <c r="Q103" i="1" s="1"/>
  <c r="P157" i="1"/>
  <c r="Q157" i="1" s="1"/>
  <c r="P240" i="1"/>
  <c r="Q240" i="1" s="1"/>
  <c r="P241" i="1"/>
  <c r="Q241" i="1" s="1"/>
  <c r="P244" i="1"/>
  <c r="Q244" i="1" s="1"/>
  <c r="P264" i="1"/>
  <c r="Q264" i="1" s="1"/>
  <c r="P270" i="1"/>
  <c r="Q270" i="1" s="1"/>
  <c r="P277" i="1"/>
  <c r="Q277" i="1" s="1"/>
  <c r="P279" i="1"/>
  <c r="Q279" i="1" s="1"/>
  <c r="P309" i="1"/>
  <c r="Q309" i="1" s="1"/>
  <c r="P375" i="1"/>
  <c r="Q375" i="1" s="1"/>
  <c r="P390" i="1"/>
  <c r="Q390" i="1" s="1"/>
  <c r="P399" i="1"/>
  <c r="Q399" i="1" s="1"/>
  <c r="P425" i="1"/>
  <c r="Q425" i="1" s="1"/>
  <c r="P64" i="1"/>
  <c r="Q64" i="1" s="1"/>
  <c r="P392" i="1"/>
  <c r="Q392" i="1" s="1"/>
  <c r="P401" i="1"/>
  <c r="Q401" i="1" s="1"/>
  <c r="P459" i="1"/>
  <c r="Q459" i="1" s="1"/>
  <c r="P12" i="1"/>
  <c r="Q12" i="1" s="1"/>
  <c r="P341" i="1"/>
  <c r="Q341" i="1" s="1"/>
  <c r="P407" i="1"/>
  <c r="Q407" i="1" s="1"/>
  <c r="P245" i="1"/>
  <c r="Q245" i="1" s="1"/>
  <c r="P116" i="1"/>
  <c r="Q116" i="1" s="1"/>
  <c r="P121" i="1"/>
  <c r="Q121" i="1" s="1"/>
  <c r="P268" i="1"/>
  <c r="Q268" i="1" s="1"/>
  <c r="P280" i="1"/>
  <c r="Q280" i="1" s="1"/>
  <c r="P440" i="1"/>
  <c r="Q440" i="1" s="1"/>
  <c r="P460" i="1"/>
  <c r="Q460" i="1" s="1"/>
  <c r="P480" i="1"/>
  <c r="Q480" i="1" s="1"/>
  <c r="P38" i="1"/>
  <c r="Q38" i="1" s="1"/>
  <c r="P115" i="1"/>
  <c r="Q115" i="1" s="1"/>
  <c r="P138" i="1"/>
  <c r="Q138" i="1" s="1"/>
  <c r="P350" i="1"/>
  <c r="Q350" i="1" s="1"/>
  <c r="P424" i="1"/>
  <c r="Q424" i="1" s="1"/>
  <c r="P447" i="1"/>
  <c r="Q447" i="1" s="1"/>
  <c r="P448" i="1"/>
  <c r="Q448" i="1" s="1"/>
  <c r="P81" i="1"/>
  <c r="Q81" i="1" s="1"/>
  <c r="P98" i="1"/>
  <c r="Q98" i="1" s="1"/>
  <c r="P174" i="1"/>
  <c r="Q174" i="1" s="1"/>
  <c r="P317" i="1"/>
  <c r="Q317" i="1" s="1"/>
  <c r="P355" i="1"/>
  <c r="Q355" i="1" s="1"/>
  <c r="P397" i="1"/>
  <c r="Q397" i="1" s="1"/>
  <c r="P404" i="1"/>
  <c r="Q404" i="1" s="1"/>
  <c r="P414" i="1"/>
  <c r="Q414" i="1" s="1"/>
  <c r="P473" i="1"/>
  <c r="Q473" i="1" s="1"/>
  <c r="P70" i="1"/>
  <c r="Q70" i="1" s="1"/>
  <c r="P183" i="1"/>
  <c r="Q183" i="1" s="1"/>
  <c r="P266" i="1"/>
  <c r="Q266" i="1" s="1"/>
  <c r="P287" i="1"/>
  <c r="Q287" i="1" s="1"/>
  <c r="P290" i="1"/>
  <c r="Q290" i="1" s="1"/>
  <c r="P292" i="1"/>
  <c r="Q292" i="1" s="1"/>
  <c r="P315" i="1"/>
  <c r="Q315" i="1" s="1"/>
  <c r="P352" i="1"/>
  <c r="Q352" i="1" s="1"/>
  <c r="P441" i="1"/>
  <c r="Q441" i="1" s="1"/>
  <c r="P458" i="1"/>
  <c r="Q458" i="1" s="1"/>
  <c r="P230" i="1"/>
  <c r="Q230" i="1" s="1"/>
  <c r="P481" i="1"/>
  <c r="Q481" i="1" s="1"/>
  <c r="P93" i="1"/>
  <c r="Q93" i="1" s="1"/>
  <c r="P340" i="1"/>
  <c r="Q340" i="1" s="1"/>
  <c r="P430" i="1"/>
  <c r="Q430" i="1" s="1"/>
  <c r="P114" i="1"/>
  <c r="Q114" i="1" s="1"/>
  <c r="P136" i="1"/>
  <c r="Q136" i="1" s="1"/>
  <c r="P139" i="1"/>
  <c r="Q139" i="1" s="1"/>
  <c r="P227" i="1"/>
  <c r="Q227" i="1" s="1"/>
  <c r="P229" i="1"/>
  <c r="Q229" i="1" s="1"/>
  <c r="P331" i="1"/>
  <c r="Q331" i="1" s="1"/>
  <c r="P439" i="1"/>
  <c r="Q439" i="1" s="1"/>
  <c r="P453" i="1"/>
  <c r="Q453" i="1" s="1"/>
  <c r="P475" i="1"/>
  <c r="Q475" i="1" s="1"/>
  <c r="P415" i="1"/>
  <c r="Q415" i="1" s="1"/>
  <c r="P61" i="1"/>
  <c r="Q61" i="1" s="1"/>
  <c r="P141" i="1"/>
  <c r="Q141" i="1" s="1"/>
  <c r="P274" i="1"/>
  <c r="Q274" i="1" s="1"/>
  <c r="P296" i="1"/>
  <c r="Q296" i="1" s="1"/>
  <c r="P303" i="1"/>
  <c r="Q303" i="1" s="1"/>
  <c r="P330" i="1"/>
  <c r="Q330" i="1" s="1"/>
  <c r="P396" i="1"/>
  <c r="Q396" i="1" s="1"/>
  <c r="P410" i="1"/>
  <c r="Q410" i="1" s="1"/>
  <c r="P433" i="1"/>
  <c r="Q433" i="1" s="1"/>
  <c r="P449" i="1"/>
  <c r="Q449" i="1" s="1"/>
  <c r="P108" i="1"/>
  <c r="Q108" i="1" s="1"/>
  <c r="P463" i="1"/>
  <c r="Q463" i="1" s="1"/>
  <c r="P474" i="1"/>
  <c r="Q474" i="1" s="1"/>
  <c r="P476" i="1"/>
  <c r="Q476" i="1" s="1"/>
  <c r="P255" i="1"/>
  <c r="Q255" i="1" s="1"/>
  <c r="P467" i="1"/>
  <c r="Q467" i="1" s="1"/>
  <c r="P4" i="1"/>
  <c r="Q4" i="1" s="1"/>
  <c r="O2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2" i="1"/>
  <c r="T3" i="1"/>
  <c r="T4" i="1"/>
  <c r="U4" i="1" s="1"/>
  <c r="T5" i="1"/>
  <c r="U5" i="1" s="1"/>
  <c r="T6" i="1"/>
  <c r="U6" i="1" s="1"/>
  <c r="T7" i="1"/>
  <c r="T8" i="1"/>
  <c r="U8" i="1" s="1"/>
  <c r="T9" i="1"/>
  <c r="U9" i="1" s="1"/>
  <c r="T10" i="1"/>
  <c r="U10" i="1" s="1"/>
  <c r="T11" i="1"/>
  <c r="T12" i="1"/>
  <c r="U12" i="1" s="1"/>
  <c r="T13" i="1"/>
  <c r="U13" i="1" s="1"/>
  <c r="T14" i="1"/>
  <c r="U14" i="1" s="1"/>
  <c r="T15" i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T24" i="1"/>
  <c r="U24" i="1" s="1"/>
  <c r="T25" i="1"/>
  <c r="U25" i="1" s="1"/>
  <c r="T26" i="1"/>
  <c r="U26" i="1" s="1"/>
  <c r="T27" i="1"/>
  <c r="T28" i="1"/>
  <c r="U28" i="1" s="1"/>
  <c r="T29" i="1"/>
  <c r="U29" i="1" s="1"/>
  <c r="T30" i="1"/>
  <c r="U30" i="1" s="1"/>
  <c r="T31" i="1"/>
  <c r="T32" i="1"/>
  <c r="U32" i="1" s="1"/>
  <c r="T33" i="1"/>
  <c r="U33" i="1" s="1"/>
  <c r="T34" i="1"/>
  <c r="U34" i="1" s="1"/>
  <c r="T35" i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T44" i="1"/>
  <c r="U44" i="1" s="1"/>
  <c r="T45" i="1"/>
  <c r="U45" i="1" s="1"/>
  <c r="T46" i="1"/>
  <c r="U46" i="1" s="1"/>
  <c r="T47" i="1"/>
  <c r="T48" i="1"/>
  <c r="U48" i="1" s="1"/>
  <c r="T49" i="1"/>
  <c r="U49" i="1" s="1"/>
  <c r="T50" i="1"/>
  <c r="U50" i="1" s="1"/>
  <c r="T51" i="1"/>
  <c r="T52" i="1"/>
  <c r="U52" i="1" s="1"/>
  <c r="T53" i="1"/>
  <c r="U53" i="1" s="1"/>
  <c r="T54" i="1"/>
  <c r="U54" i="1" s="1"/>
  <c r="T55" i="1"/>
  <c r="T56" i="1"/>
  <c r="U56" i="1" s="1"/>
  <c r="T57" i="1"/>
  <c r="U57" i="1" s="1"/>
  <c r="T58" i="1"/>
  <c r="U58" i="1" s="1"/>
  <c r="T59" i="1"/>
  <c r="T60" i="1"/>
  <c r="U60" i="1" s="1"/>
  <c r="T61" i="1"/>
  <c r="U61" i="1" s="1"/>
  <c r="T62" i="1"/>
  <c r="U62" i="1" s="1"/>
  <c r="T63" i="1"/>
  <c r="T64" i="1"/>
  <c r="U64" i="1" s="1"/>
  <c r="T65" i="1"/>
  <c r="U65" i="1" s="1"/>
  <c r="T66" i="1"/>
  <c r="U66" i="1" s="1"/>
  <c r="T67" i="1"/>
  <c r="T68" i="1"/>
  <c r="U68" i="1" s="1"/>
  <c r="T69" i="1"/>
  <c r="U69" i="1" s="1"/>
  <c r="T70" i="1"/>
  <c r="U70" i="1" s="1"/>
  <c r="T71" i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T80" i="1"/>
  <c r="U80" i="1" s="1"/>
  <c r="T81" i="1"/>
  <c r="U81" i="1" s="1"/>
  <c r="T82" i="1"/>
  <c r="U82" i="1" s="1"/>
  <c r="T83" i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T92" i="1"/>
  <c r="U92" i="1" s="1"/>
  <c r="T93" i="1"/>
  <c r="U93" i="1" s="1"/>
  <c r="T94" i="1"/>
  <c r="U94" i="1" s="1"/>
  <c r="T95" i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T108" i="1"/>
  <c r="U108" i="1" s="1"/>
  <c r="T109" i="1"/>
  <c r="U109" i="1" s="1"/>
  <c r="T110" i="1"/>
  <c r="U110" i="1" s="1"/>
  <c r="T111" i="1"/>
  <c r="T112" i="1"/>
  <c r="U112" i="1" s="1"/>
  <c r="T113" i="1"/>
  <c r="U113" i="1" s="1"/>
  <c r="T114" i="1"/>
  <c r="U114" i="1" s="1"/>
  <c r="T115" i="1"/>
  <c r="T116" i="1"/>
  <c r="U116" i="1" s="1"/>
  <c r="T117" i="1"/>
  <c r="U117" i="1" s="1"/>
  <c r="T118" i="1"/>
  <c r="U118" i="1" s="1"/>
  <c r="T119" i="1"/>
  <c r="T120" i="1"/>
  <c r="U120" i="1" s="1"/>
  <c r="T121" i="1"/>
  <c r="U121" i="1" s="1"/>
  <c r="T122" i="1"/>
  <c r="U122" i="1" s="1"/>
  <c r="T123" i="1"/>
  <c r="T124" i="1"/>
  <c r="U124" i="1" s="1"/>
  <c r="T125" i="1"/>
  <c r="U125" i="1" s="1"/>
  <c r="T126" i="1"/>
  <c r="U126" i="1" s="1"/>
  <c r="T127" i="1"/>
  <c r="T128" i="1"/>
  <c r="U128" i="1" s="1"/>
  <c r="T129" i="1"/>
  <c r="U129" i="1" s="1"/>
  <c r="T130" i="1"/>
  <c r="U130" i="1" s="1"/>
  <c r="T131" i="1"/>
  <c r="T132" i="1"/>
  <c r="U132" i="1" s="1"/>
  <c r="T133" i="1"/>
  <c r="U133" i="1" s="1"/>
  <c r="T134" i="1"/>
  <c r="U134" i="1" s="1"/>
  <c r="T135" i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T144" i="1"/>
  <c r="U144" i="1" s="1"/>
  <c r="T145" i="1"/>
  <c r="U145" i="1" s="1"/>
  <c r="T146" i="1"/>
  <c r="U146" i="1" s="1"/>
  <c r="T147" i="1"/>
  <c r="T148" i="1"/>
  <c r="U148" i="1" s="1"/>
  <c r="T149" i="1"/>
  <c r="U149" i="1" s="1"/>
  <c r="T150" i="1"/>
  <c r="U150" i="1" s="1"/>
  <c r="T151" i="1"/>
  <c r="T152" i="1"/>
  <c r="U152" i="1" s="1"/>
  <c r="T153" i="1"/>
  <c r="T154" i="1"/>
  <c r="U154" i="1" s="1"/>
  <c r="T155" i="1"/>
  <c r="T156" i="1"/>
  <c r="U156" i="1" s="1"/>
  <c r="T157" i="1"/>
  <c r="U157" i="1" s="1"/>
  <c r="T158" i="1"/>
  <c r="U158" i="1" s="1"/>
  <c r="T159" i="1"/>
  <c r="T160" i="1"/>
  <c r="U160" i="1" s="1"/>
  <c r="T161" i="1"/>
  <c r="U161" i="1" s="1"/>
  <c r="T162" i="1"/>
  <c r="U162" i="1" s="1"/>
  <c r="T163" i="1"/>
  <c r="T164" i="1"/>
  <c r="U164" i="1" s="1"/>
  <c r="T165" i="1"/>
  <c r="U165" i="1" s="1"/>
  <c r="T166" i="1"/>
  <c r="U166" i="1" s="1"/>
  <c r="T167" i="1"/>
  <c r="T168" i="1"/>
  <c r="U168" i="1" s="1"/>
  <c r="T169" i="1"/>
  <c r="U169" i="1" s="1"/>
  <c r="T170" i="1"/>
  <c r="T171" i="1"/>
  <c r="T172" i="1"/>
  <c r="U172" i="1" s="1"/>
  <c r="T173" i="1"/>
  <c r="U173" i="1" s="1"/>
  <c r="T174" i="1"/>
  <c r="U174" i="1" s="1"/>
  <c r="T175" i="1"/>
  <c r="T176" i="1"/>
  <c r="U176" i="1" s="1"/>
  <c r="T177" i="1"/>
  <c r="U177" i="1" s="1"/>
  <c r="T178" i="1"/>
  <c r="U178" i="1" s="1"/>
  <c r="T179" i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T196" i="1"/>
  <c r="U196" i="1" s="1"/>
  <c r="T197" i="1"/>
  <c r="U197" i="1" s="1"/>
  <c r="T198" i="1"/>
  <c r="U198" i="1" s="1"/>
  <c r="T199" i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T208" i="1"/>
  <c r="U208" i="1" s="1"/>
  <c r="T209" i="1"/>
  <c r="U209" i="1" s="1"/>
  <c r="T210" i="1"/>
  <c r="U210" i="1" s="1"/>
  <c r="T211" i="1"/>
  <c r="T212" i="1"/>
  <c r="U212" i="1" s="1"/>
  <c r="T213" i="1"/>
  <c r="U213" i="1" s="1"/>
  <c r="T214" i="1"/>
  <c r="U214" i="1" s="1"/>
  <c r="T215" i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T224" i="1"/>
  <c r="U224" i="1" s="1"/>
  <c r="T225" i="1"/>
  <c r="U225" i="1" s="1"/>
  <c r="T226" i="1"/>
  <c r="U226" i="1" s="1"/>
  <c r="T227" i="1"/>
  <c r="T228" i="1"/>
  <c r="U228" i="1" s="1"/>
  <c r="T229" i="1"/>
  <c r="U229" i="1" s="1"/>
  <c r="T230" i="1"/>
  <c r="U230" i="1" s="1"/>
  <c r="T231" i="1"/>
  <c r="T232" i="1"/>
  <c r="U232" i="1" s="1"/>
  <c r="T233" i="1"/>
  <c r="U233" i="1" s="1"/>
  <c r="T234" i="1"/>
  <c r="U234" i="1" s="1"/>
  <c r="T235" i="1"/>
  <c r="T236" i="1"/>
  <c r="U236" i="1" s="1"/>
  <c r="T237" i="1"/>
  <c r="U237" i="1" s="1"/>
  <c r="T238" i="1"/>
  <c r="U238" i="1" s="1"/>
  <c r="T239" i="1"/>
  <c r="T240" i="1"/>
  <c r="U240" i="1" s="1"/>
  <c r="T241" i="1"/>
  <c r="U241" i="1" s="1"/>
  <c r="T242" i="1"/>
  <c r="U242" i="1" s="1"/>
  <c r="T243" i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T268" i="1"/>
  <c r="U268" i="1" s="1"/>
  <c r="T269" i="1"/>
  <c r="U269" i="1" s="1"/>
  <c r="T270" i="1"/>
  <c r="U270" i="1" s="1"/>
  <c r="T271" i="1"/>
  <c r="T272" i="1"/>
  <c r="U272" i="1" s="1"/>
  <c r="T273" i="1"/>
  <c r="U273" i="1" s="1"/>
  <c r="T274" i="1"/>
  <c r="U274" i="1" s="1"/>
  <c r="T275" i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T284" i="1"/>
  <c r="U284" i="1" s="1"/>
  <c r="T285" i="1"/>
  <c r="U285" i="1" s="1"/>
  <c r="T286" i="1"/>
  <c r="U286" i="1" s="1"/>
  <c r="T287" i="1"/>
  <c r="T288" i="1"/>
  <c r="U288" i="1" s="1"/>
  <c r="T289" i="1"/>
  <c r="U289" i="1" s="1"/>
  <c r="T290" i="1"/>
  <c r="U290" i="1" s="1"/>
  <c r="T291" i="1"/>
  <c r="T292" i="1"/>
  <c r="U292" i="1" s="1"/>
  <c r="T293" i="1"/>
  <c r="U293" i="1" s="1"/>
  <c r="T294" i="1"/>
  <c r="U294" i="1" s="1"/>
  <c r="T295" i="1"/>
  <c r="T296" i="1"/>
  <c r="U296" i="1" s="1"/>
  <c r="T297" i="1"/>
  <c r="U297" i="1" s="1"/>
  <c r="T298" i="1"/>
  <c r="U298" i="1" s="1"/>
  <c r="T299" i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T320" i="1"/>
  <c r="U320" i="1" s="1"/>
  <c r="T321" i="1"/>
  <c r="U321" i="1" s="1"/>
  <c r="T322" i="1"/>
  <c r="U322" i="1" s="1"/>
  <c r="T323" i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T332" i="1"/>
  <c r="U332" i="1" s="1"/>
  <c r="T333" i="1"/>
  <c r="U333" i="1" s="1"/>
  <c r="T334" i="1"/>
  <c r="U334" i="1" s="1"/>
  <c r="T335" i="1"/>
  <c r="T336" i="1"/>
  <c r="U336" i="1" s="1"/>
  <c r="T337" i="1"/>
  <c r="U337" i="1" s="1"/>
  <c r="T338" i="1"/>
  <c r="U338" i="1" s="1"/>
  <c r="T339" i="1"/>
  <c r="T340" i="1"/>
  <c r="U340" i="1" s="1"/>
  <c r="T341" i="1"/>
  <c r="U341" i="1" s="1"/>
  <c r="T342" i="1"/>
  <c r="U342" i="1" s="1"/>
  <c r="T343" i="1"/>
  <c r="T344" i="1"/>
  <c r="U344" i="1" s="1"/>
  <c r="T345" i="1"/>
  <c r="U345" i="1" s="1"/>
  <c r="T346" i="1"/>
  <c r="U346" i="1" s="1"/>
  <c r="T347" i="1"/>
  <c r="T348" i="1"/>
  <c r="U348" i="1" s="1"/>
  <c r="T349" i="1"/>
  <c r="U349" i="1" s="1"/>
  <c r="T350" i="1"/>
  <c r="U350" i="1" s="1"/>
  <c r="T351" i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T376" i="1"/>
  <c r="U376" i="1" s="1"/>
  <c r="T377" i="1"/>
  <c r="U377" i="1" s="1"/>
  <c r="T378" i="1"/>
  <c r="U378" i="1" s="1"/>
  <c r="T379" i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T388" i="1"/>
  <c r="U388" i="1" s="1"/>
  <c r="T389" i="1"/>
  <c r="U389" i="1" s="1"/>
  <c r="T390" i="1"/>
  <c r="U390" i="1" s="1"/>
  <c r="T391" i="1"/>
  <c r="T392" i="1"/>
  <c r="U392" i="1" s="1"/>
  <c r="T393" i="1"/>
  <c r="U393" i="1" s="1"/>
  <c r="T394" i="1"/>
  <c r="U394" i="1" s="1"/>
  <c r="T395" i="1"/>
  <c r="T396" i="1"/>
  <c r="U396" i="1" s="1"/>
  <c r="T397" i="1"/>
  <c r="U397" i="1" s="1"/>
  <c r="T398" i="1"/>
  <c r="U398" i="1" s="1"/>
  <c r="T399" i="1"/>
  <c r="T400" i="1"/>
  <c r="U400" i="1" s="1"/>
  <c r="T401" i="1"/>
  <c r="U401" i="1" s="1"/>
  <c r="T402" i="1"/>
  <c r="U402" i="1" s="1"/>
  <c r="T403" i="1"/>
  <c r="T404" i="1"/>
  <c r="U404" i="1" s="1"/>
  <c r="T405" i="1"/>
  <c r="U405" i="1" s="1"/>
  <c r="T406" i="1"/>
  <c r="U406" i="1" s="1"/>
  <c r="T407" i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T420" i="1"/>
  <c r="U420" i="1" s="1"/>
  <c r="T421" i="1"/>
  <c r="U421" i="1" s="1"/>
  <c r="T422" i="1"/>
  <c r="U422" i="1" s="1"/>
  <c r="T423" i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T432" i="1"/>
  <c r="U432" i="1" s="1"/>
  <c r="T433" i="1"/>
  <c r="U433" i="1" s="1"/>
  <c r="T434" i="1"/>
  <c r="U434" i="1" s="1"/>
  <c r="T435" i="1"/>
  <c r="T436" i="1"/>
  <c r="U436" i="1" s="1"/>
  <c r="T437" i="1"/>
  <c r="U437" i="1" s="1"/>
  <c r="T438" i="1"/>
  <c r="U438" i="1" s="1"/>
  <c r="T439" i="1"/>
  <c r="T440" i="1"/>
  <c r="U440" i="1" s="1"/>
  <c r="T441" i="1"/>
  <c r="U441" i="1" s="1"/>
  <c r="T442" i="1"/>
  <c r="U442" i="1" s="1"/>
  <c r="T443" i="1"/>
  <c r="T444" i="1"/>
  <c r="U444" i="1" s="1"/>
  <c r="T445" i="1"/>
  <c r="U445" i="1" s="1"/>
  <c r="T446" i="1"/>
  <c r="U446" i="1" s="1"/>
  <c r="T447" i="1"/>
  <c r="T448" i="1"/>
  <c r="U448" i="1" s="1"/>
  <c r="T449" i="1"/>
  <c r="U449" i="1" s="1"/>
  <c r="T450" i="1"/>
  <c r="U450" i="1" s="1"/>
  <c r="T451" i="1"/>
  <c r="T452" i="1"/>
  <c r="U452" i="1" s="1"/>
  <c r="T453" i="1"/>
  <c r="U453" i="1" s="1"/>
  <c r="T454" i="1"/>
  <c r="U454" i="1" s="1"/>
  <c r="T455" i="1"/>
  <c r="T456" i="1"/>
  <c r="U456" i="1" s="1"/>
  <c r="T457" i="1"/>
  <c r="U457" i="1" s="1"/>
  <c r="T458" i="1"/>
  <c r="U458" i="1" s="1"/>
  <c r="T459" i="1"/>
  <c r="T460" i="1"/>
  <c r="U460" i="1" s="1"/>
  <c r="T461" i="1"/>
  <c r="U461" i="1" s="1"/>
  <c r="T462" i="1"/>
  <c r="U462" i="1" s="1"/>
  <c r="T463" i="1"/>
  <c r="T464" i="1"/>
  <c r="U464" i="1" s="1"/>
  <c r="T465" i="1"/>
  <c r="U465" i="1" s="1"/>
  <c r="T466" i="1"/>
  <c r="U466" i="1" s="1"/>
  <c r="T467" i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T2" i="1"/>
  <c r="U2" i="1" s="1"/>
  <c r="U459" i="1" l="1"/>
  <c r="U447" i="1"/>
  <c r="U431" i="1"/>
  <c r="U423" i="1"/>
  <c r="U399" i="1"/>
  <c r="U391" i="1"/>
  <c r="U379" i="1"/>
  <c r="U375" i="1"/>
  <c r="U367" i="1"/>
  <c r="U343" i="1"/>
  <c r="U307" i="1"/>
  <c r="U291" i="1"/>
  <c r="U283" i="1"/>
  <c r="U271" i="1"/>
  <c r="U267" i="1"/>
  <c r="U235" i="1"/>
  <c r="U195" i="1"/>
  <c r="U175" i="1"/>
  <c r="U163" i="1"/>
  <c r="U155" i="1"/>
  <c r="U131" i="1"/>
  <c r="U123" i="1"/>
  <c r="U115" i="1"/>
  <c r="U111" i="1"/>
  <c r="U107" i="1"/>
  <c r="U95" i="1"/>
  <c r="U91" i="1"/>
  <c r="U83" i="1"/>
  <c r="U79" i="1"/>
  <c r="U71" i="1"/>
  <c r="U63" i="1"/>
  <c r="U55" i="1"/>
  <c r="U47" i="1"/>
  <c r="U39" i="1"/>
  <c r="U31" i="1"/>
  <c r="U27" i="1"/>
  <c r="U23" i="1"/>
  <c r="U15" i="1"/>
  <c r="U7" i="1"/>
  <c r="AA481" i="1"/>
  <c r="W481" i="1"/>
  <c r="AA473" i="1"/>
  <c r="W473" i="1"/>
  <c r="AA461" i="1"/>
  <c r="W461" i="1"/>
  <c r="AA453" i="1"/>
  <c r="W453" i="1"/>
  <c r="AA441" i="1"/>
  <c r="W441" i="1"/>
  <c r="AA429" i="1"/>
  <c r="W429" i="1"/>
  <c r="AA417" i="1"/>
  <c r="W417" i="1"/>
  <c r="AA401" i="1"/>
  <c r="W401" i="1"/>
  <c r="W389" i="1"/>
  <c r="AA389" i="1"/>
  <c r="AA385" i="1"/>
  <c r="W385" i="1"/>
  <c r="AA373" i="1"/>
  <c r="W373" i="1"/>
  <c r="AA365" i="1"/>
  <c r="W365" i="1"/>
  <c r="AA353" i="1"/>
  <c r="W353" i="1"/>
  <c r="AA341" i="1"/>
  <c r="W341" i="1"/>
  <c r="AA333" i="1"/>
  <c r="W333" i="1"/>
  <c r="AA321" i="1"/>
  <c r="W321" i="1"/>
  <c r="AA313" i="1"/>
  <c r="W313" i="1"/>
  <c r="AA301" i="1"/>
  <c r="W301" i="1"/>
  <c r="AA293" i="1"/>
  <c r="W293" i="1"/>
  <c r="AA281" i="1"/>
  <c r="W281" i="1"/>
  <c r="AA269" i="1"/>
  <c r="W269" i="1"/>
  <c r="W261" i="1"/>
  <c r="AA261" i="1"/>
  <c r="AA245" i="1"/>
  <c r="W245" i="1"/>
  <c r="AA233" i="1"/>
  <c r="W233" i="1"/>
  <c r="AA221" i="1"/>
  <c r="W221" i="1"/>
  <c r="AA217" i="1"/>
  <c r="W217" i="1"/>
  <c r="AA201" i="1"/>
  <c r="W201" i="1"/>
  <c r="AA193" i="1"/>
  <c r="W193" i="1"/>
  <c r="AA185" i="1"/>
  <c r="W185" i="1"/>
  <c r="AA173" i="1"/>
  <c r="W173" i="1"/>
  <c r="AA165" i="1"/>
  <c r="W165" i="1"/>
  <c r="AA157" i="1"/>
  <c r="W157" i="1"/>
  <c r="AA145" i="1"/>
  <c r="W145" i="1"/>
  <c r="AA137" i="1"/>
  <c r="W137" i="1"/>
  <c r="AA129" i="1"/>
  <c r="W129" i="1"/>
  <c r="AA121" i="1"/>
  <c r="W121" i="1"/>
  <c r="AA113" i="1"/>
  <c r="W113" i="1"/>
  <c r="AA105" i="1"/>
  <c r="W105" i="1"/>
  <c r="AA97" i="1"/>
  <c r="W97" i="1"/>
  <c r="AA89" i="1"/>
  <c r="W89" i="1"/>
  <c r="W77" i="1"/>
  <c r="AA77" i="1"/>
  <c r="AA69" i="1"/>
  <c r="W69" i="1"/>
  <c r="AA61" i="1"/>
  <c r="W61" i="1"/>
  <c r="AA53" i="1"/>
  <c r="W53" i="1"/>
  <c r="AA49" i="1"/>
  <c r="W49" i="1"/>
  <c r="AA41" i="1"/>
  <c r="W41" i="1"/>
  <c r="W33" i="1"/>
  <c r="AA33" i="1"/>
  <c r="AA21" i="1"/>
  <c r="W21" i="1"/>
  <c r="AA13" i="1"/>
  <c r="W13" i="1"/>
  <c r="AA5" i="1"/>
  <c r="W5" i="1"/>
  <c r="U483" i="1"/>
  <c r="U475" i="1"/>
  <c r="U463" i="1"/>
  <c r="U451" i="1"/>
  <c r="U439" i="1"/>
  <c r="U403" i="1"/>
  <c r="U395" i="1"/>
  <c r="U387" i="1"/>
  <c r="U347" i="1"/>
  <c r="U339" i="1"/>
  <c r="U331" i="1"/>
  <c r="U323" i="1"/>
  <c r="U319" i="1"/>
  <c r="U295" i="1"/>
  <c r="U259" i="1"/>
  <c r="U251" i="1"/>
  <c r="U239" i="1"/>
  <c r="U227" i="1"/>
  <c r="U223" i="1"/>
  <c r="U211" i="1"/>
  <c r="U207" i="1"/>
  <c r="U187" i="1"/>
  <c r="U179" i="1"/>
  <c r="U171" i="1"/>
  <c r="U159" i="1"/>
  <c r="U151" i="1"/>
  <c r="U147" i="1"/>
  <c r="U143" i="1"/>
  <c r="U135" i="1"/>
  <c r="U127" i="1"/>
  <c r="U119" i="1"/>
  <c r="U67" i="1"/>
  <c r="U59" i="1"/>
  <c r="U51" i="1"/>
  <c r="U43" i="1"/>
  <c r="U35" i="1"/>
  <c r="U11" i="1"/>
  <c r="U3" i="1"/>
  <c r="AA477" i="1"/>
  <c r="W477" i="1"/>
  <c r="AA469" i="1"/>
  <c r="W469" i="1"/>
  <c r="AA457" i="1"/>
  <c r="W457" i="1"/>
  <c r="AA445" i="1"/>
  <c r="W445" i="1"/>
  <c r="AA433" i="1"/>
  <c r="W433" i="1"/>
  <c r="W421" i="1"/>
  <c r="AA421" i="1"/>
  <c r="AA413" i="1"/>
  <c r="W413" i="1"/>
  <c r="AA405" i="1"/>
  <c r="W405" i="1"/>
  <c r="W393" i="1"/>
  <c r="AA393" i="1"/>
  <c r="AA381" i="1"/>
  <c r="W381" i="1"/>
  <c r="AA369" i="1"/>
  <c r="W369" i="1"/>
  <c r="W361" i="1"/>
  <c r="AA361" i="1"/>
  <c r="AA349" i="1"/>
  <c r="W349" i="1"/>
  <c r="AA337" i="1"/>
  <c r="W337" i="1"/>
  <c r="W329" i="1"/>
  <c r="AA329" i="1"/>
  <c r="AA317" i="1"/>
  <c r="W317" i="1"/>
  <c r="AA309" i="1"/>
  <c r="W309" i="1"/>
  <c r="AA297" i="1"/>
  <c r="W297" i="1"/>
  <c r="AA285" i="1"/>
  <c r="W285" i="1"/>
  <c r="W277" i="1"/>
  <c r="AA277" i="1"/>
  <c r="AA265" i="1"/>
  <c r="W265" i="1"/>
  <c r="AA253" i="1"/>
  <c r="W253" i="1"/>
  <c r="AA249" i="1"/>
  <c r="W249" i="1"/>
  <c r="AA237" i="1"/>
  <c r="W237" i="1"/>
  <c r="AA225" i="1"/>
  <c r="W225" i="1"/>
  <c r="W213" i="1"/>
  <c r="AA213" i="1"/>
  <c r="AA205" i="1"/>
  <c r="W205" i="1"/>
  <c r="AA189" i="1"/>
  <c r="W189" i="1"/>
  <c r="AA177" i="1"/>
  <c r="W177" i="1"/>
  <c r="AA169" i="1"/>
  <c r="W169" i="1"/>
  <c r="AA161" i="1"/>
  <c r="W161" i="1"/>
  <c r="W149" i="1"/>
  <c r="AA149" i="1"/>
  <c r="AA141" i="1"/>
  <c r="W141" i="1"/>
  <c r="W133" i="1"/>
  <c r="AA133" i="1"/>
  <c r="AA125" i="1"/>
  <c r="W125" i="1"/>
  <c r="AA117" i="1"/>
  <c r="W117" i="1"/>
  <c r="AA101" i="1"/>
  <c r="W101" i="1"/>
  <c r="AA93" i="1"/>
  <c r="W93" i="1"/>
  <c r="AA85" i="1"/>
  <c r="W85" i="1"/>
  <c r="AA81" i="1"/>
  <c r="W81" i="1"/>
  <c r="AA73" i="1"/>
  <c r="W73" i="1"/>
  <c r="AA65" i="1"/>
  <c r="W65" i="1"/>
  <c r="AA57" i="1"/>
  <c r="W57" i="1"/>
  <c r="W45" i="1"/>
  <c r="AA45" i="1"/>
  <c r="AA37" i="1"/>
  <c r="W37" i="1"/>
  <c r="AA29" i="1"/>
  <c r="W29" i="1"/>
  <c r="AA25" i="1"/>
  <c r="W25" i="1"/>
  <c r="AA17" i="1"/>
  <c r="W17" i="1"/>
  <c r="AA9" i="1"/>
  <c r="W9" i="1"/>
  <c r="U467" i="1"/>
  <c r="U455" i="1"/>
  <c r="U443" i="1"/>
  <c r="U435" i="1"/>
  <c r="U419" i="1"/>
  <c r="U407" i="1"/>
  <c r="U351" i="1"/>
  <c r="U335" i="1"/>
  <c r="U299" i="1"/>
  <c r="U287" i="1"/>
  <c r="U275" i="1"/>
  <c r="U243" i="1"/>
  <c r="U231" i="1"/>
  <c r="U215" i="1"/>
  <c r="U199" i="1"/>
  <c r="U167" i="1"/>
  <c r="AA465" i="1"/>
  <c r="W465" i="1"/>
  <c r="AA449" i="1"/>
  <c r="W449" i="1"/>
  <c r="AA437" i="1"/>
  <c r="W437" i="1"/>
  <c r="W425" i="1"/>
  <c r="AA425" i="1"/>
  <c r="AA409" i="1"/>
  <c r="W409" i="1"/>
  <c r="AA397" i="1"/>
  <c r="W397" i="1"/>
  <c r="AA377" i="1"/>
  <c r="W377" i="1"/>
  <c r="W357" i="1"/>
  <c r="AA357" i="1"/>
  <c r="AA345" i="1"/>
  <c r="W345" i="1"/>
  <c r="W325" i="1"/>
  <c r="AA325" i="1"/>
  <c r="AA305" i="1"/>
  <c r="W305" i="1"/>
  <c r="AA289" i="1"/>
  <c r="W289" i="1"/>
  <c r="AA273" i="1"/>
  <c r="W273" i="1"/>
  <c r="AA257" i="1"/>
  <c r="W257" i="1"/>
  <c r="AA241" i="1"/>
  <c r="W241" i="1"/>
  <c r="AA229" i="1"/>
  <c r="W229" i="1"/>
  <c r="AA209" i="1"/>
  <c r="W209" i="1"/>
  <c r="W197" i="1"/>
  <c r="AA197" i="1"/>
  <c r="AA181" i="1"/>
  <c r="W181" i="1"/>
  <c r="AA153" i="1"/>
  <c r="W153" i="1"/>
  <c r="AA109" i="1"/>
  <c r="W109" i="1"/>
  <c r="AA482" i="1"/>
  <c r="W482" i="1"/>
  <c r="AA478" i="1"/>
  <c r="W478" i="1"/>
  <c r="AA474" i="1"/>
  <c r="W474" i="1"/>
  <c r="AA470" i="1"/>
  <c r="W470" i="1"/>
  <c r="AA466" i="1"/>
  <c r="W466" i="1"/>
  <c r="AA462" i="1"/>
  <c r="W462" i="1"/>
  <c r="AA458" i="1"/>
  <c r="W458" i="1"/>
  <c r="AA454" i="1"/>
  <c r="W454" i="1"/>
  <c r="AA450" i="1"/>
  <c r="W450" i="1"/>
  <c r="AA446" i="1"/>
  <c r="W446" i="1"/>
  <c r="AA442" i="1"/>
  <c r="W442" i="1"/>
  <c r="AA438" i="1"/>
  <c r="W438" i="1"/>
  <c r="AA434" i="1"/>
  <c r="W434" i="1"/>
  <c r="AA430" i="1"/>
  <c r="W430" i="1"/>
  <c r="AA426" i="1"/>
  <c r="W426" i="1"/>
  <c r="AA422" i="1"/>
  <c r="W422" i="1"/>
  <c r="AA418" i="1"/>
  <c r="W418" i="1"/>
  <c r="W414" i="1"/>
  <c r="AA414" i="1"/>
  <c r="AA410" i="1"/>
  <c r="W410" i="1"/>
  <c r="AA406" i="1"/>
  <c r="W406" i="1"/>
  <c r="AA402" i="1"/>
  <c r="W402" i="1"/>
  <c r="AA398" i="1"/>
  <c r="W398" i="1"/>
  <c r="AA394" i="1"/>
  <c r="W394" i="1"/>
  <c r="AA390" i="1"/>
  <c r="W390" i="1"/>
  <c r="AA386" i="1"/>
  <c r="W386" i="1"/>
  <c r="W382" i="1"/>
  <c r="AA382" i="1"/>
  <c r="AA378" i="1"/>
  <c r="W378" i="1"/>
  <c r="AA374" i="1"/>
  <c r="W374" i="1"/>
  <c r="AA370" i="1"/>
  <c r="W370" i="1"/>
  <c r="AA366" i="1"/>
  <c r="W366" i="1"/>
  <c r="AA362" i="1"/>
  <c r="W362" i="1"/>
  <c r="AA358" i="1"/>
  <c r="W358" i="1"/>
  <c r="AA354" i="1"/>
  <c r="W354" i="1"/>
  <c r="W350" i="1"/>
  <c r="AA350" i="1"/>
  <c r="AA346" i="1"/>
  <c r="W346" i="1"/>
  <c r="AA342" i="1"/>
  <c r="W342" i="1"/>
  <c r="AA338" i="1"/>
  <c r="W338" i="1"/>
  <c r="AA334" i="1"/>
  <c r="W334" i="1"/>
  <c r="AA330" i="1"/>
  <c r="W330" i="1"/>
  <c r="AA326" i="1"/>
  <c r="W326" i="1"/>
  <c r="AA322" i="1"/>
  <c r="W322" i="1"/>
  <c r="W318" i="1"/>
  <c r="AA318" i="1"/>
  <c r="AA314" i="1"/>
  <c r="W314" i="1"/>
  <c r="AA310" i="1"/>
  <c r="W310" i="1"/>
  <c r="AA306" i="1"/>
  <c r="W306" i="1"/>
  <c r="AA302" i="1"/>
  <c r="W302" i="1"/>
  <c r="AA298" i="1"/>
  <c r="W298" i="1"/>
  <c r="AA294" i="1"/>
  <c r="W294" i="1"/>
  <c r="AA290" i="1"/>
  <c r="W290" i="1"/>
  <c r="AA286" i="1"/>
  <c r="W286" i="1"/>
  <c r="W282" i="1"/>
  <c r="AA282" i="1"/>
  <c r="AA278" i="1"/>
  <c r="W278" i="1"/>
  <c r="AA274" i="1"/>
  <c r="W274" i="1"/>
  <c r="AA270" i="1"/>
  <c r="W270" i="1"/>
  <c r="AA266" i="1"/>
  <c r="W266" i="1"/>
  <c r="AA262" i="1"/>
  <c r="W262" i="1"/>
  <c r="AA258" i="1"/>
  <c r="W258" i="1"/>
  <c r="AA254" i="1"/>
  <c r="W254" i="1"/>
  <c r="AA250" i="1"/>
  <c r="W250" i="1"/>
  <c r="AA246" i="1"/>
  <c r="W246" i="1"/>
  <c r="AA242" i="1"/>
  <c r="W242" i="1"/>
  <c r="AA238" i="1"/>
  <c r="W238" i="1"/>
  <c r="AA234" i="1"/>
  <c r="W234" i="1"/>
  <c r="AA230" i="1"/>
  <c r="W230" i="1"/>
  <c r="AA226" i="1"/>
  <c r="W226" i="1"/>
  <c r="AA222" i="1"/>
  <c r="W222" i="1"/>
  <c r="W218" i="1"/>
  <c r="AA218" i="1"/>
  <c r="AA214" i="1"/>
  <c r="W214" i="1"/>
  <c r="AA210" i="1"/>
  <c r="W210" i="1"/>
  <c r="AA206" i="1"/>
  <c r="W206" i="1"/>
  <c r="AA202" i="1"/>
  <c r="W202" i="1"/>
  <c r="AA198" i="1"/>
  <c r="W198" i="1"/>
  <c r="AA194" i="1"/>
  <c r="W194" i="1"/>
  <c r="AA190" i="1"/>
  <c r="W190" i="1"/>
  <c r="AA186" i="1"/>
  <c r="W186" i="1"/>
  <c r="AA182" i="1"/>
  <c r="W182" i="1"/>
  <c r="AA178" i="1"/>
  <c r="W178" i="1"/>
  <c r="AA174" i="1"/>
  <c r="W174" i="1"/>
  <c r="AA170" i="1"/>
  <c r="W170" i="1"/>
  <c r="AA166" i="1"/>
  <c r="W166" i="1"/>
  <c r="AA162" i="1"/>
  <c r="W162" i="1"/>
  <c r="AA158" i="1"/>
  <c r="W158" i="1"/>
  <c r="W154" i="1"/>
  <c r="AA154" i="1"/>
  <c r="AA150" i="1"/>
  <c r="W150" i="1"/>
  <c r="AA146" i="1"/>
  <c r="W146" i="1"/>
  <c r="AA142" i="1"/>
  <c r="W142" i="1"/>
  <c r="AA138" i="1"/>
  <c r="W138" i="1"/>
  <c r="AA134" i="1"/>
  <c r="W134" i="1"/>
  <c r="AA130" i="1"/>
  <c r="W130" i="1"/>
  <c r="AA126" i="1"/>
  <c r="W126" i="1"/>
  <c r="AA122" i="1"/>
  <c r="W122" i="1"/>
  <c r="AA118" i="1"/>
  <c r="W118" i="1"/>
  <c r="AA114" i="1"/>
  <c r="W114" i="1"/>
  <c r="AA110" i="1"/>
  <c r="W110" i="1"/>
  <c r="AA106" i="1"/>
  <c r="W106" i="1"/>
  <c r="AA102" i="1"/>
  <c r="W102" i="1"/>
  <c r="AA98" i="1"/>
  <c r="W98" i="1"/>
  <c r="AA94" i="1"/>
  <c r="W94" i="1"/>
  <c r="AA90" i="1"/>
  <c r="W90" i="1"/>
  <c r="W86" i="1"/>
  <c r="AA86" i="1"/>
  <c r="AA82" i="1"/>
  <c r="W82" i="1"/>
  <c r="AA78" i="1"/>
  <c r="W78" i="1"/>
  <c r="AA74" i="1"/>
  <c r="W74" i="1"/>
  <c r="AA70" i="1"/>
  <c r="W70" i="1"/>
  <c r="AA66" i="1"/>
  <c r="W66" i="1"/>
  <c r="AA62" i="1"/>
  <c r="W62" i="1"/>
  <c r="AA58" i="1"/>
  <c r="W58" i="1"/>
  <c r="AA54" i="1"/>
  <c r="W54" i="1"/>
  <c r="AA50" i="1"/>
  <c r="W50" i="1"/>
  <c r="AA46" i="1"/>
  <c r="W46" i="1"/>
  <c r="AA42" i="1"/>
  <c r="W42" i="1"/>
  <c r="AA38" i="1"/>
  <c r="W38" i="1"/>
  <c r="AA34" i="1"/>
  <c r="W34" i="1"/>
  <c r="AA30" i="1"/>
  <c r="W30" i="1"/>
  <c r="AA26" i="1"/>
  <c r="W26" i="1"/>
  <c r="AA22" i="1"/>
  <c r="W22" i="1"/>
  <c r="AA18" i="1"/>
  <c r="W18" i="1"/>
  <c r="AA14" i="1"/>
  <c r="W14" i="1"/>
  <c r="AA10" i="1"/>
  <c r="W10" i="1"/>
  <c r="AA6" i="1"/>
  <c r="W6" i="1"/>
  <c r="U170" i="1"/>
  <c r="AA2" i="1"/>
  <c r="W2" i="1"/>
  <c r="W480" i="1"/>
  <c r="AA480" i="1"/>
  <c r="AA476" i="1"/>
  <c r="W476" i="1"/>
  <c r="W472" i="1"/>
  <c r="AA472" i="1"/>
  <c r="AA468" i="1"/>
  <c r="W468" i="1"/>
  <c r="W464" i="1"/>
  <c r="AA464" i="1"/>
  <c r="AA460" i="1"/>
  <c r="W460" i="1"/>
  <c r="W456" i="1"/>
  <c r="AA456" i="1"/>
  <c r="AA452" i="1"/>
  <c r="W452" i="1"/>
  <c r="W448" i="1"/>
  <c r="AA448" i="1"/>
  <c r="AA444" i="1"/>
  <c r="W444" i="1"/>
  <c r="W440" i="1"/>
  <c r="AA440" i="1"/>
  <c r="AA436" i="1"/>
  <c r="W436" i="1"/>
  <c r="AA432" i="1"/>
  <c r="W432" i="1"/>
  <c r="AA428" i="1"/>
  <c r="W428" i="1"/>
  <c r="AA424" i="1"/>
  <c r="W424" i="1"/>
  <c r="AA420" i="1"/>
  <c r="W420" i="1"/>
  <c r="AA416" i="1"/>
  <c r="W416" i="1"/>
  <c r="AA412" i="1"/>
  <c r="W412" i="1"/>
  <c r="AA408" i="1"/>
  <c r="W408" i="1"/>
  <c r="AA404" i="1"/>
  <c r="W404" i="1"/>
  <c r="AA400" i="1"/>
  <c r="W400" i="1"/>
  <c r="AA396" i="1"/>
  <c r="W396" i="1"/>
  <c r="AA392" i="1"/>
  <c r="W392" i="1"/>
  <c r="AA388" i="1"/>
  <c r="W388" i="1"/>
  <c r="AA384" i="1"/>
  <c r="W384" i="1"/>
  <c r="AA380" i="1"/>
  <c r="W380" i="1"/>
  <c r="AA376" i="1"/>
  <c r="W376" i="1"/>
  <c r="AA372" i="1"/>
  <c r="W372" i="1"/>
  <c r="AA368" i="1"/>
  <c r="W368" i="1"/>
  <c r="AA364" i="1"/>
  <c r="W364" i="1"/>
  <c r="AA360" i="1"/>
  <c r="W360" i="1"/>
  <c r="AA356" i="1"/>
  <c r="W356" i="1"/>
  <c r="AA352" i="1"/>
  <c r="W352" i="1"/>
  <c r="AA348" i="1"/>
  <c r="W348" i="1"/>
  <c r="AA344" i="1"/>
  <c r="W344" i="1"/>
  <c r="AA340" i="1"/>
  <c r="W340" i="1"/>
  <c r="AA336" i="1"/>
  <c r="W336" i="1"/>
  <c r="AA332" i="1"/>
  <c r="W332" i="1"/>
  <c r="AA328" i="1"/>
  <c r="W328" i="1"/>
  <c r="AA324" i="1"/>
  <c r="W324" i="1"/>
  <c r="AA320" i="1"/>
  <c r="W320" i="1"/>
  <c r="AA316" i="1"/>
  <c r="W316" i="1"/>
  <c r="AA312" i="1"/>
  <c r="W312" i="1"/>
  <c r="AA308" i="1"/>
  <c r="W308" i="1"/>
  <c r="AA304" i="1"/>
  <c r="W304" i="1"/>
  <c r="AA300" i="1"/>
  <c r="W300" i="1"/>
  <c r="AA296" i="1"/>
  <c r="W296" i="1"/>
  <c r="AA292" i="1"/>
  <c r="W292" i="1"/>
  <c r="AA288" i="1"/>
  <c r="W288" i="1"/>
  <c r="AA284" i="1"/>
  <c r="W284" i="1"/>
  <c r="AA280" i="1"/>
  <c r="W280" i="1"/>
  <c r="AA276" i="1"/>
  <c r="W276" i="1"/>
  <c r="AA272" i="1"/>
  <c r="W272" i="1"/>
  <c r="AA268" i="1"/>
  <c r="W268" i="1"/>
  <c r="AA264" i="1"/>
  <c r="W264" i="1"/>
  <c r="AA260" i="1"/>
  <c r="W260" i="1"/>
  <c r="AA256" i="1"/>
  <c r="W256" i="1"/>
  <c r="AA252" i="1"/>
  <c r="W252" i="1"/>
  <c r="AA248" i="1"/>
  <c r="W248" i="1"/>
  <c r="AA244" i="1"/>
  <c r="W244" i="1"/>
  <c r="AA240" i="1"/>
  <c r="W240" i="1"/>
  <c r="AA236" i="1"/>
  <c r="W236" i="1"/>
  <c r="AA232" i="1"/>
  <c r="W232" i="1"/>
  <c r="AA228" i="1"/>
  <c r="W228" i="1"/>
  <c r="AA224" i="1"/>
  <c r="W224" i="1"/>
  <c r="AA220" i="1"/>
  <c r="W220" i="1"/>
  <c r="AA216" i="1"/>
  <c r="W216" i="1"/>
  <c r="AA212" i="1"/>
  <c r="W212" i="1"/>
  <c r="AA208" i="1"/>
  <c r="W208" i="1"/>
  <c r="AA204" i="1"/>
  <c r="W204" i="1"/>
  <c r="AA200" i="1"/>
  <c r="W200" i="1"/>
  <c r="AA196" i="1"/>
  <c r="W196" i="1"/>
  <c r="AA192" i="1"/>
  <c r="W192" i="1"/>
  <c r="AA188" i="1"/>
  <c r="W188" i="1"/>
  <c r="AA184" i="1"/>
  <c r="W184" i="1"/>
  <c r="AA180" i="1"/>
  <c r="W180" i="1"/>
  <c r="AA176" i="1"/>
  <c r="W176" i="1"/>
  <c r="AA172" i="1"/>
  <c r="W172" i="1"/>
  <c r="AA168" i="1"/>
  <c r="W168" i="1"/>
  <c r="AA164" i="1"/>
  <c r="W164" i="1"/>
  <c r="AA160" i="1"/>
  <c r="W160" i="1"/>
  <c r="AA156" i="1"/>
  <c r="W156" i="1"/>
  <c r="AA152" i="1"/>
  <c r="W152" i="1"/>
  <c r="AA148" i="1"/>
  <c r="W148" i="1"/>
  <c r="AA144" i="1"/>
  <c r="W144" i="1"/>
  <c r="AA140" i="1"/>
  <c r="W140" i="1"/>
  <c r="AA136" i="1"/>
  <c r="W136" i="1"/>
  <c r="AA132" i="1"/>
  <c r="W132" i="1"/>
  <c r="AA128" i="1"/>
  <c r="W128" i="1"/>
  <c r="AA124" i="1"/>
  <c r="W124" i="1"/>
  <c r="AA120" i="1"/>
  <c r="W120" i="1"/>
  <c r="AA116" i="1"/>
  <c r="W116" i="1"/>
  <c r="AA112" i="1"/>
  <c r="W112" i="1"/>
  <c r="AA108" i="1"/>
  <c r="W108" i="1"/>
  <c r="AA104" i="1"/>
  <c r="W104" i="1"/>
  <c r="AA100" i="1"/>
  <c r="W100" i="1"/>
  <c r="AA96" i="1"/>
  <c r="W96" i="1"/>
  <c r="AA92" i="1"/>
  <c r="W92" i="1"/>
  <c r="AA88" i="1"/>
  <c r="W88" i="1"/>
  <c r="AA84" i="1"/>
  <c r="W84" i="1"/>
  <c r="AA80" i="1"/>
  <c r="W80" i="1"/>
  <c r="AA76" i="1"/>
  <c r="W76" i="1"/>
  <c r="AA72" i="1"/>
  <c r="W72" i="1"/>
  <c r="AA68" i="1"/>
  <c r="W68" i="1"/>
  <c r="AA64" i="1"/>
  <c r="W64" i="1"/>
  <c r="AA60" i="1"/>
  <c r="W60" i="1"/>
  <c r="AA56" i="1"/>
  <c r="W56" i="1"/>
  <c r="AA52" i="1"/>
  <c r="W52" i="1"/>
  <c r="AA48" i="1"/>
  <c r="W48" i="1"/>
  <c r="AA44" i="1"/>
  <c r="W44" i="1"/>
  <c r="AA40" i="1"/>
  <c r="W40" i="1"/>
  <c r="AA36" i="1"/>
  <c r="W36" i="1"/>
  <c r="AA32" i="1"/>
  <c r="W32" i="1"/>
  <c r="AA28" i="1"/>
  <c r="W28" i="1"/>
  <c r="AA24" i="1"/>
  <c r="W24" i="1"/>
  <c r="AA20" i="1"/>
  <c r="W20" i="1"/>
  <c r="AA16" i="1"/>
  <c r="W16" i="1"/>
  <c r="AA12" i="1"/>
  <c r="W12" i="1"/>
  <c r="AA8" i="1"/>
  <c r="W8" i="1"/>
  <c r="AA4" i="1"/>
  <c r="W4" i="1"/>
  <c r="U153" i="1"/>
  <c r="W483" i="1"/>
  <c r="AA483" i="1"/>
  <c r="AA479" i="1"/>
  <c r="W479" i="1"/>
  <c r="AA475" i="1"/>
  <c r="W475" i="1"/>
  <c r="AA471" i="1"/>
  <c r="W471" i="1"/>
  <c r="AA467" i="1"/>
  <c r="W467" i="1"/>
  <c r="AA463" i="1"/>
  <c r="W463" i="1"/>
  <c r="AA459" i="1"/>
  <c r="W459" i="1"/>
  <c r="AA455" i="1"/>
  <c r="W455" i="1"/>
  <c r="W451" i="1"/>
  <c r="AA451" i="1"/>
  <c r="AA447" i="1"/>
  <c r="W447" i="1"/>
  <c r="AA443" i="1"/>
  <c r="W443" i="1"/>
  <c r="AA439" i="1"/>
  <c r="W439" i="1"/>
  <c r="AA435" i="1"/>
  <c r="W435" i="1"/>
  <c r="AA431" i="1"/>
  <c r="W431" i="1"/>
  <c r="AA427" i="1"/>
  <c r="W427" i="1"/>
  <c r="AA423" i="1"/>
  <c r="W423" i="1"/>
  <c r="AA419" i="1"/>
  <c r="W419" i="1"/>
  <c r="AA415" i="1"/>
  <c r="W415" i="1"/>
  <c r="AA411" i="1"/>
  <c r="W411" i="1"/>
  <c r="AA407" i="1"/>
  <c r="W407" i="1"/>
  <c r="AA403" i="1"/>
  <c r="W403" i="1"/>
  <c r="AA399" i="1"/>
  <c r="W399" i="1"/>
  <c r="AA395" i="1"/>
  <c r="W395" i="1"/>
  <c r="AA391" i="1"/>
  <c r="W391" i="1"/>
  <c r="AA387" i="1"/>
  <c r="W387" i="1"/>
  <c r="AA383" i="1"/>
  <c r="W383" i="1"/>
  <c r="AA379" i="1"/>
  <c r="W379" i="1"/>
  <c r="AA375" i="1"/>
  <c r="W375" i="1"/>
  <c r="W371" i="1"/>
  <c r="AA371" i="1"/>
  <c r="AA367" i="1"/>
  <c r="W367" i="1"/>
  <c r="AA363" i="1"/>
  <c r="W363" i="1"/>
  <c r="AA359" i="1"/>
  <c r="W359" i="1"/>
  <c r="AA355" i="1"/>
  <c r="W355" i="1"/>
  <c r="AA351" i="1"/>
  <c r="W351" i="1"/>
  <c r="AA347" i="1"/>
  <c r="W347" i="1"/>
  <c r="AA343" i="1"/>
  <c r="W343" i="1"/>
  <c r="W339" i="1"/>
  <c r="AA339" i="1"/>
  <c r="AA335" i="1"/>
  <c r="W335" i="1"/>
  <c r="AA331" i="1"/>
  <c r="W331" i="1"/>
  <c r="AA327" i="1"/>
  <c r="W327" i="1"/>
  <c r="AA323" i="1"/>
  <c r="W323" i="1"/>
  <c r="AA319" i="1"/>
  <c r="W319" i="1"/>
  <c r="AA315" i="1"/>
  <c r="W315" i="1"/>
  <c r="AA311" i="1"/>
  <c r="W311" i="1"/>
  <c r="AA307" i="1"/>
  <c r="W307" i="1"/>
  <c r="AA303" i="1"/>
  <c r="W303" i="1"/>
  <c r="AA299" i="1"/>
  <c r="W299" i="1"/>
  <c r="AA295" i="1"/>
  <c r="W295" i="1"/>
  <c r="AA291" i="1"/>
  <c r="W291" i="1"/>
  <c r="AA287" i="1"/>
  <c r="W287" i="1"/>
  <c r="AA283" i="1"/>
  <c r="W283" i="1"/>
  <c r="AA279" i="1"/>
  <c r="W279" i="1"/>
  <c r="AA275" i="1"/>
  <c r="W275" i="1"/>
  <c r="AA271" i="1"/>
  <c r="W271" i="1"/>
  <c r="AA267" i="1"/>
  <c r="W267" i="1"/>
  <c r="AA263" i="1"/>
  <c r="W263" i="1"/>
  <c r="AA259" i="1"/>
  <c r="W259" i="1"/>
  <c r="AA255" i="1"/>
  <c r="W255" i="1"/>
  <c r="AA251" i="1"/>
  <c r="W251" i="1"/>
  <c r="AA247" i="1"/>
  <c r="W247" i="1"/>
  <c r="AA243" i="1"/>
  <c r="W243" i="1"/>
  <c r="W239" i="1"/>
  <c r="AA239" i="1"/>
  <c r="AA235" i="1"/>
  <c r="W235" i="1"/>
  <c r="AA231" i="1"/>
  <c r="W231" i="1"/>
  <c r="AA227" i="1"/>
  <c r="W227" i="1"/>
  <c r="AA223" i="1"/>
  <c r="W223" i="1"/>
  <c r="AA219" i="1"/>
  <c r="W219" i="1"/>
  <c r="AA215" i="1"/>
  <c r="W215" i="1"/>
  <c r="AA211" i="1"/>
  <c r="W211" i="1"/>
  <c r="AA207" i="1"/>
  <c r="W207" i="1"/>
  <c r="AA203" i="1"/>
  <c r="W203" i="1"/>
  <c r="AA199" i="1"/>
  <c r="W199" i="1"/>
  <c r="AA195" i="1"/>
  <c r="W195" i="1"/>
  <c r="AA191" i="1"/>
  <c r="W191" i="1"/>
  <c r="AA187" i="1"/>
  <c r="W187" i="1"/>
  <c r="AA183" i="1"/>
  <c r="W183" i="1"/>
  <c r="AA179" i="1"/>
  <c r="W179" i="1"/>
  <c r="W175" i="1"/>
  <c r="AA175" i="1"/>
  <c r="AA171" i="1"/>
  <c r="W171" i="1"/>
  <c r="AA167" i="1"/>
  <c r="W167" i="1"/>
  <c r="AA163" i="1"/>
  <c r="W163" i="1"/>
  <c r="AA159" i="1"/>
  <c r="W159" i="1"/>
  <c r="AA155" i="1"/>
  <c r="W155" i="1"/>
  <c r="AA151" i="1"/>
  <c r="W151" i="1"/>
  <c r="AA147" i="1"/>
  <c r="W147" i="1"/>
  <c r="AA143" i="1"/>
  <c r="W143" i="1"/>
  <c r="AA139" i="1"/>
  <c r="W139" i="1"/>
  <c r="AA135" i="1"/>
  <c r="W135" i="1"/>
  <c r="AA131" i="1"/>
  <c r="W131" i="1"/>
  <c r="AA127" i="1"/>
  <c r="W127" i="1"/>
  <c r="AA123" i="1"/>
  <c r="W123" i="1"/>
  <c r="AA119" i="1"/>
  <c r="W119" i="1"/>
  <c r="AA115" i="1"/>
  <c r="W115" i="1"/>
  <c r="W111" i="1"/>
  <c r="AA111" i="1"/>
  <c r="AA107" i="1"/>
  <c r="W107" i="1"/>
  <c r="AA103" i="1"/>
  <c r="W103" i="1"/>
  <c r="AA99" i="1"/>
  <c r="W99" i="1"/>
  <c r="AA95" i="1"/>
  <c r="W95" i="1"/>
  <c r="AA91" i="1"/>
  <c r="W91" i="1"/>
  <c r="AA87" i="1"/>
  <c r="W87" i="1"/>
  <c r="AA83" i="1"/>
  <c r="W83" i="1"/>
  <c r="AA79" i="1"/>
  <c r="W79" i="1"/>
  <c r="AA75" i="1"/>
  <c r="W75" i="1"/>
  <c r="AA71" i="1"/>
  <c r="W71" i="1"/>
  <c r="AA67" i="1"/>
  <c r="W67" i="1"/>
  <c r="AA63" i="1"/>
  <c r="W63" i="1"/>
  <c r="AA59" i="1"/>
  <c r="W59" i="1"/>
  <c r="AA55" i="1"/>
  <c r="W55" i="1"/>
  <c r="AA51" i="1"/>
  <c r="W51" i="1"/>
  <c r="AA47" i="1"/>
  <c r="W47" i="1"/>
  <c r="AA43" i="1"/>
  <c r="W43" i="1"/>
  <c r="AA39" i="1"/>
  <c r="W39" i="1"/>
  <c r="AA35" i="1"/>
  <c r="W35" i="1"/>
  <c r="AA31" i="1"/>
  <c r="W31" i="1"/>
  <c r="AA27" i="1"/>
  <c r="W27" i="1"/>
  <c r="AA23" i="1"/>
  <c r="W23" i="1"/>
  <c r="AA19" i="1"/>
  <c r="W19" i="1"/>
  <c r="AA15" i="1"/>
  <c r="W15" i="1"/>
  <c r="AA11" i="1"/>
  <c r="W11" i="1"/>
  <c r="AA7" i="1"/>
  <c r="W7" i="1"/>
  <c r="AA3" i="1"/>
  <c r="W3" i="1"/>
</calcChain>
</file>

<file path=xl/connections.xml><?xml version="1.0" encoding="utf-8"?>
<connections xmlns="http://schemas.openxmlformats.org/spreadsheetml/2006/main">
  <connection id="1" name="revenue2021" type="6" refreshedVersion="6" deleted="1" background="1" saveData="1">
    <textPr codePage="850" sourceFile="C:\Users\Usuario\Documents\GitHub\Final-Project\revenue2021.csv" decimal="," thousands="." tab="0" comma="1">
      <textFields count="5">
        <textField/>
        <textField/>
        <textField/>
        <textField/>
        <textField/>
      </textFields>
    </textPr>
  </connection>
  <connection id="2" name="Tables 8-11 2015-31-UCR02200" type="6" refreshedVersion="4" background="1" saveData="1">
    <textPr codePage="437"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<sst xmlns="http://schemas.openxmlformats.org/spreadsheetml/2006/main" count="3575" uniqueCount="916">
  <si>
    <t>city</t>
  </si>
  <si>
    <t>pop_2017</t>
  </si>
  <si>
    <t>pop_2021</t>
  </si>
  <si>
    <t>Adelanto</t>
  </si>
  <si>
    <t>Agoura Hills</t>
  </si>
  <si>
    <t>Alameda</t>
  </si>
  <si>
    <t>Albany</t>
  </si>
  <si>
    <t>Alhambra</t>
  </si>
  <si>
    <t>Aliso Viejo</t>
  </si>
  <si>
    <t>Alturas</t>
  </si>
  <si>
    <t>Amador</t>
  </si>
  <si>
    <t>American Canyon</t>
  </si>
  <si>
    <t>Anaheim</t>
  </si>
  <si>
    <t>Anderson</t>
  </si>
  <si>
    <t>Angels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</si>
  <si>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</si>
  <si>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</si>
  <si>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</si>
  <si>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</si>
  <si>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</si>
  <si>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</si>
  <si>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</si>
  <si>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</si>
  <si>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Atherton</t>
  </si>
  <si>
    <t>Atwater</t>
  </si>
  <si>
    <t>Auburn</t>
  </si>
  <si>
    <t>Avalon</t>
  </si>
  <si>
    <t>Avenal</t>
  </si>
  <si>
    <t>Azusa</t>
  </si>
  <si>
    <t>Bakersfield</t>
  </si>
  <si>
    <t>Baldwin Park</t>
  </si>
  <si>
    <t>Banning</t>
  </si>
  <si>
    <t>Barstow</t>
  </si>
  <si>
    <t>Beaumont</t>
  </si>
  <si>
    <t>Bell</t>
  </si>
  <si>
    <t>Bell Gardens</t>
  </si>
  <si>
    <t>Bellflower</t>
  </si>
  <si>
    <t>Belmont</t>
  </si>
  <si>
    <t>Belvedere</t>
  </si>
  <si>
    <t>Benicia</t>
  </si>
  <si>
    <t>Berkeley</t>
  </si>
  <si>
    <t>Beverly Hills</t>
  </si>
  <si>
    <t>Big Bear Lake</t>
  </si>
  <si>
    <t>Biggs</t>
  </si>
  <si>
    <t>Bishop</t>
  </si>
  <si>
    <t>Blue Lake</t>
  </si>
  <si>
    <t>Blythe</t>
  </si>
  <si>
    <t>Bradbury</t>
  </si>
  <si>
    <t>Brawley</t>
  </si>
  <si>
    <t>Brea</t>
  </si>
  <si>
    <t>Brentwood</t>
  </si>
  <si>
    <t>Brisbane</t>
  </si>
  <si>
    <t>Buellton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</si>
  <si>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</si>
  <si>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</si>
  <si>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</si>
  <si>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</si>
  <si>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</si>
  <si>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</si>
  <si>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</si>
  <si>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Calipatria</t>
  </si>
  <si>
    <t>Calistoga</t>
  </si>
  <si>
    <t>Camarillo</t>
  </si>
  <si>
    <t>Campbell</t>
  </si>
  <si>
    <t>Canyon Lake</t>
  </si>
  <si>
    <t>Capitola</t>
  </si>
  <si>
    <t>Carlsbad</t>
  </si>
  <si>
    <t>Carmel-By-The-Sea</t>
  </si>
  <si>
    <t>Carpinteria</t>
  </si>
  <si>
    <t>Carson</t>
  </si>
  <si>
    <t>Cathedral City</t>
  </si>
  <si>
    <t>Ceres</t>
  </si>
  <si>
    <t>Cerritos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</si>
  <si>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</si>
  <si>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</si>
  <si>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</si>
  <si>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</si>
  <si>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</si>
  <si>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</si>
  <si>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</si>
  <si>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Clayton</t>
  </si>
  <si>
    <t>Clearlake</t>
  </si>
  <si>
    <t>Cloverdale</t>
  </si>
  <si>
    <t>Clovis</t>
  </si>
  <si>
    <t>Coachella</t>
  </si>
  <si>
    <t>Coalinga</t>
  </si>
  <si>
    <t>Colfax</t>
  </si>
  <si>
    <t>Colma</t>
  </si>
  <si>
    <t>Colton</t>
  </si>
  <si>
    <t>Colusa</t>
  </si>
  <si>
    <t>Commerce</t>
  </si>
  <si>
    <t>Compton</t>
  </si>
  <si>
    <t>Concord</t>
  </si>
  <si>
    <t>Corcoran</t>
  </si>
  <si>
    <t>Corning</t>
  </si>
  <si>
    <t>Corona</t>
  </si>
  <si>
    <t>Coronado</t>
  </si>
  <si>
    <t>Corte Madera</t>
  </si>
  <si>
    <t>Costa Mesa</t>
  </si>
  <si>
    <t>Cotati</t>
  </si>
  <si>
    <t>Covina</t>
  </si>
  <si>
    <t>Crescent City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</si>
  <si>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</si>
  <si>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</si>
  <si>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</si>
  <si>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</si>
  <si>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</si>
  <si>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</si>
  <si>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</si>
  <si>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</si>
  <si>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 Mar</t>
  </si>
  <si>
    <t>Del Rey Oaks</t>
  </si>
  <si>
    <t>Delano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</si>
  <si>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</si>
  <si>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</si>
  <si>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</si>
  <si>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</si>
  <si>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</si>
  <si>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</si>
  <si>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</si>
  <si>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</si>
  <si>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Dublin</t>
  </si>
  <si>
    <t>Dunsmuir</t>
  </si>
  <si>
    <t>East Palo Alto</t>
  </si>
  <si>
    <t>Eastvale</t>
  </si>
  <si>
    <t>El Cajon</t>
  </si>
  <si>
    <t>El Centro</t>
  </si>
  <si>
    <t>El Cerrito</t>
  </si>
  <si>
    <t>El Monte</t>
  </si>
  <si>
    <t>El Paso De Robles</t>
  </si>
  <si>
    <t>El Segundo</t>
  </si>
  <si>
    <t>Elk Grove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</si>
  <si>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</si>
  <si>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</si>
  <si>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</si>
  <si>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</si>
  <si>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</si>
  <si>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</si>
  <si>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</si>
  <si>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</si>
  <si>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Fairfield</t>
  </si>
  <si>
    <t>Farmersville</t>
  </si>
  <si>
    <t>Ferndale</t>
  </si>
  <si>
    <t>Fillmore</t>
  </si>
  <si>
    <t>Firebaugh</t>
  </si>
  <si>
    <t>Folsom</t>
  </si>
  <si>
    <t>Fontana</t>
  </si>
  <si>
    <t>Fort Bragg</t>
  </si>
  <si>
    <t>Fort Jones</t>
  </si>
  <si>
    <t>Fortuna</t>
  </si>
  <si>
    <t>Foster City</t>
  </si>
  <si>
    <t>Fountain Valley</t>
  </si>
  <si>
    <t>Fowler</t>
  </si>
  <si>
    <t>Fremont</t>
  </si>
  <si>
    <t>Fresno</t>
  </si>
  <si>
    <t>Fullerton</t>
  </si>
  <si>
    <t>Galt</t>
  </si>
  <si>
    <t>Garden Grove</t>
  </si>
  <si>
    <t>Gardena</t>
  </si>
  <si>
    <t>Gilroy</t>
  </si>
  <si>
    <t>Glendale</t>
  </si>
  <si>
    <t>Glendora</t>
  </si>
  <si>
    <t>Goleta</t>
  </si>
  <si>
    <t>Gonzales</t>
  </si>
  <si>
    <t>Grand Terrace</t>
  </si>
  <si>
    <t>Grass Valley</t>
  </si>
  <si>
    <t>Greenfield</t>
  </si>
  <si>
    <t>Gridley</t>
  </si>
  <si>
    <t>Grover Beach</t>
  </si>
  <si>
    <t>Guadalupe</t>
  </si>
  <si>
    <t>Gustine</t>
  </si>
  <si>
    <t>Half Moon Bay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</si>
  <si>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</si>
  <si>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</si>
  <si>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</si>
  <si>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</si>
  <si>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</si>
  <si>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</si>
  <si>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</si>
  <si>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</si>
  <si>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</si>
  <si>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</si>
  <si>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Highland</t>
  </si>
  <si>
    <t>Hillsborough</t>
  </si>
  <si>
    <t>Hollister</t>
  </si>
  <si>
    <t>Holtville</t>
  </si>
  <si>
    <t>Hughson</t>
  </si>
  <si>
    <t>Huntington Beach</t>
  </si>
  <si>
    <t>Huntington Park</t>
  </si>
  <si>
    <t>Huron</t>
  </si>
  <si>
    <t>Imperial</t>
  </si>
  <si>
    <t>Imperial Beach</t>
  </si>
  <si>
    <t>Indian Wells</t>
  </si>
  <si>
    <t>Indio</t>
  </si>
  <si>
    <t>Industry</t>
  </si>
  <si>
    <t>Inglewood</t>
  </si>
  <si>
    <t>Ione</t>
  </si>
  <si>
    <t>Irvine</t>
  </si>
  <si>
    <t>Irwindale</t>
  </si>
  <si>
    <t>Isleton</t>
  </si>
  <si>
    <t>Jackson</t>
  </si>
  <si>
    <t>Jurupa Valley</t>
  </si>
  <si>
    <t>Kerman</t>
  </si>
  <si>
    <t>King City</t>
  </si>
  <si>
    <t>Kingsburg</t>
  </si>
  <si>
    <t>La Canada Flintridge</t>
  </si>
  <si>
    <t>La Habra</t>
  </si>
  <si>
    <t>La Habra Heights</t>
  </si>
  <si>
    <t>La Mesa</t>
  </si>
  <si>
    <t>La Mirada</t>
  </si>
  <si>
    <t>La Palma</t>
  </si>
  <si>
    <t>La Puente</t>
  </si>
  <si>
    <t>La Quinta</t>
  </si>
  <si>
    <t>La Verne</t>
  </si>
  <si>
    <t>Lafayette</t>
  </si>
  <si>
    <t>Laguna Beach</t>
  </si>
  <si>
    <t>Laguna Hills</t>
  </si>
  <si>
    <t>Laguna Niguel</t>
  </si>
  <si>
    <t>Laguna Woods</t>
  </si>
  <si>
    <t>Lake Elsinore</t>
  </si>
  <si>
    <t>Lake Forest</t>
  </si>
  <si>
    <t>Lakeport</t>
  </si>
  <si>
    <t>Lakewood</t>
  </si>
  <si>
    <t>Lancaster</t>
  </si>
  <si>
    <t>Larkspur</t>
  </si>
  <si>
    <t>Lathrop</t>
  </si>
  <si>
    <t>Lawndale</t>
  </si>
  <si>
    <t>Lemon Grove</t>
  </si>
  <si>
    <t>Lemoore</t>
  </si>
  <si>
    <t>Lincoln</t>
  </si>
  <si>
    <t>Lindsay</t>
  </si>
  <si>
    <t>Live Oak</t>
  </si>
  <si>
    <t>Livermore</t>
  </si>
  <si>
    <t>Livingston</t>
  </si>
  <si>
    <t>Lodi</t>
  </si>
  <si>
    <t>Loma Linda</t>
  </si>
  <si>
    <t>Lomita</t>
  </si>
  <si>
    <t>Lompoc</t>
  </si>
  <si>
    <t>Long Beach</t>
  </si>
  <si>
    <t>Loomis</t>
  </si>
  <si>
    <t>Los Alamitos</t>
  </si>
  <si>
    <t>Los Altos</t>
  </si>
  <si>
    <t>Los Altos Hills</t>
  </si>
  <si>
    <t>Los Angeles</t>
  </si>
  <si>
    <t>Los Banos</t>
  </si>
  <si>
    <t>Los Gatos</t>
  </si>
  <si>
    <t>Loyalton</t>
  </si>
  <si>
    <t>Lynwood</t>
  </si>
  <si>
    <t>Madera</t>
  </si>
  <si>
    <t>Malibu</t>
  </si>
  <si>
    <t>Mammoth Lakes</t>
  </si>
  <si>
    <t>Manhattan Beach</t>
  </si>
  <si>
    <t>Manteca</t>
  </si>
  <si>
    <t>Maricopa</t>
  </si>
  <si>
    <t>Marina</t>
  </si>
  <si>
    <t>Martinez</t>
  </si>
  <si>
    <t>Marysville</t>
  </si>
  <si>
    <t>Maywood</t>
  </si>
  <si>
    <t>McFarland</t>
  </si>
  <si>
    <t>Mendota</t>
  </si>
  <si>
    <t>Menifee</t>
  </si>
  <si>
    <t>Menlo Park</t>
  </si>
  <si>
    <t>Merced</t>
  </si>
  <si>
    <t>Mill Valley</t>
  </si>
  <si>
    <t>Millbrae</t>
  </si>
  <si>
    <t>Milpitas</t>
  </si>
  <si>
    <t>Mission Viejo</t>
  </si>
  <si>
    <t>Modesto</t>
  </si>
  <si>
    <t>Monrovia</t>
  </si>
  <si>
    <t>Montague</t>
  </si>
  <si>
    <t>Montclair</t>
  </si>
  <si>
    <t>Monte Sereno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</si>
  <si>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</si>
  <si>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</si>
  <si>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</si>
  <si>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</si>
  <si>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</si>
  <si>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</si>
  <si>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</si>
  <si>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Morro Bay</t>
  </si>
  <si>
    <t>Mountain View</t>
  </si>
  <si>
    <t>Mt. Shasta</t>
  </si>
  <si>
    <t>Murrieta</t>
  </si>
  <si>
    <t>Napa</t>
  </si>
  <si>
    <t>National City</t>
  </si>
  <si>
    <t>Needles</t>
  </si>
  <si>
    <t>Nevada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</si>
  <si>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</si>
  <si>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</si>
  <si>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</si>
  <si>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</si>
  <si>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</si>
  <si>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</si>
  <si>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</si>
  <si>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</si>
  <si>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</si>
  <si>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</si>
  <si>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</si>
  <si>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</si>
  <si>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</t>
  </si>
  <si>
    <t>Orange Cove</t>
  </si>
  <si>
    <t>Orinda</t>
  </si>
  <si>
    <t>Orland</t>
  </si>
  <si>
    <t>Oroville</t>
  </si>
  <si>
    <t>Oxnard</t>
  </si>
  <si>
    <t>Pacific Grove</t>
  </si>
  <si>
    <t>Pacifica</t>
  </si>
  <si>
    <t>Palm Desert</t>
  </si>
  <si>
    <t>Palm Springs</t>
  </si>
  <si>
    <t>Palmdale</t>
  </si>
  <si>
    <t>Palo Alto</t>
  </si>
  <si>
    <t>Palos Verdes Estates</t>
  </si>
  <si>
    <t>Paradise</t>
  </si>
  <si>
    <t>Paramount</t>
  </si>
  <si>
    <t>Parlier</t>
  </si>
  <si>
    <t>Pasadena</t>
  </si>
  <si>
    <t>Patterson</t>
  </si>
  <si>
    <t>Perris</t>
  </si>
  <si>
    <t>Petaluma</t>
  </si>
  <si>
    <t>Pico Rivera</t>
  </si>
  <si>
    <t>Piedmont</t>
  </si>
  <si>
    <t>Pinole</t>
  </si>
  <si>
    <t>Pismo Beach</t>
  </si>
  <si>
    <t>Pittsburg</t>
  </si>
  <si>
    <t>Placentia</t>
  </si>
  <si>
    <t>Placerville</t>
  </si>
  <si>
    <t>Pleasant Hill</t>
  </si>
  <si>
    <t>Pleasanton</t>
  </si>
  <si>
    <t>Plymouth</t>
  </si>
  <si>
    <t>Point Arena</t>
  </si>
  <si>
    <t>Pomona</t>
  </si>
  <si>
    <t>Port Hueneme</t>
  </si>
  <si>
    <t>Porterville</t>
  </si>
  <si>
    <t>Portola</t>
  </si>
  <si>
    <t>Portola Valley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</si>
  <si>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</si>
  <si>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</si>
  <si>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</si>
  <si>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</si>
  <si>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</si>
  <si>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</si>
  <si>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</si>
  <si>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</si>
  <si>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</si>
  <si>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</si>
  <si>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</si>
  <si>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</si>
  <si>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</si>
  <si>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</si>
  <si>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</si>
  <si>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Dell</t>
  </si>
  <si>
    <t>Rio Vista</t>
  </si>
  <si>
    <t>Ripon</t>
  </si>
  <si>
    <t>Riverbank</t>
  </si>
  <si>
    <t>Riverside</t>
  </si>
  <si>
    <t>Rocklin</t>
  </si>
  <si>
    <t>Rohnert Park</t>
  </si>
  <si>
    <t>Rolling Hills</t>
  </si>
  <si>
    <t>Rolling Hills Estates</t>
  </si>
  <si>
    <t>Rosemead</t>
  </si>
  <si>
    <t>Roseville</t>
  </si>
  <si>
    <t>Ross</t>
  </si>
  <si>
    <t>Sacramento</t>
  </si>
  <si>
    <t>Salinas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</si>
  <si>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</si>
  <si>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</si>
  <si>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</si>
  <si>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</si>
  <si>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</si>
  <si>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</si>
  <si>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</si>
  <si>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</si>
  <si>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</si>
  <si>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</si>
  <si>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Jacinto</t>
  </si>
  <si>
    <t>San Joaquin</t>
  </si>
  <si>
    <t>San Jose</t>
  </si>
  <si>
    <t>San Juan Bautista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</si>
  <si>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</si>
  <si>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</si>
  <si>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</si>
  <si>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</si>
  <si>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</si>
  <si>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</si>
  <si>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</si>
  <si>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</si>
  <si>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</si>
  <si>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Sand City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</si>
  <si>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</si>
  <si>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</si>
  <si>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</si>
  <si>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</si>
  <si>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</si>
  <si>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</si>
  <si>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</si>
  <si>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</si>
  <si>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</si>
  <si>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</si>
  <si>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</si>
  <si>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</si>
  <si>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</si>
  <si>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</si>
  <si>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</si>
  <si>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</si>
  <si>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</si>
  <si>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</si>
  <si>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</si>
  <si>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</si>
  <si>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Shasta Lake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</si>
  <si>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</si>
  <si>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</si>
  <si>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</si>
  <si>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</si>
  <si>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</si>
  <si>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</si>
  <si>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</si>
  <si>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</si>
  <si>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</si>
  <si>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</si>
  <si>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</si>
  <si>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</si>
  <si>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</si>
  <si>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St. Helena</t>
  </si>
  <si>
    <t>Stanton</t>
  </si>
  <si>
    <t>Stockton</t>
  </si>
  <si>
    <t>Suisun City</t>
  </si>
  <si>
    <t>Sunnyvale</t>
  </si>
  <si>
    <t>Susanville</t>
  </si>
  <si>
    <t>Sutter Creek</t>
  </si>
  <si>
    <t>Taft</t>
  </si>
  <si>
    <t>Tehachapi</t>
  </si>
  <si>
    <t>Tehama</t>
  </si>
  <si>
    <t>Temecula</t>
  </si>
  <si>
    <t>Temple City</t>
  </si>
  <si>
    <t>Thousand Oaks</t>
  </si>
  <si>
    <t>Tiburon</t>
  </si>
  <si>
    <t>Torrance</t>
  </si>
  <si>
    <t>Tracy</t>
  </si>
  <si>
    <t>Trinidad</t>
  </si>
  <si>
    <t>Truckee</t>
  </si>
  <si>
    <t>Tulare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</si>
  <si>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</si>
  <si>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</si>
  <si>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</si>
  <si>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</si>
  <si>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</si>
  <si>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</si>
  <si>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</si>
  <si>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</si>
  <si>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</si>
  <si>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Vernon</t>
  </si>
  <si>
    <t>Victorville</t>
  </si>
  <si>
    <t>Villa Park</t>
  </si>
  <si>
    <t>Visalia</t>
  </si>
  <si>
    <t>Vista</t>
  </si>
  <si>
    <t>Walnut</t>
  </si>
  <si>
    <t>Walnut Creek</t>
  </si>
  <si>
    <t>Wasco</t>
  </si>
  <si>
    <t>Waterford</t>
  </si>
  <si>
    <t>Watsonville</t>
  </si>
  <si>
    <t>Weed</t>
  </si>
  <si>
    <t>West Covina</t>
  </si>
  <si>
    <t>West Hollywood</t>
  </si>
  <si>
    <t>West Sacramento</t>
  </si>
  <si>
    <t>Westlake Village</t>
  </si>
  <si>
    <t>Westminster</t>
  </si>
  <si>
    <t>Westmorland</t>
  </si>
  <si>
    <t>Wheatland</t>
  </si>
  <si>
    <t>Whittier</t>
  </si>
  <si>
    <t>Wildomar</t>
  </si>
  <si>
    <t>Williams</t>
  </si>
  <si>
    <t>Willits</t>
  </si>
  <si>
    <t>Willows</t>
  </si>
  <si>
    <t>Windsor</t>
  </si>
  <si>
    <t>Winters</t>
  </si>
  <si>
    <t>Woodlake</t>
  </si>
  <si>
    <t>Woodland</t>
  </si>
  <si>
    <t>Woodside</t>
  </si>
  <si>
    <t>Yorba Linda</t>
  </si>
  <si>
    <t>Yountville</t>
  </si>
  <si>
    <t>Yreka</t>
  </si>
  <si>
    <t>Yuba City</t>
  </si>
  <si>
    <t>Yucaipa</t>
  </si>
  <si>
    <t>Yucca Valley</t>
  </si>
  <si>
    <t>Modoc</t>
  </si>
  <si>
    <t>Shasta</t>
  </si>
  <si>
    <t>Calaveras</t>
  </si>
  <si>
    <t>Contra Costa</t>
  </si>
  <si>
    <t>Humboldt</t>
  </si>
  <si>
    <t>Kern</t>
  </si>
  <si>
    <t>Placer</t>
  </si>
  <si>
    <t>Kings</t>
  </si>
  <si>
    <t>Marin</t>
  </si>
  <si>
    <t>Solano</t>
  </si>
  <si>
    <t>Butte</t>
  </si>
  <si>
    <t>Inyo</t>
  </si>
  <si>
    <t>Ventura</t>
  </si>
  <si>
    <t>Stanislaus</t>
  </si>
  <si>
    <t>Lake</t>
  </si>
  <si>
    <t>Del Norte</t>
  </si>
  <si>
    <t>Yolo</t>
  </si>
  <si>
    <t>Siskiyou</t>
  </si>
  <si>
    <t>Mendocino</t>
  </si>
  <si>
    <t>Nevada</t>
  </si>
  <si>
    <t>San Benito</t>
  </si>
  <si>
    <t>Sutter</t>
  </si>
  <si>
    <t>Sierra</t>
  </si>
  <si>
    <t>Yuba</t>
  </si>
  <si>
    <t>Glenn</t>
  </si>
  <si>
    <t>El Dorado</t>
  </si>
  <si>
    <t>Plumas</t>
  </si>
  <si>
    <t>Tuolumne</t>
  </si>
  <si>
    <t>Lassen</t>
  </si>
  <si>
    <t>county</t>
  </si>
  <si>
    <t>0.4624</t>
  </si>
  <si>
    <t>0.4893</t>
  </si>
  <si>
    <t>0.4703</t>
  </si>
  <si>
    <t>0.4754</t>
  </si>
  <si>
    <t>0.4768</t>
  </si>
  <si>
    <t>0.4645</t>
  </si>
  <si>
    <t>0.4346</t>
  </si>
  <si>
    <t>0.4796</t>
  </si>
  <si>
    <t>0.4231</t>
  </si>
  <si>
    <t>0.5022</t>
  </si>
  <si>
    <t>0.4408</t>
  </si>
  <si>
    <t>0.5158</t>
  </si>
  <si>
    <t>0.4736</t>
  </si>
  <si>
    <t>0.4708</t>
  </si>
  <si>
    <t>0.4619</t>
  </si>
  <si>
    <t>0.4719</t>
  </si>
  <si>
    <t>0.4634</t>
  </si>
  <si>
    <t>0.4700</t>
  </si>
  <si>
    <t>0.4474</t>
  </si>
  <si>
    <t>0.4547</t>
  </si>
  <si>
    <t>0.4583</t>
  </si>
  <si>
    <t>0.3989</t>
  </si>
  <si>
    <t>0.4410</t>
  </si>
  <si>
    <t>0.4630</t>
  </si>
  <si>
    <t>0.5128</t>
  </si>
  <si>
    <t>0.4546</t>
  </si>
  <si>
    <t>0.4538</t>
  </si>
  <si>
    <t>0.4852</t>
  </si>
  <si>
    <t>0.4798</t>
  </si>
  <si>
    <t>0.4652</t>
  </si>
  <si>
    <t>0.4826</t>
  </si>
  <si>
    <t>0.4603</t>
  </si>
  <si>
    <t>0.4755</t>
  </si>
  <si>
    <t>0.4931</t>
  </si>
  <si>
    <t>0.4276</t>
  </si>
  <si>
    <t>gini</t>
  </si>
  <si>
    <t>0.4781</t>
  </si>
  <si>
    <t>tax_sales</t>
  </si>
  <si>
    <t>0.4206</t>
  </si>
  <si>
    <t>0.4668</t>
  </si>
  <si>
    <t>0.4800</t>
  </si>
  <si>
    <t>0.4617</t>
  </si>
  <si>
    <t>0.4594</t>
  </si>
  <si>
    <t>0.4687</t>
  </si>
  <si>
    <t>0.4937</t>
  </si>
  <si>
    <t>0.4011</t>
  </si>
  <si>
    <t>0.4589</t>
  </si>
  <si>
    <t>0.4438</t>
  </si>
  <si>
    <t>taxable_sales2017</t>
  </si>
  <si>
    <t>unemployment2021</t>
  </si>
  <si>
    <t>Mono</t>
  </si>
  <si>
    <t>bachelor_degree</t>
  </si>
  <si>
    <t>income_capita</t>
  </si>
  <si>
    <t>highschool</t>
  </si>
  <si>
    <t>cannabis_rev2021</t>
  </si>
  <si>
    <t>8.0</t>
  </si>
  <si>
    <t>35.4</t>
  </si>
  <si>
    <t>5.0</t>
  </si>
  <si>
    <t>8.1</t>
  </si>
  <si>
    <t>4.2</t>
  </si>
  <si>
    <t>9.4</t>
  </si>
  <si>
    <t>14.0</t>
  </si>
  <si>
    <t>18.7</t>
  </si>
  <si>
    <t>8.3</t>
  </si>
  <si>
    <t>8.6</t>
  </si>
  <si>
    <t>11.3</t>
  </si>
  <si>
    <t>8.4</t>
  </si>
  <si>
    <t>15.2</t>
  </si>
  <si>
    <t>18.2</t>
  </si>
  <si>
    <t>12.5</t>
  </si>
  <si>
    <t>14.3</t>
  </si>
  <si>
    <t>17.8</t>
  </si>
  <si>
    <t>4.4</t>
  </si>
  <si>
    <t>9.5</t>
  </si>
  <si>
    <t>37.4</t>
  </si>
  <si>
    <t>6.3</t>
  </si>
  <si>
    <t>10.1</t>
  </si>
  <si>
    <t>28.1</t>
  </si>
  <si>
    <t>17.3</t>
  </si>
  <si>
    <t>7.2</t>
  </si>
  <si>
    <t>3.4</t>
  </si>
  <si>
    <t>21.3</t>
  </si>
  <si>
    <t>30.6</t>
  </si>
  <si>
    <t>33.1</t>
  </si>
  <si>
    <t>9.9</t>
  </si>
  <si>
    <t>15.0</t>
  </si>
  <si>
    <t>18.5</t>
  </si>
  <si>
    <t>23.2</t>
  </si>
  <si>
    <t>36.6</t>
  </si>
  <si>
    <t>9.7</t>
  </si>
  <si>
    <t>10.4</t>
  </si>
  <si>
    <t>23.9</t>
  </si>
  <si>
    <t>29.9</t>
  </si>
  <si>
    <t>13.8</t>
  </si>
  <si>
    <t>11.5</t>
  </si>
  <si>
    <t>7.0</t>
  </si>
  <si>
    <t>20.0</t>
  </si>
  <si>
    <t>12.2</t>
  </si>
  <si>
    <t>17.5</t>
  </si>
  <si>
    <t>17.1</t>
  </si>
  <si>
    <t>3.9</t>
  </si>
  <si>
    <t>19.1</t>
  </si>
  <si>
    <t>28.4</t>
  </si>
  <si>
    <t>5.8</t>
  </si>
  <si>
    <t>17.0</t>
  </si>
  <si>
    <t>10.7</t>
  </si>
  <si>
    <t>31.8</t>
  </si>
  <si>
    <t>6.5</t>
  </si>
  <si>
    <t>6.6</t>
  </si>
  <si>
    <t>13.6</t>
  </si>
  <si>
    <t>10.8</t>
  </si>
  <si>
    <t>5.5</t>
  </si>
  <si>
    <t>7.3</t>
  </si>
  <si>
    <t>25.1</t>
  </si>
  <si>
    <t>28.7</t>
  </si>
  <si>
    <t>32.3</t>
  </si>
  <si>
    <t>9.1</t>
  </si>
  <si>
    <t>6.2</t>
  </si>
  <si>
    <t>13.1</t>
  </si>
  <si>
    <t>5.7</t>
  </si>
  <si>
    <t>14.9</t>
  </si>
  <si>
    <t>10.3</t>
  </si>
  <si>
    <t>20.7</t>
  </si>
  <si>
    <t>15.6</t>
  </si>
  <si>
    <t>4.9</t>
  </si>
  <si>
    <t>11.0</t>
  </si>
  <si>
    <t>17.4</t>
  </si>
  <si>
    <t>21.0</t>
  </si>
  <si>
    <t>24.7</t>
  </si>
  <si>
    <t>19.5</t>
  </si>
  <si>
    <t>9.0</t>
  </si>
  <si>
    <t>12.0</t>
  </si>
  <si>
    <t>2.3</t>
  </si>
  <si>
    <t>34.1</t>
  </si>
  <si>
    <t>11.9</t>
  </si>
  <si>
    <t>23.4</t>
  </si>
  <si>
    <t>21.8</t>
  </si>
  <si>
    <t>15.8</t>
  </si>
  <si>
    <t>16.3</t>
  </si>
  <si>
    <t>21.9</t>
  </si>
  <si>
    <t>37.2</t>
  </si>
  <si>
    <t>34.3</t>
  </si>
  <si>
    <t>10.5</t>
  </si>
  <si>
    <t>3.3</t>
  </si>
  <si>
    <t>13.0</t>
  </si>
  <si>
    <t>10.9</t>
  </si>
  <si>
    <t>8.7</t>
  </si>
  <si>
    <t>31.2</t>
  </si>
  <si>
    <t>28.0</t>
  </si>
  <si>
    <t>7.4</t>
  </si>
  <si>
    <t>5.4</t>
  </si>
  <si>
    <t>6.7</t>
  </si>
  <si>
    <t>29.6</t>
  </si>
  <si>
    <t>8.8</t>
  </si>
  <si>
    <t>24.5</t>
  </si>
  <si>
    <t>33.5</t>
  </si>
  <si>
    <t>7.6</t>
  </si>
  <si>
    <t>25.9</t>
  </si>
  <si>
    <t>12.1</t>
  </si>
  <si>
    <t>11.2</t>
  </si>
  <si>
    <t>3.5</t>
  </si>
  <si>
    <t>41.6</t>
  </si>
  <si>
    <t>4.6</t>
  </si>
  <si>
    <t>20.1</t>
  </si>
  <si>
    <t>12.6</t>
  </si>
  <si>
    <t>5.1</t>
  </si>
  <si>
    <t>21.7</t>
  </si>
  <si>
    <t>24.6</t>
  </si>
  <si>
    <t>8.2</t>
  </si>
  <si>
    <t>13.2</t>
  </si>
  <si>
    <t>18.3</t>
  </si>
  <si>
    <t>7.8</t>
  </si>
  <si>
    <t>6.9</t>
  </si>
  <si>
    <t>22.3</t>
  </si>
  <si>
    <t>24.0</t>
  </si>
  <si>
    <t>4.7</t>
  </si>
  <si>
    <t>6.8</t>
  </si>
  <si>
    <t>27.7</t>
  </si>
  <si>
    <t>13.5</t>
  </si>
  <si>
    <t>13.9</t>
  </si>
  <si>
    <t>16.8</t>
  </si>
  <si>
    <t>3.6</t>
  </si>
  <si>
    <t>4.8</t>
  </si>
  <si>
    <t>26.9</t>
  </si>
  <si>
    <t>36.2</t>
  </si>
  <si>
    <t>13.4</t>
  </si>
  <si>
    <t>15.1</t>
  </si>
  <si>
    <t>8.9</t>
  </si>
  <si>
    <t>4.1</t>
  </si>
  <si>
    <t>18.0</t>
  </si>
  <si>
    <t>18.1</t>
  </si>
  <si>
    <t>16.6</t>
  </si>
  <si>
    <t>23.1</t>
  </si>
  <si>
    <t>9.3</t>
  </si>
  <si>
    <t>4.5</t>
  </si>
  <si>
    <t>21.5</t>
  </si>
  <si>
    <t>5.3</t>
  </si>
  <si>
    <t>2.7</t>
  </si>
  <si>
    <t>28.3</t>
  </si>
  <si>
    <t>26.1</t>
  </si>
  <si>
    <t>45.7</t>
  </si>
  <si>
    <t>6.1</t>
  </si>
  <si>
    <t>13.3</t>
  </si>
  <si>
    <t>24.1</t>
  </si>
  <si>
    <t>16.2</t>
  </si>
  <si>
    <t>3.1</t>
  </si>
  <si>
    <t>12.8</t>
  </si>
  <si>
    <t>7.7</t>
  </si>
  <si>
    <t>2.6</t>
  </si>
  <si>
    <t>16.4</t>
  </si>
  <si>
    <t>7.1</t>
  </si>
  <si>
    <t>6.4</t>
  </si>
  <si>
    <t>23.8</t>
  </si>
  <si>
    <t>12.4</t>
  </si>
  <si>
    <t>17.2</t>
  </si>
  <si>
    <t>35.2</t>
  </si>
  <si>
    <t>17.9</t>
  </si>
  <si>
    <t>11.7</t>
  </si>
  <si>
    <t>20.5</t>
  </si>
  <si>
    <t>27.8</t>
  </si>
  <si>
    <t>14.4</t>
  </si>
  <si>
    <t>7.9</t>
  </si>
  <si>
    <t>22.6</t>
  </si>
  <si>
    <t>25.7</t>
  </si>
  <si>
    <t>36.8</t>
  </si>
  <si>
    <t>47.2</t>
  </si>
  <si>
    <t>29.7</t>
  </si>
  <si>
    <t>24.9</t>
  </si>
  <si>
    <t>11.6</t>
  </si>
  <si>
    <t>15.9</t>
  </si>
  <si>
    <t>7.5</t>
  </si>
  <si>
    <t>9.8</t>
  </si>
  <si>
    <t>19.9</t>
  </si>
  <si>
    <t>9.2</t>
  </si>
  <si>
    <t>15.7</t>
  </si>
  <si>
    <t>17.6</t>
  </si>
  <si>
    <t>8.5</t>
  </si>
  <si>
    <t>14.8</t>
  </si>
  <si>
    <t>47.8</t>
  </si>
  <si>
    <t>17.7</t>
  </si>
  <si>
    <t>25.4</t>
  </si>
  <si>
    <t>5.9</t>
  </si>
  <si>
    <t>36.1</t>
  </si>
  <si>
    <t>20.2</t>
  </si>
  <si>
    <t>10.0</t>
  </si>
  <si>
    <t>12.7</t>
  </si>
  <si>
    <t>4.0</t>
  </si>
  <si>
    <t>29.8</t>
  </si>
  <si>
    <t>26.7</t>
  </si>
  <si>
    <t>9.6</t>
  </si>
  <si>
    <t>15.4</t>
  </si>
  <si>
    <t>5.6</t>
  </si>
  <si>
    <t>12.9</t>
  </si>
  <si>
    <t>3.7</t>
  </si>
  <si>
    <t>2.9</t>
  </si>
  <si>
    <t>14.7</t>
  </si>
  <si>
    <t>12.3</t>
  </si>
  <si>
    <t>30.7</t>
  </si>
  <si>
    <t>23.6</t>
  </si>
  <si>
    <t>25.6</t>
  </si>
  <si>
    <t>18.8</t>
  </si>
  <si>
    <t>39.1</t>
  </si>
  <si>
    <t>18.9</t>
  </si>
  <si>
    <t>23.5</t>
  </si>
  <si>
    <t>14.1</t>
  </si>
  <si>
    <t>22.8</t>
  </si>
  <si>
    <t>18.4</t>
  </si>
  <si>
    <t>22.9</t>
  </si>
  <si>
    <t>20.9</t>
  </si>
  <si>
    <t>21.4</t>
  </si>
  <si>
    <t>36.0</t>
  </si>
  <si>
    <t>24.2</t>
  </si>
  <si>
    <t>16.0</t>
  </si>
  <si>
    <t>poverty</t>
  </si>
  <si>
    <t>37.3</t>
  </si>
  <si>
    <t>50.6</t>
  </si>
  <si>
    <t>36.9</t>
  </si>
  <si>
    <t>51.6</t>
  </si>
  <si>
    <t>34.7</t>
  </si>
  <si>
    <t>39.2</t>
  </si>
  <si>
    <t>38.7</t>
  </si>
  <si>
    <t>45.5</t>
  </si>
  <si>
    <t>37.7</t>
  </si>
  <si>
    <t>32.2</t>
  </si>
  <si>
    <t>45.6</t>
  </si>
  <si>
    <t>31.3</t>
  </si>
  <si>
    <t>31.5</t>
  </si>
  <si>
    <t>45.8</t>
  </si>
  <si>
    <t>35.8</t>
  </si>
  <si>
    <t>33.7</t>
  </si>
  <si>
    <t>46.1</t>
  </si>
  <si>
    <t>42.4</t>
  </si>
  <si>
    <t>30.8</t>
  </si>
  <si>
    <t>47.1</t>
  </si>
  <si>
    <t>38.3</t>
  </si>
  <si>
    <t>33.9</t>
  </si>
  <si>
    <t>40.8</t>
  </si>
  <si>
    <t>49.8</t>
  </si>
  <si>
    <t>37.5</t>
  </si>
  <si>
    <t>41.5</t>
  </si>
  <si>
    <t>52.1</t>
  </si>
  <si>
    <t>35.0</t>
  </si>
  <si>
    <t>35.9</t>
  </si>
  <si>
    <t>35.7</t>
  </si>
  <si>
    <t>32.9</t>
  </si>
  <si>
    <t>39.0</t>
  </si>
  <si>
    <t>39.6</t>
  </si>
  <si>
    <t>37.0</t>
  </si>
  <si>
    <t>41.8</t>
  </si>
  <si>
    <t>55.0</t>
  </si>
  <si>
    <t>47.9</t>
  </si>
  <si>
    <t>41.4</t>
  </si>
  <si>
    <t>33.8</t>
  </si>
  <si>
    <t>35.6</t>
  </si>
  <si>
    <t>41.1</t>
  </si>
  <si>
    <t>48.6</t>
  </si>
  <si>
    <t>30.9</t>
  </si>
  <si>
    <t>32.4</t>
  </si>
  <si>
    <t>38.0</t>
  </si>
  <si>
    <t>49.7</t>
  </si>
  <si>
    <t>52.3</t>
  </si>
  <si>
    <t>39.9</t>
  </si>
  <si>
    <t>40.1</t>
  </si>
  <si>
    <t>40.0</t>
  </si>
  <si>
    <t>46.2</t>
  </si>
  <si>
    <t>32.6</t>
  </si>
  <si>
    <t>35.5</t>
  </si>
  <si>
    <t>32.5</t>
  </si>
  <si>
    <t>44.5</t>
  </si>
  <si>
    <t>32.1</t>
  </si>
  <si>
    <t>44.6</t>
  </si>
  <si>
    <t>51.8</t>
  </si>
  <si>
    <t>43.6</t>
  </si>
  <si>
    <t>40.3</t>
  </si>
  <si>
    <t>34.9</t>
  </si>
  <si>
    <t>42.1</t>
  </si>
  <si>
    <t>50.1</t>
  </si>
  <si>
    <t>38.5</t>
  </si>
  <si>
    <t>36.3</t>
  </si>
  <si>
    <t>34.6</t>
  </si>
  <si>
    <t>34.4</t>
  </si>
  <si>
    <t>39.7</t>
  </si>
  <si>
    <t>45.9</t>
  </si>
  <si>
    <t>42.5</t>
  </si>
  <si>
    <t>33.2</t>
  </si>
  <si>
    <t>median_age2021</t>
  </si>
  <si>
    <t>median_age2017</t>
  </si>
  <si>
    <t>last_election</t>
  </si>
  <si>
    <t>Liberal</t>
  </si>
  <si>
    <t>Conservative</t>
  </si>
  <si>
    <t>taxable_sales2021</t>
  </si>
  <si>
    <t>price2021</t>
  </si>
  <si>
    <t>total_rev2017</t>
  </si>
  <si>
    <t>total_rev2021</t>
  </si>
  <si>
    <t>alcohol_rev_cap_21</t>
  </si>
  <si>
    <t>alcohol_rev_cap_17</t>
  </si>
  <si>
    <t>tobacco_smokers</t>
  </si>
  <si>
    <t>tobacco_rev2021</t>
  </si>
  <si>
    <t>sale and delivery illegal</t>
  </si>
  <si>
    <t>sale illegal</t>
  </si>
  <si>
    <t>manufacturing illegal</t>
  </si>
  <si>
    <t>legal</t>
  </si>
  <si>
    <t>crime_rate_per1000</t>
  </si>
  <si>
    <t>5.83</t>
  </si>
  <si>
    <t>17.33</t>
  </si>
  <si>
    <t>26.75</t>
  </si>
  <si>
    <t>0.5</t>
  </si>
  <si>
    <t>6.95</t>
  </si>
  <si>
    <t>5.52</t>
  </si>
  <si>
    <t>10.81</t>
  </si>
  <si>
    <t>20.59</t>
  </si>
  <si>
    <t>3.0</t>
  </si>
  <si>
    <t>14.5</t>
  </si>
  <si>
    <t>21.81</t>
  </si>
  <si>
    <t>12.95</t>
  </si>
  <si>
    <t>29.35</t>
  </si>
  <si>
    <t>6.0</t>
  </si>
  <si>
    <t>16.1</t>
  </si>
  <si>
    <t>10.2</t>
  </si>
  <si>
    <t>19.7</t>
  </si>
  <si>
    <t>0.8</t>
  </si>
  <si>
    <t>0.0</t>
  </si>
  <si>
    <t>21.1</t>
  </si>
  <si>
    <t>0.4</t>
  </si>
  <si>
    <t>23.7</t>
  </si>
  <si>
    <t>1.5</t>
  </si>
  <si>
    <t>59.3</t>
  </si>
  <si>
    <t>38.1</t>
  </si>
  <si>
    <t>7.29</t>
  </si>
  <si>
    <t>3.01</t>
  </si>
  <si>
    <t>5.29</t>
  </si>
  <si>
    <t>3.68</t>
  </si>
  <si>
    <t>3.53</t>
  </si>
  <si>
    <t>1.13</t>
  </si>
  <si>
    <t>tobacco_rev2017</t>
  </si>
  <si>
    <t>share_tobacco21</t>
  </si>
  <si>
    <t>share_tobacco17</t>
  </si>
  <si>
    <t xml:space="preserve">share_alcohol21 </t>
  </si>
  <si>
    <t>share_alcohol17</t>
  </si>
  <si>
    <t>revenue_variance</t>
  </si>
  <si>
    <t>share_softd17</t>
  </si>
  <si>
    <t>alcolism_rate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</si>
</sst>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venue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2"/>
  <sheetViews>
    <sheetView tabSelected="1" zoomScaleNormal="100" workbookViewId="0">
      <pane ySplit="1" topLeftCell="A471" activePane="bottomLeft" state="frozen"/>
      <selection pane="bottomLeft" activeCell="AA485" sqref="AA485"/>
    </sheetView>
  </sheetViews>
  <sheetFormatPr defaultRowHeight="15" x14ac:dyDescent="0.25"/>
  <cols>
    <col min="1" max="1" width="22" bestFit="1" customWidth="1"/>
    <col min="2" max="2" width="14.85546875" bestFit="1" customWidth="1"/>
    <col min="3" max="3" width="13.140625" bestFit="1" customWidth="1"/>
    <col min="4" max="4" width="9.42578125" bestFit="1" customWidth="1"/>
    <col min="5" max="5" width="13.140625" bestFit="1" customWidth="1"/>
    <col min="6" max="6" width="9.42578125" bestFit="1" customWidth="1"/>
    <col min="7" max="7" width="19" bestFit="1" customWidth="1"/>
    <col min="8" max="8" width="6.5703125" bestFit="1" customWidth="1"/>
    <col min="9" max="9" width="9.140625" bestFit="1" customWidth="1"/>
    <col min="10" max="10" width="18.85546875" style="3" bestFit="1" customWidth="1"/>
    <col min="11" max="11" width="14" style="3" bestFit="1" customWidth="1"/>
    <col min="12" max="12" width="16.140625" style="7" bestFit="1" customWidth="1"/>
    <col min="13" max="13" width="10.5703125" style="7" bestFit="1" customWidth="1"/>
    <col min="14" max="14" width="16.42578125" style="2" bestFit="1" customWidth="1"/>
    <col min="15" max="15" width="22.28515625" style="2" bestFit="1" customWidth="1"/>
    <col min="16" max="19" width="15.85546875" bestFit="1" customWidth="1"/>
    <col min="20" max="20" width="18.5703125" bestFit="1" customWidth="1"/>
    <col min="21" max="21" width="15.85546875" bestFit="1" customWidth="1"/>
    <col min="22" max="22" width="18.5703125" bestFit="1" customWidth="1"/>
    <col min="23" max="23" width="15.42578125" bestFit="1" customWidth="1"/>
    <col min="24" max="25" width="17.28515625" bestFit="1" customWidth="1"/>
    <col min="26" max="26" width="17" bestFit="1" customWidth="1"/>
    <col min="27" max="27" width="13.5703125" bestFit="1" customWidth="1"/>
    <col min="28" max="28" width="7.85546875" bestFit="1" customWidth="1"/>
    <col min="29" max="30" width="16" style="2" bestFit="1" customWidth="1"/>
    <col min="31" max="31" width="12.5703125" bestFit="1" customWidth="1"/>
    <col min="32" max="32" width="9.42578125" bestFit="1" customWidth="1"/>
    <col min="33" max="33" width="12.140625" customWidth="1"/>
  </cols>
  <sheetData>
    <row r="1" spans="1:33" x14ac:dyDescent="0.25">
      <c r="A1" s="1" t="s">
        <v>0</v>
      </c>
      <c r="B1" s="1" t="s">
        <v>513</v>
      </c>
      <c r="C1" s="1" t="s">
        <v>866</v>
      </c>
      <c r="D1" s="1" t="s">
        <v>1</v>
      </c>
      <c r="E1" s="1" t="s">
        <v>867</v>
      </c>
      <c r="F1" s="1" t="s">
        <v>2</v>
      </c>
      <c r="G1" s="1" t="s">
        <v>563</v>
      </c>
      <c r="H1" s="1" t="s">
        <v>549</v>
      </c>
      <c r="I1" s="1" t="s">
        <v>551</v>
      </c>
      <c r="J1" s="1" t="s">
        <v>876</v>
      </c>
      <c r="K1" s="1" t="s">
        <v>566</v>
      </c>
      <c r="L1" s="1" t="s">
        <v>565</v>
      </c>
      <c r="M1" s="1" t="s">
        <v>567</v>
      </c>
      <c r="N1" s="5" t="s">
        <v>870</v>
      </c>
      <c r="O1" s="5" t="s">
        <v>568</v>
      </c>
      <c r="P1" s="1" t="s">
        <v>871</v>
      </c>
      <c r="Q1" s="1" t="s">
        <v>909</v>
      </c>
      <c r="R1" s="1" t="s">
        <v>908</v>
      </c>
      <c r="S1" s="1" t="s">
        <v>910</v>
      </c>
      <c r="T1" s="1" t="s">
        <v>868</v>
      </c>
      <c r="U1" s="1" t="s">
        <v>911</v>
      </c>
      <c r="V1" s="1" t="s">
        <v>869</v>
      </c>
      <c r="W1" s="1" t="s">
        <v>912</v>
      </c>
      <c r="X1" s="6" t="s">
        <v>562</v>
      </c>
      <c r="Y1" s="1" t="s">
        <v>864</v>
      </c>
      <c r="Z1" s="1" t="s">
        <v>913</v>
      </c>
      <c r="AA1" s="1" t="s">
        <v>914</v>
      </c>
      <c r="AB1" s="1" t="s">
        <v>787</v>
      </c>
      <c r="AC1" s="1" t="s">
        <v>859</v>
      </c>
      <c r="AD1" s="1" t="s">
        <v>860</v>
      </c>
      <c r="AE1" s="5" t="s">
        <v>861</v>
      </c>
      <c r="AF1" s="1" t="s">
        <v>865</v>
      </c>
      <c r="AG1" s="1" t="s">
        <v>915</v>
      </c>
    </row>
    <row r="2" spans="1:33" x14ac:dyDescent="0.25">
      <c r="A2" t="s">
        <v>3</v>
      </c>
      <c r="B2" t="s">
        <v>365</v>
      </c>
      <c r="C2">
        <v>15171753</v>
      </c>
      <c r="D2">
        <v>34273</v>
      </c>
      <c r="E2">
        <v>22556106</v>
      </c>
      <c r="F2">
        <v>36569</v>
      </c>
      <c r="G2" s="4">
        <v>0.14799999999999999</v>
      </c>
      <c r="H2" t="s">
        <v>536</v>
      </c>
      <c r="I2">
        <v>7.75</v>
      </c>
      <c r="J2" s="3">
        <v>8.0020875010872405</v>
      </c>
      <c r="K2" s="3">
        <v>23956</v>
      </c>
      <c r="L2" s="7">
        <v>20.3</v>
      </c>
      <c r="M2" s="7">
        <v>79.5</v>
      </c>
      <c r="N2" s="2">
        <v>14.4</v>
      </c>
      <c r="O2" s="2">
        <f>F2*16.0725</f>
        <v>587755.25250000006</v>
      </c>
      <c r="P2">
        <f t="shared" ref="P2:P65" si="0">F2*47.3175</f>
        <v>1730353.6575000002</v>
      </c>
      <c r="Q2">
        <f t="shared" ref="Q2:Q65" si="1">(P2/E2)*100</f>
        <v>7.6713314678517666</v>
      </c>
      <c r="R2">
        <v>1956542.7510000002</v>
      </c>
      <c r="S2">
        <f t="shared" ref="S2:S65" si="2">(R2/C2)*100</f>
        <v>12.895957052556813</v>
      </c>
      <c r="T2" s="3">
        <f t="shared" ref="T2:T65" si="3">F2*13.0644</f>
        <v>477752.04359999998</v>
      </c>
      <c r="U2" s="3">
        <f t="shared" ref="U2:U65" si="4">(T2/E2)*100</f>
        <v>2.118060819540394</v>
      </c>
      <c r="V2">
        <f t="shared" ref="V2:V65" si="5">D2*11.2127</f>
        <v>384292.86709999997</v>
      </c>
      <c r="W2">
        <f t="shared" ref="W2:W65" si="6">(V2/C2)*100</f>
        <v>2.5329496670556133</v>
      </c>
      <c r="X2">
        <v>3031740178</v>
      </c>
      <c r="Y2">
        <v>753541819</v>
      </c>
      <c r="Z2">
        <f t="shared" ref="Z2:Z65" si="7">(E2-C2)/C2*100</f>
        <v>48.671719082165389</v>
      </c>
      <c r="AA2">
        <f t="shared" ref="AA2:AA65" si="8">(R2+V2)/C2*100</f>
        <v>15.428906719612428</v>
      </c>
      <c r="AB2" s="2" t="s">
        <v>570</v>
      </c>
      <c r="AC2" s="2" t="s">
        <v>826</v>
      </c>
      <c r="AD2" s="2" t="s">
        <v>818</v>
      </c>
      <c r="AE2" s="2" t="s">
        <v>862</v>
      </c>
      <c r="AF2" s="2"/>
      <c r="AG2">
        <v>17</v>
      </c>
    </row>
    <row r="3" spans="1:33" x14ac:dyDescent="0.25">
      <c r="A3" t="s">
        <v>4</v>
      </c>
      <c r="B3" t="s">
        <v>243</v>
      </c>
      <c r="C3">
        <v>24695869</v>
      </c>
      <c r="D3">
        <v>21018</v>
      </c>
      <c r="E3">
        <v>26997269</v>
      </c>
      <c r="F3">
        <v>19975</v>
      </c>
      <c r="G3" s="4">
        <v>6.8000000000000005E-2</v>
      </c>
      <c r="H3" t="s">
        <v>523</v>
      </c>
      <c r="I3">
        <v>9.5</v>
      </c>
      <c r="J3" s="3">
        <v>1.0248901903367498</v>
      </c>
      <c r="K3" s="3">
        <v>32469</v>
      </c>
      <c r="L3" s="7">
        <v>31.8</v>
      </c>
      <c r="M3" s="7">
        <v>78.7</v>
      </c>
      <c r="N3" s="2">
        <v>11</v>
      </c>
      <c r="O3" s="2">
        <f>F3*186.63</f>
        <v>3727934.25</v>
      </c>
      <c r="P3">
        <f t="shared" si="0"/>
        <v>945167.0625</v>
      </c>
      <c r="Q3">
        <f t="shared" si="1"/>
        <v>3.5009728669222064</v>
      </c>
      <c r="R3">
        <v>1199854.5660000001</v>
      </c>
      <c r="S3">
        <f t="shared" si="2"/>
        <v>4.8585233668027641</v>
      </c>
      <c r="T3" s="3">
        <f t="shared" si="3"/>
        <v>260961.38999999998</v>
      </c>
      <c r="U3" s="3">
        <f t="shared" si="4"/>
        <v>0.96662143863514483</v>
      </c>
      <c r="V3">
        <f t="shared" si="5"/>
        <v>235668.52859999999</v>
      </c>
      <c r="W3">
        <f t="shared" si="6"/>
        <v>0.95428319853818455</v>
      </c>
      <c r="X3">
        <v>800469809</v>
      </c>
      <c r="Y3">
        <v>119297744</v>
      </c>
      <c r="Z3">
        <f t="shared" si="7"/>
        <v>9.3189674758964749</v>
      </c>
      <c r="AA3">
        <f t="shared" si="8"/>
        <v>5.8128065653409493</v>
      </c>
      <c r="AB3" s="2" t="s">
        <v>571</v>
      </c>
      <c r="AC3" s="2" t="s">
        <v>821</v>
      </c>
      <c r="AD3" s="2" t="s">
        <v>784</v>
      </c>
      <c r="AE3" s="2" t="s">
        <v>862</v>
      </c>
      <c r="AF3" s="2" t="s">
        <v>903</v>
      </c>
      <c r="AG3">
        <v>17</v>
      </c>
    </row>
    <row r="4" spans="1:33" x14ac:dyDescent="0.25">
      <c r="A4" t="s">
        <v>5</v>
      </c>
      <c r="B4" t="s">
        <v>5</v>
      </c>
      <c r="C4">
        <v>236492783</v>
      </c>
      <c r="D4">
        <v>79928</v>
      </c>
      <c r="E4">
        <v>296987199</v>
      </c>
      <c r="F4">
        <v>78262</v>
      </c>
      <c r="G4" s="4">
        <v>5.6000000000000001E-2</v>
      </c>
      <c r="H4" t="s">
        <v>514</v>
      </c>
      <c r="I4">
        <v>10.75</v>
      </c>
      <c r="J4" s="3">
        <v>2.0530497927940488</v>
      </c>
      <c r="K4" s="3">
        <v>44283</v>
      </c>
      <c r="L4" s="7">
        <v>46</v>
      </c>
      <c r="M4" s="7">
        <v>88</v>
      </c>
      <c r="N4" s="2">
        <v>10</v>
      </c>
      <c r="O4" s="2">
        <f>F4*255.18</f>
        <v>19970897.16</v>
      </c>
      <c r="P4">
        <f t="shared" si="0"/>
        <v>3703162.1850000001</v>
      </c>
      <c r="Q4">
        <f t="shared" si="1"/>
        <v>1.2469096976129266</v>
      </c>
      <c r="R4">
        <v>4562849.7360000005</v>
      </c>
      <c r="S4">
        <f t="shared" si="2"/>
        <v>1.9293822323533656</v>
      </c>
      <c r="T4" s="3">
        <f t="shared" si="3"/>
        <v>1022446.0728</v>
      </c>
      <c r="U4" s="3">
        <f t="shared" si="4"/>
        <v>0.3442727754740702</v>
      </c>
      <c r="V4">
        <f t="shared" si="5"/>
        <v>896208.68559999997</v>
      </c>
      <c r="W4">
        <f t="shared" si="6"/>
        <v>0.37895815433826574</v>
      </c>
      <c r="X4">
        <v>149776625</v>
      </c>
      <c r="Y4">
        <v>923823384</v>
      </c>
      <c r="Z4">
        <f t="shared" si="7"/>
        <v>25.579814839423666</v>
      </c>
      <c r="AA4">
        <f t="shared" si="8"/>
        <v>2.3083403866916314</v>
      </c>
      <c r="AB4" s="2" t="s">
        <v>572</v>
      </c>
      <c r="AC4" s="2" t="s">
        <v>832</v>
      </c>
      <c r="AD4" s="2" t="s">
        <v>788</v>
      </c>
      <c r="AE4" s="2" t="s">
        <v>862</v>
      </c>
      <c r="AF4" s="2" t="s">
        <v>902</v>
      </c>
      <c r="AG4">
        <v>17</v>
      </c>
    </row>
    <row r="5" spans="1:33" x14ac:dyDescent="0.25">
      <c r="A5" t="s">
        <v>6</v>
      </c>
      <c r="B5" t="s">
        <v>5</v>
      </c>
      <c r="C5">
        <v>31973269</v>
      </c>
      <c r="D5">
        <v>18988</v>
      </c>
      <c r="E5">
        <v>39261804</v>
      </c>
      <c r="F5">
        <v>20542</v>
      </c>
      <c r="G5" s="4">
        <v>3.5999999999999997E-2</v>
      </c>
      <c r="H5" t="s">
        <v>514</v>
      </c>
      <c r="I5">
        <v>10.75</v>
      </c>
      <c r="J5" s="3">
        <v>1.9917343026440273</v>
      </c>
      <c r="K5" s="3">
        <v>44283</v>
      </c>
      <c r="L5" s="7">
        <v>46</v>
      </c>
      <c r="M5" s="7">
        <v>88</v>
      </c>
      <c r="N5" s="2">
        <v>10</v>
      </c>
      <c r="O5" s="2">
        <f>F5*255.18</f>
        <v>5241907.5600000005</v>
      </c>
      <c r="P5">
        <f t="shared" si="0"/>
        <v>971996.08500000008</v>
      </c>
      <c r="Q5">
        <f t="shared" si="1"/>
        <v>2.4756786137488742</v>
      </c>
      <c r="R5">
        <v>1083967.956</v>
      </c>
      <c r="S5">
        <f t="shared" si="2"/>
        <v>3.3902318715049127</v>
      </c>
      <c r="T5" s="3">
        <f t="shared" si="3"/>
        <v>268368.90479999996</v>
      </c>
      <c r="U5" s="3">
        <f t="shared" si="4"/>
        <v>0.68353686651790113</v>
      </c>
      <c r="V5">
        <f t="shared" si="5"/>
        <v>212906.7476</v>
      </c>
      <c r="W5">
        <f t="shared" si="6"/>
        <v>0.66588983316031902</v>
      </c>
      <c r="X5">
        <v>340650900</v>
      </c>
      <c r="Y5">
        <v>233412871</v>
      </c>
      <c r="Z5">
        <f t="shared" si="7"/>
        <v>22.795714132327227</v>
      </c>
      <c r="AA5">
        <f t="shared" si="8"/>
        <v>4.056121704665232</v>
      </c>
      <c r="AB5" s="2" t="s">
        <v>574</v>
      </c>
      <c r="AC5" s="2" t="s">
        <v>832</v>
      </c>
      <c r="AD5" s="2" t="s">
        <v>788</v>
      </c>
      <c r="AE5" s="2" t="s">
        <v>862</v>
      </c>
      <c r="AF5" s="2" t="s">
        <v>902</v>
      </c>
      <c r="AG5">
        <v>17</v>
      </c>
    </row>
    <row r="6" spans="1:33" x14ac:dyDescent="0.25">
      <c r="A6" t="s">
        <v>7</v>
      </c>
      <c r="B6" t="s">
        <v>243</v>
      </c>
      <c r="C6">
        <v>121313323</v>
      </c>
      <c r="D6">
        <v>86922</v>
      </c>
      <c r="E6">
        <v>149426535</v>
      </c>
      <c r="F6">
        <v>82182</v>
      </c>
      <c r="G6" s="4">
        <v>7.9000000000000001E-2</v>
      </c>
      <c r="H6" t="s">
        <v>523</v>
      </c>
      <c r="I6">
        <v>10.25</v>
      </c>
      <c r="J6" s="3">
        <v>1.8977568749484306</v>
      </c>
      <c r="K6" s="3">
        <v>32469</v>
      </c>
      <c r="L6" s="7">
        <v>31.8</v>
      </c>
      <c r="M6" s="7">
        <v>78.7</v>
      </c>
      <c r="N6" s="2">
        <v>11</v>
      </c>
      <c r="O6" s="2">
        <f>F6*186.63</f>
        <v>15337626.66</v>
      </c>
      <c r="P6">
        <f t="shared" si="0"/>
        <v>3888646.7850000001</v>
      </c>
      <c r="Q6">
        <f t="shared" si="1"/>
        <v>2.602380350317298</v>
      </c>
      <c r="R6">
        <v>4962116.2140000006</v>
      </c>
      <c r="S6">
        <f t="shared" si="2"/>
        <v>4.0903307990335085</v>
      </c>
      <c r="T6" s="3">
        <f t="shared" si="3"/>
        <v>1073658.5207999998</v>
      </c>
      <c r="U6" s="3">
        <f t="shared" si="4"/>
        <v>0.71851931840619865</v>
      </c>
      <c r="V6">
        <f t="shared" si="5"/>
        <v>974630.30940000003</v>
      </c>
      <c r="W6">
        <f t="shared" si="6"/>
        <v>0.80339923538323976</v>
      </c>
      <c r="X6">
        <v>105466641</v>
      </c>
      <c r="Y6">
        <v>157831631</v>
      </c>
      <c r="Z6">
        <f t="shared" si="7"/>
        <v>23.174051542549865</v>
      </c>
      <c r="AA6">
        <f t="shared" si="8"/>
        <v>4.8937300344167474</v>
      </c>
      <c r="AB6" s="2" t="s">
        <v>575</v>
      </c>
      <c r="AC6" s="2" t="s">
        <v>821</v>
      </c>
      <c r="AD6" s="2" t="s">
        <v>784</v>
      </c>
      <c r="AE6" s="2" t="s">
        <v>862</v>
      </c>
      <c r="AF6" s="2" t="s">
        <v>903</v>
      </c>
      <c r="AG6">
        <v>17</v>
      </c>
    </row>
    <row r="7" spans="1:33" x14ac:dyDescent="0.25">
      <c r="A7" t="s">
        <v>8</v>
      </c>
      <c r="B7" t="s">
        <v>299</v>
      </c>
      <c r="C7">
        <v>24218609</v>
      </c>
      <c r="D7">
        <v>50312</v>
      </c>
      <c r="E7">
        <v>24304501</v>
      </c>
      <c r="F7">
        <v>51233</v>
      </c>
      <c r="G7" s="4">
        <v>5.0999999999999997E-2</v>
      </c>
      <c r="H7" t="s">
        <v>531</v>
      </c>
      <c r="I7">
        <v>7.75</v>
      </c>
      <c r="J7" s="3">
        <v>0.51677608283729204</v>
      </c>
      <c r="K7" s="3">
        <v>38590</v>
      </c>
      <c r="L7" s="7">
        <v>39.9</v>
      </c>
      <c r="M7" s="7">
        <v>85.1</v>
      </c>
      <c r="N7" s="2">
        <v>10.5</v>
      </c>
      <c r="O7" s="2">
        <f>F7*99.07</f>
        <v>5075653.3099999996</v>
      </c>
      <c r="P7">
        <f t="shared" si="0"/>
        <v>2424217.4775</v>
      </c>
      <c r="Q7">
        <f t="shared" si="1"/>
        <v>9.9743560976627332</v>
      </c>
      <c r="R7">
        <v>2872161.1440000003</v>
      </c>
      <c r="S7">
        <f t="shared" si="2"/>
        <v>11.859315058102636</v>
      </c>
      <c r="T7" s="3">
        <f t="shared" si="3"/>
        <v>669328.40519999992</v>
      </c>
      <c r="U7" s="3">
        <f t="shared" si="4"/>
        <v>2.7539277815249115</v>
      </c>
      <c r="V7">
        <f t="shared" si="5"/>
        <v>564133.36239999998</v>
      </c>
      <c r="W7">
        <f t="shared" si="6"/>
        <v>2.3293384124579575</v>
      </c>
      <c r="X7">
        <v>596448797</v>
      </c>
      <c r="Y7">
        <v>452787963</v>
      </c>
      <c r="Z7">
        <f t="shared" si="7"/>
        <v>0.35465290347600059</v>
      </c>
      <c r="AA7">
        <f t="shared" si="8"/>
        <v>14.188653470560594</v>
      </c>
      <c r="AB7" s="2" t="s">
        <v>573</v>
      </c>
      <c r="AC7" s="2" t="s">
        <v>851</v>
      </c>
      <c r="AD7" s="2" t="s">
        <v>812</v>
      </c>
      <c r="AE7" s="2" t="s">
        <v>862</v>
      </c>
      <c r="AF7" s="2"/>
      <c r="AG7">
        <v>18</v>
      </c>
    </row>
    <row r="8" spans="1:33" x14ac:dyDescent="0.25">
      <c r="A8" t="s">
        <v>9</v>
      </c>
      <c r="B8" t="s">
        <v>484</v>
      </c>
      <c r="C8">
        <v>4963189</v>
      </c>
      <c r="D8">
        <v>2660</v>
      </c>
      <c r="E8">
        <v>4369962</v>
      </c>
      <c r="F8">
        <v>2699</v>
      </c>
      <c r="G8" s="4">
        <v>0.122</v>
      </c>
      <c r="H8" t="s">
        <v>556</v>
      </c>
      <c r="I8">
        <v>7.25</v>
      </c>
      <c r="J8" s="3">
        <v>4.0469445568595708</v>
      </c>
      <c r="K8" s="3">
        <v>23235</v>
      </c>
      <c r="L8" s="7">
        <v>15.9</v>
      </c>
      <c r="M8" s="7">
        <v>85.6</v>
      </c>
      <c r="N8" s="2">
        <v>20.3</v>
      </c>
      <c r="O8" s="2" t="s">
        <v>872</v>
      </c>
      <c r="P8">
        <f t="shared" si="0"/>
        <v>127709.93250000001</v>
      </c>
      <c r="Q8">
        <f t="shared" si="1"/>
        <v>2.9224494972725163</v>
      </c>
      <c r="R8">
        <v>151851.42000000001</v>
      </c>
      <c r="S8">
        <f t="shared" si="2"/>
        <v>3.0595534443681274</v>
      </c>
      <c r="T8" s="3">
        <f t="shared" si="3"/>
        <v>35260.815599999994</v>
      </c>
      <c r="U8" s="3">
        <f t="shared" si="4"/>
        <v>0.80689066861450964</v>
      </c>
      <c r="V8">
        <f t="shared" si="5"/>
        <v>29825.781999999999</v>
      </c>
      <c r="W8">
        <f t="shared" si="6"/>
        <v>0.60093987958145456</v>
      </c>
      <c r="X8">
        <v>379367549</v>
      </c>
      <c r="Y8">
        <v>1461373650</v>
      </c>
      <c r="Z8">
        <f t="shared" si="7"/>
        <v>-11.952536967663331</v>
      </c>
      <c r="AA8">
        <f t="shared" si="8"/>
        <v>3.6604933239495816</v>
      </c>
      <c r="AB8" s="2">
        <v>13.1</v>
      </c>
      <c r="AC8" s="2" t="s">
        <v>752</v>
      </c>
      <c r="AD8" s="2" t="s">
        <v>752</v>
      </c>
      <c r="AE8" s="2" t="s">
        <v>863</v>
      </c>
      <c r="AF8" s="2"/>
      <c r="AG8">
        <v>20</v>
      </c>
    </row>
    <row r="9" spans="1:33" x14ac:dyDescent="0.25">
      <c r="A9" t="s">
        <v>10</v>
      </c>
      <c r="B9" t="s">
        <v>10</v>
      </c>
      <c r="C9">
        <v>434256</v>
      </c>
      <c r="D9">
        <v>193</v>
      </c>
      <c r="E9">
        <v>522759</v>
      </c>
      <c r="F9">
        <v>193</v>
      </c>
      <c r="G9" s="4">
        <v>8.1000000000000003E-2</v>
      </c>
      <c r="H9" t="s">
        <v>515</v>
      </c>
      <c r="I9">
        <v>7.75</v>
      </c>
      <c r="J9" s="3">
        <v>2.37</v>
      </c>
      <c r="K9" s="3">
        <v>30100</v>
      </c>
      <c r="L9" s="7">
        <v>20.3</v>
      </c>
      <c r="M9" s="7">
        <v>90.3</v>
      </c>
      <c r="N9" s="2">
        <v>15.3</v>
      </c>
      <c r="O9" s="2" t="s">
        <v>872</v>
      </c>
      <c r="P9">
        <f t="shared" si="0"/>
        <v>9132.2775000000001</v>
      </c>
      <c r="Q9">
        <f t="shared" si="1"/>
        <v>1.7469383597412957</v>
      </c>
      <c r="R9">
        <v>11017.791000000001</v>
      </c>
      <c r="S9">
        <f t="shared" si="2"/>
        <v>2.5371649441803914</v>
      </c>
      <c r="T9" s="3">
        <f t="shared" si="3"/>
        <v>2521.4292</v>
      </c>
      <c r="U9" s="3">
        <f t="shared" si="4"/>
        <v>0.48233109329538087</v>
      </c>
      <c r="V9">
        <f t="shared" si="5"/>
        <v>2164.0511000000001</v>
      </c>
      <c r="W9">
        <f t="shared" si="6"/>
        <v>0.49833533675988362</v>
      </c>
      <c r="X9">
        <v>981408991</v>
      </c>
      <c r="Y9">
        <v>1129520</v>
      </c>
      <c r="Z9">
        <f t="shared" si="7"/>
        <v>20.380374709848571</v>
      </c>
      <c r="AA9">
        <f t="shared" si="8"/>
        <v>3.0355002809402754</v>
      </c>
      <c r="AB9" s="2" t="s">
        <v>877</v>
      </c>
      <c r="AC9" s="2" t="s">
        <v>833</v>
      </c>
      <c r="AD9" s="2" t="s">
        <v>789</v>
      </c>
      <c r="AE9" s="2" t="s">
        <v>863</v>
      </c>
      <c r="AG9">
        <v>23</v>
      </c>
    </row>
    <row r="10" spans="1:33" x14ac:dyDescent="0.25">
      <c r="A10" t="s">
        <v>11</v>
      </c>
      <c r="B10" t="s">
        <v>283</v>
      </c>
      <c r="C10">
        <v>36832487</v>
      </c>
      <c r="D10">
        <v>20570</v>
      </c>
      <c r="E10">
        <v>51354614</v>
      </c>
      <c r="F10">
        <v>21566</v>
      </c>
      <c r="G10" s="4">
        <v>0.06</v>
      </c>
      <c r="H10" t="s">
        <v>529</v>
      </c>
      <c r="I10">
        <v>7.75</v>
      </c>
      <c r="J10" s="3">
        <v>2.5914336006258556</v>
      </c>
      <c r="K10" s="3">
        <v>42677</v>
      </c>
      <c r="L10" s="7">
        <v>34.9</v>
      </c>
      <c r="M10" s="7">
        <v>85.1</v>
      </c>
      <c r="N10" s="2">
        <v>12.3</v>
      </c>
      <c r="O10" s="2">
        <f>F10*101.41</f>
        <v>2187008.06</v>
      </c>
      <c r="P10">
        <f t="shared" si="0"/>
        <v>1020449.2050000001</v>
      </c>
      <c r="Q10">
        <f t="shared" si="1"/>
        <v>1.9870643074057572</v>
      </c>
      <c r="R10">
        <v>1174279.5900000001</v>
      </c>
      <c r="S10">
        <f t="shared" si="2"/>
        <v>3.1881626402257335</v>
      </c>
      <c r="T10" s="3">
        <f t="shared" si="3"/>
        <v>281746.8504</v>
      </c>
      <c r="U10" s="3">
        <f t="shared" si="4"/>
        <v>0.5486300615559101</v>
      </c>
      <c r="V10">
        <f t="shared" si="5"/>
        <v>230645.239</v>
      </c>
      <c r="W10">
        <f t="shared" si="6"/>
        <v>0.62620055767616234</v>
      </c>
      <c r="X10">
        <v>475935276</v>
      </c>
      <c r="Y10">
        <v>92769728</v>
      </c>
      <c r="Z10">
        <f t="shared" si="7"/>
        <v>39.427495080633577</v>
      </c>
      <c r="AA10">
        <f t="shared" si="8"/>
        <v>3.8143631979018959</v>
      </c>
      <c r="AB10" s="2" t="s">
        <v>580</v>
      </c>
      <c r="AC10" s="2" t="s">
        <v>849</v>
      </c>
      <c r="AD10" s="2" t="s">
        <v>810</v>
      </c>
      <c r="AE10" s="2" t="s">
        <v>862</v>
      </c>
      <c r="AF10" s="2"/>
      <c r="AG10">
        <v>21</v>
      </c>
    </row>
    <row r="11" spans="1:33" x14ac:dyDescent="0.25">
      <c r="A11" t="s">
        <v>12</v>
      </c>
      <c r="B11" t="s">
        <v>299</v>
      </c>
      <c r="C11">
        <v>1367106492</v>
      </c>
      <c r="D11">
        <v>358546</v>
      </c>
      <c r="E11">
        <v>1314827686</v>
      </c>
      <c r="F11">
        <v>344604</v>
      </c>
      <c r="G11" s="4">
        <v>6.9000000000000006E-2</v>
      </c>
      <c r="H11" t="s">
        <v>531</v>
      </c>
      <c r="I11">
        <v>7.75</v>
      </c>
      <c r="J11" s="3">
        <v>3.1646016698924884</v>
      </c>
      <c r="K11" s="3">
        <v>38590</v>
      </c>
      <c r="L11" s="7">
        <v>39.9</v>
      </c>
      <c r="M11" s="7">
        <v>85.1</v>
      </c>
      <c r="N11" s="2">
        <v>10.5</v>
      </c>
      <c r="O11" s="2">
        <f>F11*99.07</f>
        <v>34139918.280000001</v>
      </c>
      <c r="P11">
        <f t="shared" si="0"/>
        <v>16305799.770000001</v>
      </c>
      <c r="Q11">
        <f t="shared" si="1"/>
        <v>1.2401472788883761</v>
      </c>
      <c r="R11">
        <v>20468315.502</v>
      </c>
      <c r="S11">
        <f t="shared" si="2"/>
        <v>1.4971997881493493</v>
      </c>
      <c r="T11" s="3">
        <f t="shared" si="3"/>
        <v>4502044.4975999994</v>
      </c>
      <c r="U11" s="3">
        <f t="shared" si="4"/>
        <v>0.34240566619769214</v>
      </c>
      <c r="V11">
        <f t="shared" si="5"/>
        <v>4020268.7341999998</v>
      </c>
      <c r="W11">
        <f t="shared" si="6"/>
        <v>0.29407136589034644</v>
      </c>
      <c r="X11">
        <v>155038133</v>
      </c>
      <c r="Y11">
        <v>439138135</v>
      </c>
      <c r="Z11">
        <f t="shared" si="7"/>
        <v>-3.8240478196778249</v>
      </c>
      <c r="AA11">
        <f t="shared" si="8"/>
        <v>1.7912711540396957</v>
      </c>
      <c r="AB11" s="2" t="s">
        <v>581</v>
      </c>
      <c r="AC11" s="2" t="s">
        <v>851</v>
      </c>
      <c r="AD11" s="2" t="s">
        <v>812</v>
      </c>
      <c r="AE11" s="2" t="s">
        <v>862</v>
      </c>
      <c r="AF11" s="2"/>
      <c r="AG11">
        <v>18</v>
      </c>
    </row>
    <row r="12" spans="1:33" x14ac:dyDescent="0.25">
      <c r="A12" t="s">
        <v>13</v>
      </c>
      <c r="B12" t="s">
        <v>485</v>
      </c>
      <c r="C12">
        <v>14323805</v>
      </c>
      <c r="D12">
        <v>10450</v>
      </c>
      <c r="E12">
        <v>19785579</v>
      </c>
      <c r="F12">
        <v>11181</v>
      </c>
      <c r="G12" s="4">
        <v>6.9000000000000006E-2</v>
      </c>
      <c r="H12" t="s">
        <v>545</v>
      </c>
      <c r="I12">
        <v>7.75</v>
      </c>
      <c r="J12" s="3">
        <v>5.7847321005215742</v>
      </c>
      <c r="K12" s="3">
        <v>27983</v>
      </c>
      <c r="L12" s="7">
        <v>22.2</v>
      </c>
      <c r="M12" s="7">
        <v>90.8</v>
      </c>
      <c r="N12" s="2">
        <v>19.399999999999999</v>
      </c>
      <c r="O12" s="2">
        <f>F12*456.74</f>
        <v>5106809.9400000004</v>
      </c>
      <c r="P12">
        <f t="shared" si="0"/>
        <v>529056.96750000003</v>
      </c>
      <c r="Q12">
        <f t="shared" si="1"/>
        <v>2.6739524150392566</v>
      </c>
      <c r="R12">
        <v>596559.15</v>
      </c>
      <c r="S12">
        <f t="shared" si="2"/>
        <v>4.1648092109603558</v>
      </c>
      <c r="T12" s="3">
        <f t="shared" si="3"/>
        <v>146073.0564</v>
      </c>
      <c r="U12" s="3">
        <f t="shared" si="4"/>
        <v>0.7382804233325696</v>
      </c>
      <c r="V12">
        <f t="shared" si="5"/>
        <v>117172.715</v>
      </c>
      <c r="W12">
        <f t="shared" si="6"/>
        <v>0.81802785642502118</v>
      </c>
      <c r="X12">
        <v>438641606</v>
      </c>
      <c r="Y12">
        <v>347056158</v>
      </c>
      <c r="Z12">
        <f t="shared" si="7"/>
        <v>38.130748079857277</v>
      </c>
      <c r="AA12">
        <f t="shared" si="8"/>
        <v>4.9828370673853772</v>
      </c>
      <c r="AB12" s="2" t="s">
        <v>582</v>
      </c>
      <c r="AC12" s="2" t="s">
        <v>813</v>
      </c>
      <c r="AD12" s="2" t="s">
        <v>822</v>
      </c>
      <c r="AE12" s="2" t="s">
        <v>863</v>
      </c>
      <c r="AF12" s="2"/>
      <c r="AG12" s="9">
        <v>21</v>
      </c>
    </row>
    <row r="13" spans="1:33" x14ac:dyDescent="0.25">
      <c r="A13" t="s">
        <v>14</v>
      </c>
      <c r="B13" t="s">
        <v>486</v>
      </c>
      <c r="C13">
        <v>8535688</v>
      </c>
      <c r="D13">
        <v>4020</v>
      </c>
      <c r="E13">
        <v>13256555</v>
      </c>
      <c r="F13">
        <v>3641</v>
      </c>
      <c r="G13" s="4">
        <v>6.5000000000000002E-2</v>
      </c>
      <c r="H13" t="s">
        <v>555</v>
      </c>
      <c r="I13">
        <v>7.75</v>
      </c>
      <c r="J13" s="3">
        <v>1.5349194167306217</v>
      </c>
      <c r="K13" s="3">
        <v>32494</v>
      </c>
      <c r="L13" s="7">
        <v>18.7</v>
      </c>
      <c r="M13" s="7">
        <v>90.4</v>
      </c>
      <c r="N13" s="2">
        <v>15.3</v>
      </c>
      <c r="O13" s="2">
        <f>F13*3412.84</f>
        <v>12426150.440000001</v>
      </c>
      <c r="P13">
        <f t="shared" si="0"/>
        <v>172283.01750000002</v>
      </c>
      <c r="Q13">
        <f t="shared" si="1"/>
        <v>1.2996062513978934</v>
      </c>
      <c r="R13">
        <v>229489.74000000002</v>
      </c>
      <c r="S13">
        <f t="shared" si="2"/>
        <v>2.6885910075438559</v>
      </c>
      <c r="T13" s="3">
        <f t="shared" si="3"/>
        <v>47567.4804</v>
      </c>
      <c r="U13" s="3">
        <f t="shared" si="4"/>
        <v>0.35882233657235985</v>
      </c>
      <c r="V13">
        <f t="shared" si="5"/>
        <v>45075.053999999996</v>
      </c>
      <c r="W13">
        <f t="shared" si="6"/>
        <v>0.52807757265729482</v>
      </c>
      <c r="X13">
        <v>494882162</v>
      </c>
      <c r="Y13">
        <v>148542340</v>
      </c>
      <c r="Z13">
        <f t="shared" si="7"/>
        <v>55.307398770901649</v>
      </c>
      <c r="AA13">
        <f t="shared" si="8"/>
        <v>3.2166685802011505</v>
      </c>
      <c r="AB13" s="2" t="s">
        <v>710</v>
      </c>
      <c r="AC13" s="2" t="s">
        <v>834</v>
      </c>
      <c r="AD13" s="2" t="s">
        <v>791</v>
      </c>
      <c r="AE13" s="2" t="s">
        <v>863</v>
      </c>
      <c r="AG13">
        <v>22</v>
      </c>
    </row>
    <row r="14" spans="1:33" x14ac:dyDescent="0.25">
      <c r="A14" t="s">
        <v>15</v>
      </c>
      <c r="B14" t="s">
        <v>487</v>
      </c>
      <c r="C14">
        <v>110941164</v>
      </c>
      <c r="D14">
        <v>114241</v>
      </c>
      <c r="E14">
        <v>166738565</v>
      </c>
      <c r="F14">
        <v>115142</v>
      </c>
      <c r="G14" s="4">
        <v>9.1999999999999998E-2</v>
      </c>
      <c r="H14" t="s">
        <v>516</v>
      </c>
      <c r="I14">
        <v>9.75</v>
      </c>
      <c r="J14" s="3">
        <v>5.7527898367379553</v>
      </c>
      <c r="K14" s="3">
        <v>45524</v>
      </c>
      <c r="L14" s="7">
        <v>41.7</v>
      </c>
      <c r="M14" s="7">
        <v>89.4</v>
      </c>
      <c r="N14" s="2">
        <v>11.8</v>
      </c>
      <c r="O14" s="2">
        <f>F14*116.26</f>
        <v>13386408.92</v>
      </c>
      <c r="P14">
        <f t="shared" si="0"/>
        <v>5448231.585</v>
      </c>
      <c r="Q14">
        <f t="shared" si="1"/>
        <v>3.2675293715044269</v>
      </c>
      <c r="R14">
        <v>6521675.9670000002</v>
      </c>
      <c r="S14">
        <f t="shared" si="2"/>
        <v>5.8784996766394118</v>
      </c>
      <c r="T14" s="3">
        <f t="shared" si="3"/>
        <v>1504261.1447999999</v>
      </c>
      <c r="U14" s="3">
        <f t="shared" si="4"/>
        <v>0.90216750084181185</v>
      </c>
      <c r="V14">
        <f t="shared" si="5"/>
        <v>1280950.0607</v>
      </c>
      <c r="W14">
        <f t="shared" si="6"/>
        <v>1.1546210752755397</v>
      </c>
      <c r="X14">
        <v>226169705</v>
      </c>
      <c r="Y14">
        <v>850887029</v>
      </c>
      <c r="Z14">
        <f t="shared" si="7"/>
        <v>50.294587678925019</v>
      </c>
      <c r="AA14">
        <f t="shared" si="8"/>
        <v>7.0331207519149519</v>
      </c>
      <c r="AB14" s="2" t="s">
        <v>584</v>
      </c>
      <c r="AC14" s="2" t="s">
        <v>835</v>
      </c>
      <c r="AD14" s="2" t="s">
        <v>793</v>
      </c>
      <c r="AE14" s="2" t="s">
        <v>862</v>
      </c>
      <c r="AG14">
        <v>19</v>
      </c>
    </row>
    <row r="15" spans="1:33" x14ac:dyDescent="0.25">
      <c r="A15" t="s">
        <v>16</v>
      </c>
      <c r="B15" t="s">
        <v>365</v>
      </c>
      <c r="C15">
        <v>64570805</v>
      </c>
      <c r="D15">
        <v>74701</v>
      </c>
      <c r="E15">
        <v>93293203</v>
      </c>
      <c r="F15">
        <v>76160</v>
      </c>
      <c r="G15" s="4">
        <v>8.4000000000000005E-2</v>
      </c>
      <c r="H15" t="s">
        <v>536</v>
      </c>
      <c r="I15">
        <v>7.75</v>
      </c>
      <c r="J15" s="3">
        <v>4.5779260239564623</v>
      </c>
      <c r="K15" s="3">
        <v>23956</v>
      </c>
      <c r="L15" s="7">
        <v>20.3</v>
      </c>
      <c r="M15" s="7">
        <v>79.5</v>
      </c>
      <c r="N15" s="2">
        <v>14.4</v>
      </c>
      <c r="O15" s="2">
        <f>F15*84.07</f>
        <v>6402771.1999999993</v>
      </c>
      <c r="P15">
        <f t="shared" si="0"/>
        <v>3603700.8000000003</v>
      </c>
      <c r="Q15">
        <f t="shared" si="1"/>
        <v>3.8627688664521465</v>
      </c>
      <c r="R15">
        <v>4264455.9870000007</v>
      </c>
      <c r="S15">
        <f t="shared" si="2"/>
        <v>6.6043097759118856</v>
      </c>
      <c r="T15" s="3">
        <f t="shared" si="3"/>
        <v>994984.70399999991</v>
      </c>
      <c r="U15" s="3">
        <f t="shared" si="4"/>
        <v>1.0665136065700305</v>
      </c>
      <c r="V15">
        <f t="shared" si="5"/>
        <v>837599.90269999998</v>
      </c>
      <c r="W15">
        <f t="shared" si="6"/>
        <v>1.2971805178826561</v>
      </c>
      <c r="X15">
        <v>898348424</v>
      </c>
      <c r="Y15">
        <v>686701089</v>
      </c>
      <c r="Z15">
        <f t="shared" si="7"/>
        <v>44.482019389412905</v>
      </c>
      <c r="AA15">
        <f t="shared" si="8"/>
        <v>7.9014902937945424</v>
      </c>
      <c r="AB15" s="2" t="s">
        <v>585</v>
      </c>
      <c r="AC15" s="2" t="s">
        <v>826</v>
      </c>
      <c r="AD15" s="2" t="s">
        <v>818</v>
      </c>
      <c r="AE15" s="2" t="s">
        <v>862</v>
      </c>
      <c r="AF15" s="2"/>
      <c r="AG15">
        <v>17</v>
      </c>
    </row>
    <row r="16" spans="1:33" x14ac:dyDescent="0.25">
      <c r="A16" t="s">
        <v>17</v>
      </c>
      <c r="B16" t="s">
        <v>243</v>
      </c>
      <c r="C16">
        <v>91909205</v>
      </c>
      <c r="D16">
        <v>57374</v>
      </c>
      <c r="E16">
        <v>107660791</v>
      </c>
      <c r="F16">
        <v>56240</v>
      </c>
      <c r="G16" s="4">
        <v>6.6000000000000003E-2</v>
      </c>
      <c r="H16" t="s">
        <v>523</v>
      </c>
      <c r="I16">
        <v>10.25</v>
      </c>
      <c r="J16" s="3">
        <v>1.4261702236031173</v>
      </c>
      <c r="K16" s="3">
        <v>32469</v>
      </c>
      <c r="L16" s="7">
        <v>31.8</v>
      </c>
      <c r="M16" s="7">
        <v>78.7</v>
      </c>
      <c r="N16" s="2">
        <v>11</v>
      </c>
      <c r="O16" s="2">
        <f>F16*186.63</f>
        <v>10496071.199999999</v>
      </c>
      <c r="P16">
        <f t="shared" si="0"/>
        <v>2661136.2000000002</v>
      </c>
      <c r="Q16">
        <f t="shared" si="1"/>
        <v>2.471778421170991</v>
      </c>
      <c r="R16">
        <v>3275309.5380000002</v>
      </c>
      <c r="S16">
        <f t="shared" si="2"/>
        <v>3.563636023181791</v>
      </c>
      <c r="T16" s="3">
        <f t="shared" si="3"/>
        <v>734741.85599999991</v>
      </c>
      <c r="U16" s="3">
        <f t="shared" si="4"/>
        <v>0.6824600201943527</v>
      </c>
      <c r="V16">
        <f t="shared" si="5"/>
        <v>643317.44979999994</v>
      </c>
      <c r="W16">
        <f t="shared" si="6"/>
        <v>0.6999488786786916</v>
      </c>
      <c r="X16">
        <v>109021786</v>
      </c>
      <c r="Y16">
        <v>411537329</v>
      </c>
      <c r="Z16">
        <f t="shared" si="7"/>
        <v>17.138202860094374</v>
      </c>
      <c r="AA16">
        <f t="shared" si="8"/>
        <v>4.263584901860483</v>
      </c>
      <c r="AB16" s="2" t="s">
        <v>587</v>
      </c>
      <c r="AC16" s="2" t="s">
        <v>821</v>
      </c>
      <c r="AD16" s="2" t="s">
        <v>784</v>
      </c>
      <c r="AE16" s="2" t="s">
        <v>862</v>
      </c>
      <c r="AF16" s="2" t="s">
        <v>903</v>
      </c>
      <c r="AG16">
        <v>17</v>
      </c>
    </row>
    <row r="17" spans="1:33" x14ac:dyDescent="0.25">
      <c r="A17" t="s">
        <v>18</v>
      </c>
      <c r="B17" t="s">
        <v>488</v>
      </c>
      <c r="C17">
        <v>33304728</v>
      </c>
      <c r="D17">
        <v>18374</v>
      </c>
      <c r="E17">
        <v>39088398</v>
      </c>
      <c r="F17">
        <v>17633</v>
      </c>
      <c r="G17" s="4">
        <v>0.1</v>
      </c>
      <c r="H17" t="s">
        <v>517</v>
      </c>
      <c r="I17">
        <v>8.5</v>
      </c>
      <c r="J17" s="3">
        <v>3.9275583678813004</v>
      </c>
      <c r="K17" s="3">
        <v>26747</v>
      </c>
      <c r="L17" s="7">
        <v>29.8</v>
      </c>
      <c r="M17" s="7">
        <v>90.3</v>
      </c>
      <c r="N17" s="2">
        <v>16.899999999999999</v>
      </c>
      <c r="O17" s="2">
        <f>F17*1494.17</f>
        <v>26346699.610000003</v>
      </c>
      <c r="P17">
        <f t="shared" si="0"/>
        <v>834349.47750000004</v>
      </c>
      <c r="Q17">
        <f t="shared" si="1"/>
        <v>2.1345194998781993</v>
      </c>
      <c r="R17">
        <v>1048916.5380000002</v>
      </c>
      <c r="S17">
        <f t="shared" si="2"/>
        <v>3.1494523480269834</v>
      </c>
      <c r="T17" s="3">
        <f t="shared" si="3"/>
        <v>230364.56519999998</v>
      </c>
      <c r="U17" s="3">
        <f t="shared" si="4"/>
        <v>0.58934255939575719</v>
      </c>
      <c r="V17">
        <f t="shared" si="5"/>
        <v>206022.14979999998</v>
      </c>
      <c r="W17">
        <f t="shared" si="6"/>
        <v>0.61859730486314135</v>
      </c>
      <c r="X17">
        <v>153791408</v>
      </c>
      <c r="Y17">
        <v>117682038</v>
      </c>
      <c r="Z17">
        <f t="shared" si="7"/>
        <v>17.365912731669813</v>
      </c>
      <c r="AA17">
        <f t="shared" si="8"/>
        <v>3.7680496528901251</v>
      </c>
      <c r="AB17" s="2" t="s">
        <v>588</v>
      </c>
      <c r="AC17" s="2" t="s">
        <v>775</v>
      </c>
      <c r="AD17" s="2" t="s">
        <v>796</v>
      </c>
      <c r="AE17" s="2" t="s">
        <v>862</v>
      </c>
      <c r="AG17">
        <v>21</v>
      </c>
    </row>
    <row r="18" spans="1:33" x14ac:dyDescent="0.25">
      <c r="A18" t="s">
        <v>19</v>
      </c>
      <c r="B18" t="s">
        <v>380</v>
      </c>
      <c r="C18">
        <v>26862056</v>
      </c>
      <c r="D18">
        <v>17736</v>
      </c>
      <c r="E18">
        <v>34910557</v>
      </c>
      <c r="F18">
        <v>18533</v>
      </c>
      <c r="G18" s="4">
        <v>2.4E-2</v>
      </c>
      <c r="H18" t="s">
        <v>540</v>
      </c>
      <c r="I18">
        <v>7.75</v>
      </c>
      <c r="J18" s="3">
        <v>1.4844952716076534</v>
      </c>
      <c r="K18" s="3">
        <v>35832</v>
      </c>
      <c r="L18" s="7">
        <v>34.6</v>
      </c>
      <c r="M18" s="7">
        <v>90.9</v>
      </c>
      <c r="N18" s="2">
        <v>11.8</v>
      </c>
      <c r="O18" s="2">
        <f>F18*397.85</f>
        <v>7373354.0500000007</v>
      </c>
      <c r="P18">
        <f t="shared" si="0"/>
        <v>876935.22750000004</v>
      </c>
      <c r="Q18">
        <f t="shared" si="1"/>
        <v>2.5119485418121519</v>
      </c>
      <c r="R18">
        <v>1012495.032</v>
      </c>
      <c r="S18">
        <f t="shared" si="2"/>
        <v>3.76923878053117</v>
      </c>
      <c r="T18" s="3">
        <f t="shared" si="3"/>
        <v>242122.52519999997</v>
      </c>
      <c r="U18" s="3">
        <f t="shared" si="4"/>
        <v>0.69355102297565741</v>
      </c>
      <c r="V18">
        <f t="shared" si="5"/>
        <v>198868.4472</v>
      </c>
      <c r="W18">
        <f t="shared" si="6"/>
        <v>0.74033218901784736</v>
      </c>
      <c r="X18">
        <v>100703895</v>
      </c>
      <c r="Y18">
        <v>403122633</v>
      </c>
      <c r="Z18">
        <f t="shared" si="7"/>
        <v>29.962341676303556</v>
      </c>
      <c r="AA18">
        <f t="shared" si="8"/>
        <v>4.5095709695490171</v>
      </c>
      <c r="AB18" s="2" t="s">
        <v>589</v>
      </c>
      <c r="AC18" s="2" t="s">
        <v>855</v>
      </c>
      <c r="AD18" s="2" t="s">
        <v>819</v>
      </c>
      <c r="AE18" s="2" t="s">
        <v>862</v>
      </c>
      <c r="AF18" s="2"/>
      <c r="AG18">
        <v>22</v>
      </c>
    </row>
    <row r="19" spans="1:33" x14ac:dyDescent="0.25">
      <c r="A19" t="s">
        <v>20</v>
      </c>
      <c r="B19" t="s">
        <v>243</v>
      </c>
      <c r="C19">
        <v>11886365</v>
      </c>
      <c r="D19">
        <v>16816</v>
      </c>
      <c r="E19">
        <v>13788821</v>
      </c>
      <c r="F19">
        <v>16347</v>
      </c>
      <c r="G19" s="4">
        <v>0.111</v>
      </c>
      <c r="H19" t="s">
        <v>523</v>
      </c>
      <c r="I19">
        <v>9.5</v>
      </c>
      <c r="J19" s="3">
        <v>4.2910781333810126</v>
      </c>
      <c r="K19" s="3">
        <v>32469</v>
      </c>
      <c r="L19" s="7">
        <v>31.8</v>
      </c>
      <c r="M19" s="7">
        <v>78.7</v>
      </c>
      <c r="N19" s="2">
        <v>11</v>
      </c>
      <c r="O19" s="2">
        <f>F19*186.63</f>
        <v>3050840.61</v>
      </c>
      <c r="P19">
        <f t="shared" si="0"/>
        <v>773499.17249999999</v>
      </c>
      <c r="Q19">
        <f t="shared" si="1"/>
        <v>5.6096106585182302</v>
      </c>
      <c r="R19">
        <v>959974.99200000009</v>
      </c>
      <c r="S19">
        <f t="shared" si="2"/>
        <v>8.076270516680248</v>
      </c>
      <c r="T19" s="3">
        <f t="shared" si="3"/>
        <v>213563.74679999999</v>
      </c>
      <c r="U19" s="3">
        <f t="shared" si="4"/>
        <v>1.5488180374522229</v>
      </c>
      <c r="V19">
        <f t="shared" si="5"/>
        <v>188552.76319999999</v>
      </c>
      <c r="W19">
        <f t="shared" si="6"/>
        <v>1.5862945753390545</v>
      </c>
      <c r="X19">
        <v>1839119736</v>
      </c>
      <c r="Y19">
        <v>1470010606</v>
      </c>
      <c r="Z19">
        <f t="shared" si="7"/>
        <v>16.005364129403731</v>
      </c>
      <c r="AA19">
        <f t="shared" si="8"/>
        <v>9.6625650920193014</v>
      </c>
      <c r="AB19" s="2" t="s">
        <v>590</v>
      </c>
      <c r="AC19" s="2" t="s">
        <v>821</v>
      </c>
      <c r="AD19" s="2" t="s">
        <v>784</v>
      </c>
      <c r="AE19" s="2" t="s">
        <v>862</v>
      </c>
      <c r="AF19" s="2" t="s">
        <v>903</v>
      </c>
      <c r="AG19">
        <v>17</v>
      </c>
    </row>
    <row r="20" spans="1:33" x14ac:dyDescent="0.25">
      <c r="A20" t="s">
        <v>21</v>
      </c>
      <c r="B20" t="s">
        <v>489</v>
      </c>
      <c r="C20">
        <v>15405094</v>
      </c>
      <c r="D20">
        <v>21157</v>
      </c>
      <c r="E20">
        <v>13767076</v>
      </c>
      <c r="F20">
        <v>19833</v>
      </c>
      <c r="G20" s="4">
        <v>0.127</v>
      </c>
      <c r="H20" t="s">
        <v>519</v>
      </c>
      <c r="I20">
        <v>8.25</v>
      </c>
      <c r="J20" s="3">
        <v>8.9862913208931268</v>
      </c>
      <c r="K20" s="3">
        <v>22553</v>
      </c>
      <c r="L20" s="7">
        <v>16.100000000000001</v>
      </c>
      <c r="M20" s="7">
        <v>73.8</v>
      </c>
      <c r="N20" s="2">
        <v>16.100000000000001</v>
      </c>
      <c r="O20" s="2">
        <f>F20*39.12</f>
        <v>775866.96</v>
      </c>
      <c r="P20">
        <f t="shared" si="0"/>
        <v>938447.97750000004</v>
      </c>
      <c r="Q20">
        <f t="shared" si="1"/>
        <v>6.8166107131245584</v>
      </c>
      <c r="R20">
        <v>1207789.659</v>
      </c>
      <c r="S20">
        <f t="shared" si="2"/>
        <v>7.8401966193779797</v>
      </c>
      <c r="T20" s="3">
        <f t="shared" si="3"/>
        <v>259106.24519999998</v>
      </c>
      <c r="U20" s="3">
        <f t="shared" si="4"/>
        <v>1.8820717282304535</v>
      </c>
      <c r="V20">
        <f t="shared" si="5"/>
        <v>237227.09390000001</v>
      </c>
      <c r="W20">
        <f t="shared" si="6"/>
        <v>1.5399262990540663</v>
      </c>
      <c r="X20">
        <v>1852313176</v>
      </c>
      <c r="Y20">
        <v>202834138</v>
      </c>
      <c r="Z20">
        <f t="shared" si="7"/>
        <v>-10.632963356146998</v>
      </c>
      <c r="AA20">
        <f t="shared" si="8"/>
        <v>9.3801229184320469</v>
      </c>
      <c r="AB20" s="2" t="s">
        <v>591</v>
      </c>
      <c r="AC20" s="2" t="s">
        <v>843</v>
      </c>
      <c r="AD20" s="2" t="s">
        <v>799</v>
      </c>
      <c r="AE20" s="2" t="s">
        <v>863</v>
      </c>
      <c r="AG20">
        <v>16</v>
      </c>
    </row>
    <row r="21" spans="1:33" x14ac:dyDescent="0.25">
      <c r="A21" t="s">
        <v>22</v>
      </c>
      <c r="B21" t="s">
        <v>380</v>
      </c>
      <c r="C21">
        <v>30430395</v>
      </c>
      <c r="D21">
        <v>30900</v>
      </c>
      <c r="E21">
        <v>40175953</v>
      </c>
      <c r="F21">
        <v>30823</v>
      </c>
      <c r="G21" s="4">
        <v>0.05</v>
      </c>
      <c r="H21" t="s">
        <v>540</v>
      </c>
      <c r="I21">
        <v>8.75</v>
      </c>
      <c r="J21" s="3">
        <v>2.1256417803067467</v>
      </c>
      <c r="K21" s="3">
        <v>35832</v>
      </c>
      <c r="L21" s="7">
        <v>34.6</v>
      </c>
      <c r="M21" s="7">
        <v>90.9</v>
      </c>
      <c r="N21" s="2">
        <v>11.8</v>
      </c>
      <c r="O21" s="2">
        <f>F21*397.85</f>
        <v>12262930.550000001</v>
      </c>
      <c r="P21">
        <f t="shared" si="0"/>
        <v>1458467.3025</v>
      </c>
      <c r="Q21">
        <f t="shared" si="1"/>
        <v>3.6301996433040431</v>
      </c>
      <c r="R21">
        <v>1763988.3</v>
      </c>
      <c r="S21">
        <f t="shared" si="2"/>
        <v>5.7967972482775858</v>
      </c>
      <c r="T21" s="3">
        <f t="shared" si="3"/>
        <v>402684.0012</v>
      </c>
      <c r="U21" s="3">
        <f t="shared" si="4"/>
        <v>1.0023010560570895</v>
      </c>
      <c r="V21">
        <f t="shared" si="5"/>
        <v>346472.43</v>
      </c>
      <c r="W21">
        <f t="shared" si="6"/>
        <v>1.1385735545003606</v>
      </c>
      <c r="X21">
        <v>3101214754</v>
      </c>
      <c r="Y21">
        <v>166445966</v>
      </c>
      <c r="Z21">
        <f t="shared" si="7"/>
        <v>32.025736110227946</v>
      </c>
      <c r="AA21">
        <f t="shared" si="8"/>
        <v>6.9353708027779462</v>
      </c>
      <c r="AB21" s="2" t="s">
        <v>593</v>
      </c>
      <c r="AC21" s="2" t="s">
        <v>855</v>
      </c>
      <c r="AD21" s="2" t="s">
        <v>819</v>
      </c>
      <c r="AE21" s="2" t="s">
        <v>862</v>
      </c>
      <c r="AF21" s="2"/>
      <c r="AG21">
        <v>22</v>
      </c>
    </row>
    <row r="22" spans="1:33" x14ac:dyDescent="0.25">
      <c r="A22" t="s">
        <v>23</v>
      </c>
      <c r="B22" t="s">
        <v>383</v>
      </c>
      <c r="C22">
        <v>21835634</v>
      </c>
      <c r="D22">
        <v>7148</v>
      </c>
      <c r="E22">
        <v>29028189</v>
      </c>
      <c r="F22">
        <v>6806</v>
      </c>
      <c r="G22" s="4">
        <v>3.3000000000000002E-2</v>
      </c>
      <c r="H22" t="s">
        <v>541</v>
      </c>
      <c r="I22">
        <v>9.375</v>
      </c>
      <c r="J22" s="3">
        <v>1.6615895873719191</v>
      </c>
      <c r="K22" s="3">
        <v>57375</v>
      </c>
      <c r="L22" s="7">
        <v>49.9</v>
      </c>
      <c r="M22" s="7">
        <v>89.2</v>
      </c>
      <c r="N22" s="2">
        <v>9.3000000000000007</v>
      </c>
      <c r="O22" s="2">
        <f>F22*106.86</f>
        <v>727289.16</v>
      </c>
      <c r="P22">
        <f t="shared" si="0"/>
        <v>322042.90500000003</v>
      </c>
      <c r="Q22">
        <f t="shared" si="1"/>
        <v>1.1094143868224093</v>
      </c>
      <c r="R22">
        <v>408057.87600000005</v>
      </c>
      <c r="S22">
        <f t="shared" si="2"/>
        <v>1.8687704510892609</v>
      </c>
      <c r="T22" s="3">
        <f t="shared" si="3"/>
        <v>88916.306400000001</v>
      </c>
      <c r="U22" s="3">
        <f t="shared" si="4"/>
        <v>0.30631020901786193</v>
      </c>
      <c r="V22">
        <f t="shared" si="5"/>
        <v>80148.3796</v>
      </c>
      <c r="W22">
        <f t="shared" si="6"/>
        <v>0.367053137087753</v>
      </c>
      <c r="X22">
        <v>346921138</v>
      </c>
      <c r="Y22">
        <v>543485781</v>
      </c>
      <c r="Z22">
        <f t="shared" si="7"/>
        <v>32.93952902855947</v>
      </c>
      <c r="AA22">
        <f t="shared" si="8"/>
        <v>2.2358235881770141</v>
      </c>
      <c r="AB22" s="2" t="s">
        <v>594</v>
      </c>
      <c r="AC22" s="2" t="s">
        <v>837</v>
      </c>
      <c r="AD22" s="2" t="s">
        <v>820</v>
      </c>
      <c r="AE22" s="2" t="s">
        <v>862</v>
      </c>
      <c r="AF22" s="2"/>
      <c r="AG22">
        <v>20</v>
      </c>
    </row>
    <row r="23" spans="1:33" x14ac:dyDescent="0.25">
      <c r="A23" t="s">
        <v>24</v>
      </c>
      <c r="B23" t="s">
        <v>262</v>
      </c>
      <c r="C23">
        <v>40059989</v>
      </c>
      <c r="D23">
        <v>30406</v>
      </c>
      <c r="E23">
        <v>54219112</v>
      </c>
      <c r="F23">
        <v>32019</v>
      </c>
      <c r="G23" s="4">
        <v>9.9000000000000005E-2</v>
      </c>
      <c r="H23" t="s">
        <v>527</v>
      </c>
      <c r="I23">
        <v>8.75</v>
      </c>
      <c r="J23" s="3">
        <v>6.9519438444924404</v>
      </c>
      <c r="K23" s="3">
        <v>21634</v>
      </c>
      <c r="L23" s="7">
        <v>14</v>
      </c>
      <c r="M23" s="7">
        <v>69.400000000000006</v>
      </c>
      <c r="N23" s="2">
        <v>14.7</v>
      </c>
      <c r="O23" s="2">
        <f>F23*271.8</f>
        <v>8702764.2000000011</v>
      </c>
      <c r="P23">
        <f t="shared" si="0"/>
        <v>1515059.0325</v>
      </c>
      <c r="Q23">
        <f t="shared" si="1"/>
        <v>2.7943265328653855</v>
      </c>
      <c r="R23">
        <v>1735787.3220000002</v>
      </c>
      <c r="S23">
        <f t="shared" si="2"/>
        <v>4.3329700415045052</v>
      </c>
      <c r="T23" s="3">
        <f t="shared" si="3"/>
        <v>418309.02359999996</v>
      </c>
      <c r="U23" s="3">
        <f t="shared" si="4"/>
        <v>0.77151581457106855</v>
      </c>
      <c r="V23">
        <f t="shared" si="5"/>
        <v>340933.35619999998</v>
      </c>
      <c r="W23">
        <f t="shared" si="6"/>
        <v>0.8510570389822123</v>
      </c>
      <c r="X23">
        <v>3352494</v>
      </c>
      <c r="Y23">
        <v>154510113</v>
      </c>
      <c r="Z23">
        <f t="shared" si="7"/>
        <v>35.34480001979032</v>
      </c>
      <c r="AA23">
        <f t="shared" si="8"/>
        <v>5.1840270804867172</v>
      </c>
      <c r="AB23" s="2" t="s">
        <v>595</v>
      </c>
      <c r="AC23" s="2" t="s">
        <v>799</v>
      </c>
      <c r="AD23" s="2" t="s">
        <v>806</v>
      </c>
      <c r="AE23" s="2" t="s">
        <v>862</v>
      </c>
      <c r="AF23" s="2"/>
      <c r="AG23">
        <v>17</v>
      </c>
    </row>
    <row r="24" spans="1:33" x14ac:dyDescent="0.25">
      <c r="A24" t="s">
        <v>25</v>
      </c>
      <c r="B24" t="s">
        <v>490</v>
      </c>
      <c r="C24">
        <v>21748705</v>
      </c>
      <c r="D24">
        <v>14096</v>
      </c>
      <c r="E24">
        <v>24903607</v>
      </c>
      <c r="F24">
        <v>13795</v>
      </c>
      <c r="G24" s="4">
        <v>4.7E-2</v>
      </c>
      <c r="H24" t="s">
        <v>532</v>
      </c>
      <c r="I24">
        <v>7.25</v>
      </c>
      <c r="J24" s="3">
        <v>3.5208788113513134</v>
      </c>
      <c r="K24" s="3">
        <v>41508</v>
      </c>
      <c r="L24" s="7">
        <v>38.6</v>
      </c>
      <c r="M24" s="7">
        <v>94.6</v>
      </c>
      <c r="N24" s="2">
        <v>10.199999999999999</v>
      </c>
      <c r="O24" s="2" t="s">
        <v>874</v>
      </c>
      <c r="P24">
        <f t="shared" si="0"/>
        <v>652744.91250000009</v>
      </c>
      <c r="Q24">
        <f t="shared" si="1"/>
        <v>2.6210858230295719</v>
      </c>
      <c r="R24">
        <v>804698.35200000007</v>
      </c>
      <c r="S24">
        <f t="shared" si="2"/>
        <v>3.6999828357596467</v>
      </c>
      <c r="T24" s="3">
        <f t="shared" si="3"/>
        <v>180223.39799999999</v>
      </c>
      <c r="U24" s="3">
        <f t="shared" si="4"/>
        <v>0.72368391454298164</v>
      </c>
      <c r="V24">
        <f t="shared" si="5"/>
        <v>158054.21919999999</v>
      </c>
      <c r="W24">
        <f t="shared" si="6"/>
        <v>0.72672933491902159</v>
      </c>
      <c r="X24">
        <v>1268290922</v>
      </c>
      <c r="Y24">
        <v>415675817</v>
      </c>
      <c r="Z24">
        <f t="shared" si="7"/>
        <v>14.506160251840283</v>
      </c>
      <c r="AA24">
        <f t="shared" si="8"/>
        <v>4.4267121706786687</v>
      </c>
      <c r="AB24" s="2" t="s">
        <v>575</v>
      </c>
      <c r="AC24" s="2" t="s">
        <v>849</v>
      </c>
      <c r="AD24" s="2" t="s">
        <v>675</v>
      </c>
      <c r="AE24" s="2" t="s">
        <v>863</v>
      </c>
      <c r="AF24" s="2"/>
      <c r="AG24">
        <v>22</v>
      </c>
    </row>
    <row r="25" spans="1:33" x14ac:dyDescent="0.25">
      <c r="A25" t="s">
        <v>26</v>
      </c>
      <c r="B25" t="s">
        <v>243</v>
      </c>
      <c r="C25">
        <v>28266950</v>
      </c>
      <c r="D25">
        <v>3718</v>
      </c>
      <c r="E25">
        <v>28863707</v>
      </c>
      <c r="F25">
        <v>3428</v>
      </c>
      <c r="G25" s="4">
        <v>0</v>
      </c>
      <c r="H25" t="s">
        <v>523</v>
      </c>
      <c r="I25">
        <v>10</v>
      </c>
      <c r="J25" s="3">
        <v>2.6867275658248251</v>
      </c>
      <c r="K25" s="3">
        <v>32469</v>
      </c>
      <c r="L25" s="7">
        <v>31.8</v>
      </c>
      <c r="M25" s="7">
        <v>78.7</v>
      </c>
      <c r="N25" s="2">
        <v>11</v>
      </c>
      <c r="O25" s="2">
        <f>F25*186.63</f>
        <v>639767.64</v>
      </c>
      <c r="P25">
        <f t="shared" si="0"/>
        <v>162204.39000000001</v>
      </c>
      <c r="Q25">
        <f t="shared" si="1"/>
        <v>0.5619665900849119</v>
      </c>
      <c r="R25">
        <v>212249.46600000001</v>
      </c>
      <c r="S25">
        <f t="shared" si="2"/>
        <v>0.7508750183518208</v>
      </c>
      <c r="T25" s="3">
        <f t="shared" si="3"/>
        <v>44784.763199999994</v>
      </c>
      <c r="U25" s="3">
        <f t="shared" si="4"/>
        <v>0.15515942979881273</v>
      </c>
      <c r="V25">
        <f t="shared" si="5"/>
        <v>41688.818599999999</v>
      </c>
      <c r="W25">
        <f t="shared" si="6"/>
        <v>0.14748254976217809</v>
      </c>
      <c r="X25">
        <v>2780112477</v>
      </c>
      <c r="Y25">
        <v>930304488</v>
      </c>
      <c r="Z25">
        <f t="shared" si="7"/>
        <v>2.1111474708095499</v>
      </c>
      <c r="AA25">
        <f t="shared" si="8"/>
        <v>0.89835756811399892</v>
      </c>
      <c r="AB25" s="2" t="s">
        <v>731</v>
      </c>
      <c r="AC25" s="2" t="s">
        <v>821</v>
      </c>
      <c r="AD25" s="2" t="s">
        <v>784</v>
      </c>
      <c r="AE25" s="2" t="s">
        <v>862</v>
      </c>
      <c r="AF25" s="2" t="s">
        <v>903</v>
      </c>
      <c r="AG25">
        <v>17</v>
      </c>
    </row>
    <row r="26" spans="1:33" x14ac:dyDescent="0.25">
      <c r="A26" t="s">
        <v>27</v>
      </c>
      <c r="B26" t="s">
        <v>491</v>
      </c>
      <c r="C26">
        <v>10944583</v>
      </c>
      <c r="D26">
        <v>12491</v>
      </c>
      <c r="E26">
        <v>10913564</v>
      </c>
      <c r="F26">
        <v>12750</v>
      </c>
      <c r="G26" s="4">
        <v>0.13600000000000001</v>
      </c>
      <c r="H26" t="s">
        <v>520</v>
      </c>
      <c r="I26">
        <v>8.25</v>
      </c>
      <c r="J26" s="3">
        <v>5.311369409591256</v>
      </c>
      <c r="K26" s="3">
        <v>21186</v>
      </c>
      <c r="L26" s="7">
        <v>13.5</v>
      </c>
      <c r="M26" s="7">
        <v>73.7</v>
      </c>
      <c r="N26" s="2">
        <v>15.5</v>
      </c>
      <c r="O26" s="2">
        <f>F26*742.47</f>
        <v>9466492.5</v>
      </c>
      <c r="P26">
        <f t="shared" si="0"/>
        <v>603298.125</v>
      </c>
      <c r="Q26">
        <f t="shared" si="1"/>
        <v>5.5279661621079974</v>
      </c>
      <c r="R26">
        <v>713073.71700000006</v>
      </c>
      <c r="S26">
        <f t="shared" si="2"/>
        <v>6.5153118853409033</v>
      </c>
      <c r="T26" s="3">
        <f t="shared" si="3"/>
        <v>166571.09999999998</v>
      </c>
      <c r="U26" s="3">
        <f t="shared" si="4"/>
        <v>1.5262759259944778</v>
      </c>
      <c r="V26">
        <f t="shared" si="5"/>
        <v>140057.8357</v>
      </c>
      <c r="W26">
        <f t="shared" si="6"/>
        <v>1.2797000644062912</v>
      </c>
      <c r="X26">
        <v>268947424</v>
      </c>
      <c r="Y26">
        <v>169016491</v>
      </c>
      <c r="Z26">
        <f t="shared" si="7"/>
        <v>-0.28341874697281749</v>
      </c>
      <c r="AA26">
        <f t="shared" si="8"/>
        <v>7.7950119497471952</v>
      </c>
      <c r="AB26" s="2" t="s">
        <v>597</v>
      </c>
      <c r="AC26" s="2" t="s">
        <v>843</v>
      </c>
      <c r="AD26" s="2" t="s">
        <v>800</v>
      </c>
      <c r="AE26" s="2" t="s">
        <v>863</v>
      </c>
      <c r="AG26">
        <v>20</v>
      </c>
    </row>
    <row r="27" spans="1:33" x14ac:dyDescent="0.25">
      <c r="A27" t="s">
        <v>28</v>
      </c>
      <c r="B27" t="s">
        <v>243</v>
      </c>
      <c r="C27">
        <v>129682180</v>
      </c>
      <c r="D27">
        <v>49762</v>
      </c>
      <c r="E27">
        <v>153205927</v>
      </c>
      <c r="F27">
        <v>50191</v>
      </c>
      <c r="G27" s="4">
        <v>8.5000000000000006E-2</v>
      </c>
      <c r="H27" t="s">
        <v>523</v>
      </c>
      <c r="I27">
        <v>10.25</v>
      </c>
      <c r="J27" s="3">
        <v>2.856859438547763</v>
      </c>
      <c r="K27" s="3">
        <v>32469</v>
      </c>
      <c r="L27" s="7">
        <v>31.8</v>
      </c>
      <c r="M27" s="7">
        <v>78.7</v>
      </c>
      <c r="N27" s="2">
        <v>11</v>
      </c>
      <c r="O27" s="2">
        <f>F27*186.63</f>
        <v>9367146.3300000001</v>
      </c>
      <c r="P27">
        <f t="shared" si="0"/>
        <v>2374912.6425000001</v>
      </c>
      <c r="Q27">
        <f t="shared" si="1"/>
        <v>1.5501441027800444</v>
      </c>
      <c r="R27">
        <v>2840763.2940000002</v>
      </c>
      <c r="S27">
        <f t="shared" si="2"/>
        <v>2.1905579425022004</v>
      </c>
      <c r="T27" s="3">
        <f t="shared" si="3"/>
        <v>655715.30039999995</v>
      </c>
      <c r="U27" s="3">
        <f t="shared" si="4"/>
        <v>0.42799603986600332</v>
      </c>
      <c r="V27">
        <f t="shared" si="5"/>
        <v>557966.3774</v>
      </c>
      <c r="W27">
        <f t="shared" si="6"/>
        <v>0.43025678423974673</v>
      </c>
      <c r="X27">
        <v>1020829414</v>
      </c>
      <c r="Y27">
        <v>287367876</v>
      </c>
      <c r="Z27">
        <f t="shared" si="7"/>
        <v>18.139536981873686</v>
      </c>
      <c r="AA27">
        <f t="shared" si="8"/>
        <v>2.6208147267419473</v>
      </c>
      <c r="AB27" s="2" t="s">
        <v>599</v>
      </c>
      <c r="AC27" s="2" t="s">
        <v>821</v>
      </c>
      <c r="AD27" s="2" t="s">
        <v>784</v>
      </c>
      <c r="AE27" s="2" t="s">
        <v>862</v>
      </c>
      <c r="AF27" s="2" t="s">
        <v>903</v>
      </c>
      <c r="AG27">
        <v>17</v>
      </c>
    </row>
    <row r="28" spans="1:33" x14ac:dyDescent="0.25">
      <c r="A28" t="s">
        <v>29</v>
      </c>
      <c r="B28" t="s">
        <v>489</v>
      </c>
      <c r="C28">
        <v>496984226</v>
      </c>
      <c r="D28">
        <v>383512</v>
      </c>
      <c r="E28">
        <v>752305760</v>
      </c>
      <c r="F28">
        <v>406129</v>
      </c>
      <c r="G28" s="4">
        <v>7.9000000000000001E-2</v>
      </c>
      <c r="H28" t="s">
        <v>519</v>
      </c>
      <c r="I28">
        <v>82.5</v>
      </c>
      <c r="J28" s="3">
        <v>4.5506081220366932</v>
      </c>
      <c r="K28" s="3">
        <v>22553</v>
      </c>
      <c r="L28" s="7">
        <v>16.100000000000001</v>
      </c>
      <c r="M28" s="7">
        <v>73.8</v>
      </c>
      <c r="N28" s="2">
        <v>16.100000000000001</v>
      </c>
      <c r="O28" s="2">
        <f>F28*39.12</f>
        <v>15887766.479999999</v>
      </c>
      <c r="P28">
        <f t="shared" si="0"/>
        <v>19217008.9575</v>
      </c>
      <c r="Q28">
        <f t="shared" si="1"/>
        <v>2.5544147046674213</v>
      </c>
      <c r="R28">
        <v>21893549.544</v>
      </c>
      <c r="S28">
        <f t="shared" si="2"/>
        <v>4.4052805700114916</v>
      </c>
      <c r="T28" s="3">
        <f t="shared" si="3"/>
        <v>5305831.7075999994</v>
      </c>
      <c r="U28" s="3">
        <f t="shared" si="4"/>
        <v>0.70527596486832689</v>
      </c>
      <c r="V28">
        <f t="shared" si="5"/>
        <v>4300205.0023999996</v>
      </c>
      <c r="W28">
        <f t="shared" si="6"/>
        <v>0.86525985683899753</v>
      </c>
      <c r="X28">
        <v>307442948</v>
      </c>
      <c r="Y28">
        <v>90328878</v>
      </c>
      <c r="Z28">
        <f t="shared" si="7"/>
        <v>51.374172587924349</v>
      </c>
      <c r="AA28">
        <f t="shared" si="8"/>
        <v>5.2705404268504887</v>
      </c>
      <c r="AB28" s="2" t="s">
        <v>600</v>
      </c>
      <c r="AC28" s="2" t="s">
        <v>843</v>
      </c>
      <c r="AD28" s="2" t="s">
        <v>799</v>
      </c>
      <c r="AE28" s="2" t="s">
        <v>863</v>
      </c>
      <c r="AG28">
        <v>16</v>
      </c>
    </row>
    <row r="29" spans="1:33" x14ac:dyDescent="0.25">
      <c r="A29" t="s">
        <v>30</v>
      </c>
      <c r="B29" t="s">
        <v>243</v>
      </c>
      <c r="C29">
        <v>52051944</v>
      </c>
      <c r="D29">
        <v>75537</v>
      </c>
      <c r="E29">
        <v>70710244</v>
      </c>
      <c r="F29">
        <v>71455</v>
      </c>
      <c r="G29" s="4">
        <v>9.4E-2</v>
      </c>
      <c r="H29" t="s">
        <v>523</v>
      </c>
      <c r="I29">
        <v>10.25</v>
      </c>
      <c r="J29" s="3">
        <v>2.478184071076428</v>
      </c>
      <c r="K29" s="3">
        <v>32469</v>
      </c>
      <c r="L29" s="7">
        <v>31.8</v>
      </c>
      <c r="M29" s="7">
        <v>78.7</v>
      </c>
      <c r="N29" s="2">
        <v>11</v>
      </c>
      <c r="O29" s="2">
        <f>F29*186.63</f>
        <v>13335646.65</v>
      </c>
      <c r="P29">
        <f t="shared" si="0"/>
        <v>3381071.9625000004</v>
      </c>
      <c r="Q29">
        <f t="shared" si="1"/>
        <v>4.7815871806353831</v>
      </c>
      <c r="R29">
        <v>4312180.7190000005</v>
      </c>
      <c r="S29">
        <f t="shared" si="2"/>
        <v>8.2843797707151925</v>
      </c>
      <c r="T29" s="3">
        <f t="shared" si="3"/>
        <v>933516.70199999993</v>
      </c>
      <c r="U29" s="3">
        <f t="shared" si="4"/>
        <v>1.3202000858602607</v>
      </c>
      <c r="V29">
        <f t="shared" si="5"/>
        <v>846973.71990000003</v>
      </c>
      <c r="W29">
        <f t="shared" si="6"/>
        <v>1.6271701973321111</v>
      </c>
      <c r="X29">
        <v>1049285382</v>
      </c>
      <c r="Y29">
        <v>94598748</v>
      </c>
      <c r="Z29">
        <f t="shared" si="7"/>
        <v>35.845539217517022</v>
      </c>
      <c r="AA29">
        <f t="shared" si="8"/>
        <v>9.9115499680473036</v>
      </c>
      <c r="AB29" s="2" t="s">
        <v>575</v>
      </c>
      <c r="AC29" s="2" t="s">
        <v>821</v>
      </c>
      <c r="AD29" s="2" t="s">
        <v>784</v>
      </c>
      <c r="AE29" s="2" t="s">
        <v>862</v>
      </c>
      <c r="AF29" s="2" t="s">
        <v>903</v>
      </c>
      <c r="AG29">
        <v>17</v>
      </c>
    </row>
    <row r="30" spans="1:33" x14ac:dyDescent="0.25">
      <c r="A30" t="s">
        <v>31</v>
      </c>
      <c r="B30" t="s">
        <v>354</v>
      </c>
      <c r="C30">
        <v>64366157</v>
      </c>
      <c r="D30">
        <v>31068</v>
      </c>
      <c r="E30">
        <v>92239136</v>
      </c>
      <c r="F30">
        <v>30629</v>
      </c>
      <c r="G30" s="4">
        <v>9.4E-2</v>
      </c>
      <c r="H30" t="s">
        <v>533</v>
      </c>
      <c r="I30">
        <v>7.75</v>
      </c>
      <c r="J30" s="3">
        <v>4.3243243243243246</v>
      </c>
      <c r="K30" s="3">
        <v>27142</v>
      </c>
      <c r="L30" s="7">
        <v>21.8</v>
      </c>
      <c r="M30" s="7">
        <v>81.7</v>
      </c>
      <c r="N30" s="2">
        <v>11.8</v>
      </c>
      <c r="O30" s="2">
        <f>F30*253.23</f>
        <v>7756181.6699999999</v>
      </c>
      <c r="P30">
        <f t="shared" si="0"/>
        <v>1449287.7075</v>
      </c>
      <c r="Q30">
        <f t="shared" si="1"/>
        <v>1.5712286241492981</v>
      </c>
      <c r="R30">
        <v>1773578.9160000002</v>
      </c>
      <c r="S30">
        <f t="shared" si="2"/>
        <v>2.7554525524958717</v>
      </c>
      <c r="T30" s="3">
        <f t="shared" si="3"/>
        <v>400149.50759999995</v>
      </c>
      <c r="U30" s="3">
        <f t="shared" si="4"/>
        <v>0.43381749326012758</v>
      </c>
      <c r="V30">
        <f t="shared" si="5"/>
        <v>348356.16359999997</v>
      </c>
      <c r="W30">
        <f t="shared" si="6"/>
        <v>0.54121013252352468</v>
      </c>
      <c r="X30">
        <v>153412212</v>
      </c>
      <c r="Y30">
        <v>162023108</v>
      </c>
      <c r="Z30">
        <f t="shared" si="7"/>
        <v>43.303779966232874</v>
      </c>
      <c r="AA30">
        <f t="shared" si="8"/>
        <v>3.2966626850193963</v>
      </c>
      <c r="AB30" s="2" t="s">
        <v>601</v>
      </c>
      <c r="AC30" s="2" t="s">
        <v>784</v>
      </c>
      <c r="AD30" s="2" t="s">
        <v>815</v>
      </c>
      <c r="AE30" s="2" t="s">
        <v>862</v>
      </c>
      <c r="AF30" s="2" t="s">
        <v>904</v>
      </c>
      <c r="AG30">
        <v>19</v>
      </c>
    </row>
    <row r="31" spans="1:33" x14ac:dyDescent="0.25">
      <c r="A31" t="s">
        <v>32</v>
      </c>
      <c r="B31" t="s">
        <v>365</v>
      </c>
      <c r="C31">
        <v>29638116</v>
      </c>
      <c r="D31">
        <v>24248</v>
      </c>
      <c r="E31">
        <v>49141479</v>
      </c>
      <c r="F31">
        <v>25405</v>
      </c>
      <c r="G31" s="4">
        <v>9.1999999999999998E-2</v>
      </c>
      <c r="H31" t="s">
        <v>536</v>
      </c>
      <c r="I31">
        <v>8.75</v>
      </c>
      <c r="J31" s="3">
        <v>11.359396376601302</v>
      </c>
      <c r="K31" s="3">
        <v>23956</v>
      </c>
      <c r="L31" s="7">
        <v>20.3</v>
      </c>
      <c r="M31" s="7">
        <v>79.5</v>
      </c>
      <c r="N31" s="2">
        <v>14.4</v>
      </c>
      <c r="O31" s="2">
        <f>F31*84.07</f>
        <v>2135798.3499999996</v>
      </c>
      <c r="P31">
        <f t="shared" si="0"/>
        <v>1202101.0875000001</v>
      </c>
      <c r="Q31">
        <f t="shared" si="1"/>
        <v>2.4462045342591341</v>
      </c>
      <c r="R31">
        <v>1384245.5760000001</v>
      </c>
      <c r="S31">
        <f t="shared" si="2"/>
        <v>4.6704911202857833</v>
      </c>
      <c r="T31" s="3">
        <f t="shared" si="3"/>
        <v>331901.08199999999</v>
      </c>
      <c r="U31" s="3">
        <f t="shared" si="4"/>
        <v>0.67539904934485173</v>
      </c>
      <c r="V31">
        <f t="shared" si="5"/>
        <v>271885.54959999997</v>
      </c>
      <c r="W31">
        <f t="shared" si="6"/>
        <v>0.91735098681711058</v>
      </c>
      <c r="X31">
        <v>454742494</v>
      </c>
      <c r="Y31">
        <v>286482239</v>
      </c>
      <c r="Z31">
        <f t="shared" si="7"/>
        <v>65.805002585184567</v>
      </c>
      <c r="AA31">
        <f t="shared" si="8"/>
        <v>5.5878421071028948</v>
      </c>
      <c r="AB31" s="2" t="s">
        <v>602</v>
      </c>
      <c r="AC31" s="2" t="s">
        <v>826</v>
      </c>
      <c r="AD31" s="2" t="s">
        <v>818</v>
      </c>
      <c r="AE31" s="2" t="s">
        <v>862</v>
      </c>
      <c r="AF31" s="2"/>
      <c r="AG31">
        <v>17</v>
      </c>
    </row>
    <row r="32" spans="1:33" x14ac:dyDescent="0.25">
      <c r="A32" t="s">
        <v>33</v>
      </c>
      <c r="B32" t="s">
        <v>354</v>
      </c>
      <c r="C32">
        <v>53685354</v>
      </c>
      <c r="D32">
        <v>46179</v>
      </c>
      <c r="E32">
        <v>74170633</v>
      </c>
      <c r="F32">
        <v>54313</v>
      </c>
      <c r="G32" s="4">
        <v>6.3E-2</v>
      </c>
      <c r="H32" t="s">
        <v>533</v>
      </c>
      <c r="I32">
        <v>7.75</v>
      </c>
      <c r="J32" s="3">
        <v>1.804275348107472</v>
      </c>
      <c r="K32" s="3">
        <v>27142</v>
      </c>
      <c r="L32" s="7">
        <v>21.8</v>
      </c>
      <c r="M32" s="7">
        <v>81.7</v>
      </c>
      <c r="N32" s="2">
        <v>11.8</v>
      </c>
      <c r="O32" s="2">
        <f>F32*253.23</f>
        <v>13753680.99</v>
      </c>
      <c r="P32">
        <f t="shared" si="0"/>
        <v>2569955.3774999999</v>
      </c>
      <c r="Q32">
        <f t="shared" si="1"/>
        <v>3.4649230747430724</v>
      </c>
      <c r="R32">
        <v>2636220.5730000003</v>
      </c>
      <c r="S32">
        <f t="shared" si="2"/>
        <v>4.9105023560056997</v>
      </c>
      <c r="T32" s="3">
        <f t="shared" si="3"/>
        <v>709566.75719999999</v>
      </c>
      <c r="U32" s="3">
        <f t="shared" si="4"/>
        <v>0.95666806187295184</v>
      </c>
      <c r="V32">
        <f t="shared" si="5"/>
        <v>517791.2733</v>
      </c>
      <c r="W32">
        <f t="shared" si="6"/>
        <v>0.96449261245441353</v>
      </c>
      <c r="X32">
        <v>90755027</v>
      </c>
      <c r="Y32">
        <v>109303366</v>
      </c>
      <c r="Z32">
        <f t="shared" si="7"/>
        <v>38.158040272957869</v>
      </c>
      <c r="AA32">
        <f t="shared" si="8"/>
        <v>5.8749949684601139</v>
      </c>
      <c r="AB32" s="2" t="s">
        <v>604</v>
      </c>
      <c r="AC32" s="2" t="s">
        <v>784</v>
      </c>
      <c r="AD32" s="2" t="s">
        <v>815</v>
      </c>
      <c r="AE32" s="2" t="s">
        <v>862</v>
      </c>
      <c r="AF32" s="2" t="s">
        <v>904</v>
      </c>
      <c r="AG32">
        <v>19</v>
      </c>
    </row>
    <row r="33" spans="1:33" x14ac:dyDescent="0.25">
      <c r="A33" t="s">
        <v>34</v>
      </c>
      <c r="B33" t="s">
        <v>243</v>
      </c>
      <c r="C33">
        <v>28837693</v>
      </c>
      <c r="D33">
        <v>36408</v>
      </c>
      <c r="E33">
        <v>34086317</v>
      </c>
      <c r="F33">
        <v>33962</v>
      </c>
      <c r="G33" s="4">
        <v>9.7000000000000003E-2</v>
      </c>
      <c r="H33" t="s">
        <v>523</v>
      </c>
      <c r="I33">
        <v>9.5</v>
      </c>
      <c r="J33" s="3">
        <v>4.698117956318689</v>
      </c>
      <c r="K33" s="3">
        <v>32469</v>
      </c>
      <c r="L33" s="7">
        <v>31.8</v>
      </c>
      <c r="M33" s="7">
        <v>78.7</v>
      </c>
      <c r="N33" s="2">
        <v>11</v>
      </c>
      <c r="O33" s="2">
        <f>F33*186.63</f>
        <v>6338328.0599999996</v>
      </c>
      <c r="P33">
        <f t="shared" si="0"/>
        <v>1606996.9350000001</v>
      </c>
      <c r="Q33">
        <f t="shared" si="1"/>
        <v>4.7144927244559742</v>
      </c>
      <c r="R33">
        <v>2078423.496</v>
      </c>
      <c r="S33">
        <f t="shared" si="2"/>
        <v>7.20731542568263</v>
      </c>
      <c r="T33" s="3">
        <f t="shared" si="3"/>
        <v>443693.15279999998</v>
      </c>
      <c r="U33" s="3">
        <f t="shared" si="4"/>
        <v>1.3016752522720478</v>
      </c>
      <c r="V33">
        <f t="shared" si="5"/>
        <v>408231.9816</v>
      </c>
      <c r="W33">
        <f t="shared" si="6"/>
        <v>1.4156194172675325</v>
      </c>
      <c r="X33">
        <v>479631537</v>
      </c>
      <c r="Y33">
        <v>626325332</v>
      </c>
      <c r="Z33">
        <f t="shared" si="7"/>
        <v>18.200568263210236</v>
      </c>
      <c r="AA33">
        <f t="shared" si="8"/>
        <v>8.622934842950162</v>
      </c>
      <c r="AB33" s="2" t="s">
        <v>605</v>
      </c>
      <c r="AC33" s="2" t="s">
        <v>821</v>
      </c>
      <c r="AD33" s="2" t="s">
        <v>784</v>
      </c>
      <c r="AE33" s="2" t="s">
        <v>862</v>
      </c>
      <c r="AF33" s="2" t="s">
        <v>903</v>
      </c>
      <c r="AG33">
        <v>17</v>
      </c>
    </row>
    <row r="34" spans="1:33" x14ac:dyDescent="0.25">
      <c r="A34" t="s">
        <v>35</v>
      </c>
      <c r="B34" t="s">
        <v>243</v>
      </c>
      <c r="C34">
        <v>43537025</v>
      </c>
      <c r="D34">
        <v>42824</v>
      </c>
      <c r="E34">
        <v>46781225</v>
      </c>
      <c r="F34">
        <v>39265</v>
      </c>
      <c r="G34" s="4">
        <v>9.9000000000000005E-2</v>
      </c>
      <c r="H34" t="s">
        <v>523</v>
      </c>
      <c r="I34">
        <v>10.25</v>
      </c>
      <c r="J34" s="3">
        <v>4.2359707756878597</v>
      </c>
      <c r="K34" s="3">
        <v>32469</v>
      </c>
      <c r="L34" s="7">
        <v>31.8</v>
      </c>
      <c r="M34" s="7">
        <v>78.7</v>
      </c>
      <c r="N34" s="2">
        <v>11</v>
      </c>
      <c r="O34" s="2">
        <f>F34*186.63</f>
        <v>7328026.9500000002</v>
      </c>
      <c r="P34">
        <f t="shared" si="0"/>
        <v>1857921.6375000002</v>
      </c>
      <c r="Q34">
        <f t="shared" si="1"/>
        <v>3.9715113007408425</v>
      </c>
      <c r="R34">
        <v>2444693.6880000001</v>
      </c>
      <c r="S34">
        <f t="shared" si="2"/>
        <v>5.6152061102016049</v>
      </c>
      <c r="T34" s="3">
        <f t="shared" si="3"/>
        <v>512973.66599999997</v>
      </c>
      <c r="U34" s="3">
        <f t="shared" si="4"/>
        <v>1.0965374805811519</v>
      </c>
      <c r="V34">
        <f t="shared" si="5"/>
        <v>480172.66479999997</v>
      </c>
      <c r="W34">
        <f t="shared" si="6"/>
        <v>1.1029064682302017</v>
      </c>
      <c r="X34">
        <v>497468696</v>
      </c>
      <c r="Y34">
        <v>658568031</v>
      </c>
      <c r="Z34">
        <f t="shared" si="7"/>
        <v>7.4515886191121234</v>
      </c>
      <c r="AA34">
        <f t="shared" si="8"/>
        <v>6.7181125784318061</v>
      </c>
      <c r="AB34" s="2" t="s">
        <v>606</v>
      </c>
      <c r="AC34" s="2" t="s">
        <v>821</v>
      </c>
      <c r="AD34" s="2" t="s">
        <v>784</v>
      </c>
      <c r="AE34" s="2" t="s">
        <v>862</v>
      </c>
      <c r="AF34" s="2" t="s">
        <v>903</v>
      </c>
      <c r="AG34">
        <v>17</v>
      </c>
    </row>
    <row r="35" spans="1:33" x14ac:dyDescent="0.25">
      <c r="A35" t="s">
        <v>36</v>
      </c>
      <c r="B35" t="s">
        <v>243</v>
      </c>
      <c r="C35">
        <v>39931223</v>
      </c>
      <c r="D35">
        <v>76657</v>
      </c>
      <c r="E35">
        <v>62029692</v>
      </c>
      <c r="F35">
        <v>78107</v>
      </c>
      <c r="G35" s="4">
        <v>0.109</v>
      </c>
      <c r="H35" t="s">
        <v>523</v>
      </c>
      <c r="I35">
        <v>10.25</v>
      </c>
      <c r="J35" s="3">
        <v>3.4697634895907092</v>
      </c>
      <c r="K35" s="3">
        <v>32469</v>
      </c>
      <c r="L35" s="7">
        <v>31.8</v>
      </c>
      <c r="M35" s="7">
        <v>78.7</v>
      </c>
      <c r="N35" s="2">
        <v>11</v>
      </c>
      <c r="O35" s="2">
        <f>F35*186.63</f>
        <v>14577109.41</v>
      </c>
      <c r="P35">
        <f t="shared" si="0"/>
        <v>3695827.9725000001</v>
      </c>
      <c r="Q35">
        <f t="shared" si="1"/>
        <v>5.9581594770775261</v>
      </c>
      <c r="R35">
        <v>4376118.159</v>
      </c>
      <c r="S35">
        <f t="shared" si="2"/>
        <v>10.959138814756562</v>
      </c>
      <c r="T35" s="3">
        <f t="shared" si="3"/>
        <v>1020421.0907999999</v>
      </c>
      <c r="U35" s="3">
        <f t="shared" si="4"/>
        <v>1.6450526480125034</v>
      </c>
      <c r="V35">
        <f t="shared" si="5"/>
        <v>859531.94389999995</v>
      </c>
      <c r="W35">
        <f t="shared" si="6"/>
        <v>2.152530975322243</v>
      </c>
      <c r="X35">
        <v>670097614</v>
      </c>
      <c r="Y35">
        <v>263857502</v>
      </c>
      <c r="Z35">
        <f t="shared" si="7"/>
        <v>55.341327762488014</v>
      </c>
      <c r="AA35">
        <f t="shared" si="8"/>
        <v>13.111669790078807</v>
      </c>
      <c r="AB35" s="2" t="s">
        <v>607</v>
      </c>
      <c r="AC35" s="2" t="s">
        <v>821</v>
      </c>
      <c r="AD35" s="2" t="s">
        <v>784</v>
      </c>
      <c r="AE35" s="2" t="s">
        <v>862</v>
      </c>
      <c r="AF35" s="2" t="s">
        <v>903</v>
      </c>
      <c r="AG35">
        <v>17</v>
      </c>
    </row>
    <row r="36" spans="1:33" x14ac:dyDescent="0.25">
      <c r="A36" t="s">
        <v>37</v>
      </c>
      <c r="B36" t="s">
        <v>383</v>
      </c>
      <c r="C36">
        <v>60802922</v>
      </c>
      <c r="D36">
        <v>27594</v>
      </c>
      <c r="E36">
        <v>85419415</v>
      </c>
      <c r="F36">
        <v>27587</v>
      </c>
      <c r="G36" s="4">
        <v>0.04</v>
      </c>
      <c r="H36" t="s">
        <v>541</v>
      </c>
      <c r="I36">
        <v>9.875</v>
      </c>
      <c r="J36" s="3">
        <v>1.6500440011733646</v>
      </c>
      <c r="K36" s="3">
        <v>57375</v>
      </c>
      <c r="L36" s="7">
        <v>49.9</v>
      </c>
      <c r="M36" s="7">
        <v>89.2</v>
      </c>
      <c r="N36" s="2">
        <v>9.3000000000000007</v>
      </c>
      <c r="O36" s="2">
        <f>F36*106.86</f>
        <v>2947946.82</v>
      </c>
      <c r="P36">
        <f t="shared" si="0"/>
        <v>1305347.8725000001</v>
      </c>
      <c r="Q36">
        <f t="shared" si="1"/>
        <v>1.5281629738391442</v>
      </c>
      <c r="R36">
        <v>1575258.6780000001</v>
      </c>
      <c r="S36">
        <f t="shared" si="2"/>
        <v>2.5907614736015483</v>
      </c>
      <c r="T36" s="3">
        <f t="shared" si="3"/>
        <v>360407.60279999999</v>
      </c>
      <c r="U36" s="3">
        <f t="shared" si="4"/>
        <v>0.42192703239655766</v>
      </c>
      <c r="V36">
        <f t="shared" si="5"/>
        <v>309403.2438</v>
      </c>
      <c r="W36">
        <f t="shared" si="6"/>
        <v>0.5088624586167092</v>
      </c>
      <c r="X36">
        <v>258201745</v>
      </c>
      <c r="Y36">
        <v>1091990551</v>
      </c>
      <c r="Z36">
        <f t="shared" si="7"/>
        <v>40.48570724939831</v>
      </c>
      <c r="AA36">
        <f t="shared" si="8"/>
        <v>3.0996239322182579</v>
      </c>
      <c r="AB36" s="2" t="s">
        <v>573</v>
      </c>
      <c r="AC36" s="2" t="s">
        <v>837</v>
      </c>
      <c r="AD36" s="2" t="s">
        <v>820</v>
      </c>
      <c r="AE36" s="2" t="s">
        <v>862</v>
      </c>
      <c r="AF36" s="2"/>
      <c r="AG36">
        <v>20</v>
      </c>
    </row>
    <row r="37" spans="1:33" x14ac:dyDescent="0.25">
      <c r="A37" t="s">
        <v>38</v>
      </c>
      <c r="B37" t="s">
        <v>492</v>
      </c>
      <c r="C37">
        <v>7746786</v>
      </c>
      <c r="D37">
        <v>2172</v>
      </c>
      <c r="E37">
        <v>9457808</v>
      </c>
      <c r="F37">
        <v>2103</v>
      </c>
      <c r="G37" s="4">
        <v>1.0999999999999999E-2</v>
      </c>
      <c r="H37" t="s">
        <v>525</v>
      </c>
      <c r="I37">
        <v>8.25</v>
      </c>
      <c r="J37" s="3">
        <v>0.47303689687795647</v>
      </c>
      <c r="K37" s="3">
        <v>69275</v>
      </c>
      <c r="L37" s="7">
        <v>58.8</v>
      </c>
      <c r="M37" s="7">
        <v>93.2</v>
      </c>
      <c r="N37" s="2">
        <v>8.6999999999999993</v>
      </c>
      <c r="O37" s="2">
        <f>F37*58.93</f>
        <v>123929.79</v>
      </c>
      <c r="P37">
        <f t="shared" si="0"/>
        <v>99508.702499999999</v>
      </c>
      <c r="Q37">
        <f t="shared" si="1"/>
        <v>1.0521328250689801</v>
      </c>
      <c r="R37">
        <v>123992.96400000001</v>
      </c>
      <c r="S37">
        <f t="shared" si="2"/>
        <v>1.60057298600994</v>
      </c>
      <c r="T37" s="3">
        <f t="shared" si="3"/>
        <v>27474.433199999999</v>
      </c>
      <c r="U37" s="3">
        <f t="shared" si="4"/>
        <v>0.29049472351310157</v>
      </c>
      <c r="V37">
        <f t="shared" si="5"/>
        <v>24353.984400000001</v>
      </c>
      <c r="W37">
        <f t="shared" si="6"/>
        <v>0.31437533449355642</v>
      </c>
      <c r="X37">
        <v>184077397</v>
      </c>
      <c r="Y37">
        <v>1229498103</v>
      </c>
      <c r="Z37">
        <f t="shared" si="7"/>
        <v>22.086862861578982</v>
      </c>
      <c r="AA37">
        <f t="shared" si="8"/>
        <v>1.9149483205034963</v>
      </c>
      <c r="AB37" s="2">
        <v>4.4000000000000004</v>
      </c>
      <c r="AC37" s="2" t="s">
        <v>807</v>
      </c>
      <c r="AD37" s="2" t="s">
        <v>804</v>
      </c>
      <c r="AE37" s="2" t="s">
        <v>862</v>
      </c>
      <c r="AF37" s="2"/>
      <c r="AG37">
        <v>21</v>
      </c>
    </row>
    <row r="38" spans="1:33" x14ac:dyDescent="0.25">
      <c r="A38" t="s">
        <v>39</v>
      </c>
      <c r="B38" t="s">
        <v>493</v>
      </c>
      <c r="C38">
        <v>67015867</v>
      </c>
      <c r="D38">
        <v>27695</v>
      </c>
      <c r="E38">
        <v>83023247</v>
      </c>
      <c r="F38">
        <v>26995</v>
      </c>
      <c r="G38" s="4">
        <v>5.1999999999999998E-2</v>
      </c>
      <c r="H38" t="s">
        <v>522</v>
      </c>
      <c r="I38">
        <v>8.375</v>
      </c>
      <c r="J38" s="3">
        <v>0.56197534333181132</v>
      </c>
      <c r="K38" s="3">
        <v>33700</v>
      </c>
      <c r="L38" s="7">
        <v>26.2</v>
      </c>
      <c r="M38" s="7">
        <v>88</v>
      </c>
      <c r="N38" s="2">
        <v>14.5</v>
      </c>
      <c r="O38" s="2">
        <f>F38*226.05</f>
        <v>6102219.75</v>
      </c>
      <c r="P38">
        <f t="shared" si="0"/>
        <v>1277335.9125000001</v>
      </c>
      <c r="Q38">
        <f t="shared" si="1"/>
        <v>1.5385280131238424</v>
      </c>
      <c r="R38">
        <v>1581024.4650000001</v>
      </c>
      <c r="S38">
        <f t="shared" si="2"/>
        <v>2.3591793045070952</v>
      </c>
      <c r="T38" s="3">
        <f t="shared" si="3"/>
        <v>352673.478</v>
      </c>
      <c r="U38" s="3">
        <f t="shared" si="4"/>
        <v>0.42478882812183916</v>
      </c>
      <c r="V38">
        <f t="shared" si="5"/>
        <v>310535.72649999999</v>
      </c>
      <c r="W38">
        <f t="shared" si="6"/>
        <v>0.46337642173606436</v>
      </c>
      <c r="X38">
        <v>32388554</v>
      </c>
      <c r="Y38">
        <v>101079794</v>
      </c>
      <c r="Z38">
        <f t="shared" si="7"/>
        <v>23.885955246986509</v>
      </c>
      <c r="AA38">
        <f t="shared" si="8"/>
        <v>2.8225557262431598</v>
      </c>
      <c r="AB38" s="2" t="s">
        <v>609</v>
      </c>
      <c r="AC38" s="2" t="s">
        <v>851</v>
      </c>
      <c r="AD38" s="2" t="s">
        <v>796</v>
      </c>
      <c r="AE38" s="2" t="s">
        <v>862</v>
      </c>
      <c r="AF38" s="2"/>
      <c r="AG38">
        <v>20</v>
      </c>
    </row>
    <row r="39" spans="1:33" x14ac:dyDescent="0.25">
      <c r="A39" t="s">
        <v>40</v>
      </c>
      <c r="B39" t="s">
        <v>5</v>
      </c>
      <c r="C39">
        <v>407565469</v>
      </c>
      <c r="D39">
        <v>121238</v>
      </c>
      <c r="E39">
        <v>509307358</v>
      </c>
      <c r="F39">
        <v>121269</v>
      </c>
      <c r="G39" s="4">
        <v>4.9000000000000002E-2</v>
      </c>
      <c r="H39" t="s">
        <v>514</v>
      </c>
      <c r="I39">
        <v>10.25</v>
      </c>
      <c r="J39" s="3">
        <v>5.0330651203700691</v>
      </c>
      <c r="K39" s="3">
        <v>44283</v>
      </c>
      <c r="L39" s="7">
        <v>46</v>
      </c>
      <c r="M39" s="7">
        <v>88</v>
      </c>
      <c r="N39" s="2">
        <v>10</v>
      </c>
      <c r="O39" s="2">
        <f>F39*255.18</f>
        <v>30945423.420000002</v>
      </c>
      <c r="P39">
        <f t="shared" si="0"/>
        <v>5738145.9075000007</v>
      </c>
      <c r="Q39">
        <f t="shared" si="1"/>
        <v>1.1266567854101179</v>
      </c>
      <c r="R39">
        <v>6921113.7060000002</v>
      </c>
      <c r="S39">
        <f t="shared" si="2"/>
        <v>1.6981599846968392</v>
      </c>
      <c r="T39" s="3">
        <f t="shared" si="3"/>
        <v>1584306.7235999999</v>
      </c>
      <c r="U39" s="3">
        <f t="shared" si="4"/>
        <v>0.31107084920614869</v>
      </c>
      <c r="V39">
        <f t="shared" si="5"/>
        <v>1359405.3226000001</v>
      </c>
      <c r="W39">
        <f t="shared" si="6"/>
        <v>0.33354281115508344</v>
      </c>
      <c r="X39">
        <v>910743794</v>
      </c>
      <c r="Y39">
        <v>1493201428</v>
      </c>
      <c r="Z39">
        <f t="shared" si="7"/>
        <v>24.963324113211367</v>
      </c>
      <c r="AA39">
        <f t="shared" si="8"/>
        <v>2.0317027958519223</v>
      </c>
      <c r="AB39" s="2" t="s">
        <v>610</v>
      </c>
      <c r="AC39" s="2" t="s">
        <v>832</v>
      </c>
      <c r="AD39" s="2" t="s">
        <v>788</v>
      </c>
      <c r="AE39" s="2" t="s">
        <v>862</v>
      </c>
      <c r="AF39" s="2" t="s">
        <v>902</v>
      </c>
      <c r="AG39">
        <v>17</v>
      </c>
    </row>
    <row r="40" spans="1:33" x14ac:dyDescent="0.25">
      <c r="A40" t="s">
        <v>41</v>
      </c>
      <c r="B40" t="s">
        <v>243</v>
      </c>
      <c r="C40">
        <v>460888375</v>
      </c>
      <c r="D40">
        <v>34646</v>
      </c>
      <c r="E40">
        <v>482690714</v>
      </c>
      <c r="F40">
        <v>32565</v>
      </c>
      <c r="G40" s="4">
        <v>7.0999999999999994E-2</v>
      </c>
      <c r="H40" t="s">
        <v>523</v>
      </c>
      <c r="I40">
        <v>9.5</v>
      </c>
      <c r="J40" s="3">
        <v>3.0107275437724712</v>
      </c>
      <c r="K40" s="3">
        <v>32469</v>
      </c>
      <c r="L40" s="7">
        <v>31.8</v>
      </c>
      <c r="M40" s="7">
        <v>78.7</v>
      </c>
      <c r="N40" s="2">
        <v>11</v>
      </c>
      <c r="O40" s="2">
        <f>F40*186.63</f>
        <v>6077605.9500000002</v>
      </c>
      <c r="P40">
        <f t="shared" si="0"/>
        <v>1540894.3875000002</v>
      </c>
      <c r="Q40">
        <f t="shared" si="1"/>
        <v>0.31923017012918964</v>
      </c>
      <c r="R40">
        <v>1977836.202</v>
      </c>
      <c r="S40">
        <f t="shared" si="2"/>
        <v>0.4291356235661184</v>
      </c>
      <c r="T40" s="3">
        <f t="shared" si="3"/>
        <v>425442.18599999999</v>
      </c>
      <c r="U40" s="3">
        <f t="shared" si="4"/>
        <v>8.813970802844158E-2</v>
      </c>
      <c r="V40">
        <f t="shared" si="5"/>
        <v>388475.20419999998</v>
      </c>
      <c r="W40">
        <f t="shared" si="6"/>
        <v>8.4288349472906532E-2</v>
      </c>
      <c r="X40">
        <v>189788782</v>
      </c>
      <c r="Y40">
        <v>291091043</v>
      </c>
      <c r="Z40">
        <f t="shared" si="7"/>
        <v>4.7305031288758368</v>
      </c>
      <c r="AA40">
        <f t="shared" si="8"/>
        <v>0.51342397303902498</v>
      </c>
      <c r="AB40" s="2" t="s">
        <v>587</v>
      </c>
      <c r="AC40" s="2" t="s">
        <v>821</v>
      </c>
      <c r="AD40" s="2" t="s">
        <v>784</v>
      </c>
      <c r="AE40" s="2" t="s">
        <v>862</v>
      </c>
      <c r="AF40" s="2" t="s">
        <v>903</v>
      </c>
      <c r="AG40">
        <v>17</v>
      </c>
    </row>
    <row r="41" spans="1:33" x14ac:dyDescent="0.25">
      <c r="A41" t="s">
        <v>42</v>
      </c>
      <c r="B41" t="s">
        <v>365</v>
      </c>
      <c r="C41">
        <v>37188521</v>
      </c>
      <c r="D41">
        <v>5047</v>
      </c>
      <c r="E41">
        <v>57881479</v>
      </c>
      <c r="F41">
        <v>5054</v>
      </c>
      <c r="G41" s="4">
        <v>4.8000000000000001E-2</v>
      </c>
      <c r="H41" t="s">
        <v>536</v>
      </c>
      <c r="I41">
        <v>7.75</v>
      </c>
      <c r="J41" s="3">
        <v>14.309922801732254</v>
      </c>
      <c r="K41" s="3">
        <v>23956</v>
      </c>
      <c r="L41" s="7">
        <v>20.3</v>
      </c>
      <c r="M41" s="7">
        <v>79.5</v>
      </c>
      <c r="N41" s="2">
        <v>14.4</v>
      </c>
      <c r="O41" s="2">
        <f>F41*84.07</f>
        <v>424889.77999999997</v>
      </c>
      <c r="P41">
        <f t="shared" si="0"/>
        <v>239142.64500000002</v>
      </c>
      <c r="Q41">
        <f t="shared" si="1"/>
        <v>0.41315918171337673</v>
      </c>
      <c r="R41">
        <v>288118.08900000004</v>
      </c>
      <c r="S41">
        <f t="shared" si="2"/>
        <v>0.77475006064371321</v>
      </c>
      <c r="T41" s="3">
        <f t="shared" si="3"/>
        <v>66027.477599999998</v>
      </c>
      <c r="U41" s="3">
        <f t="shared" si="4"/>
        <v>0.1140735840561365</v>
      </c>
      <c r="V41">
        <f t="shared" si="5"/>
        <v>56590.496899999998</v>
      </c>
      <c r="W41">
        <f t="shared" si="6"/>
        <v>0.15217194816647855</v>
      </c>
      <c r="X41">
        <v>1462214517</v>
      </c>
      <c r="Y41">
        <v>2783264336</v>
      </c>
      <c r="Z41">
        <f t="shared" si="7"/>
        <v>55.643401360328369</v>
      </c>
      <c r="AA41">
        <f t="shared" si="8"/>
        <v>0.92692200881019193</v>
      </c>
      <c r="AB41" s="2" t="s">
        <v>613</v>
      </c>
      <c r="AC41" s="2" t="s">
        <v>826</v>
      </c>
      <c r="AD41" s="2" t="s">
        <v>818</v>
      </c>
      <c r="AE41" s="2" t="s">
        <v>862</v>
      </c>
      <c r="AF41" s="2"/>
      <c r="AG41">
        <v>17</v>
      </c>
    </row>
    <row r="42" spans="1:33" x14ac:dyDescent="0.25">
      <c r="A42" t="s">
        <v>43</v>
      </c>
      <c r="B42" t="s">
        <v>494</v>
      </c>
      <c r="C42">
        <v>5655152</v>
      </c>
      <c r="D42">
        <v>1905</v>
      </c>
      <c r="E42">
        <v>5608587</v>
      </c>
      <c r="F42">
        <v>1974</v>
      </c>
      <c r="G42" s="4">
        <v>9.6000000000000002E-2</v>
      </c>
      <c r="H42" t="s">
        <v>550</v>
      </c>
      <c r="I42">
        <v>7.25</v>
      </c>
      <c r="J42" s="3">
        <v>1.7381228273464657</v>
      </c>
      <c r="K42" s="3">
        <v>27537</v>
      </c>
      <c r="L42" s="7">
        <v>26.5</v>
      </c>
      <c r="M42" s="7">
        <v>89.3</v>
      </c>
      <c r="N42" s="2">
        <v>17.3</v>
      </c>
      <c r="O42" s="2" t="s">
        <v>873</v>
      </c>
      <c r="P42">
        <f t="shared" si="0"/>
        <v>93404.74500000001</v>
      </c>
      <c r="Q42">
        <f t="shared" si="1"/>
        <v>1.6653881806594069</v>
      </c>
      <c r="R42">
        <v>108750.735</v>
      </c>
      <c r="S42">
        <f t="shared" si="2"/>
        <v>1.9230382313331278</v>
      </c>
      <c r="T42" s="3">
        <f t="shared" si="3"/>
        <v>25789.125599999999</v>
      </c>
      <c r="U42" s="3">
        <f t="shared" si="4"/>
        <v>0.4598150229282349</v>
      </c>
      <c r="V42">
        <f t="shared" si="5"/>
        <v>21360.193500000001</v>
      </c>
      <c r="W42">
        <f t="shared" si="6"/>
        <v>0.37771210216807616</v>
      </c>
      <c r="X42">
        <v>18330000</v>
      </c>
      <c r="Y42">
        <v>2604126283</v>
      </c>
      <c r="Z42">
        <f t="shared" si="7"/>
        <v>-0.82340846010858759</v>
      </c>
      <c r="AA42">
        <f t="shared" si="8"/>
        <v>2.3007503335012043</v>
      </c>
      <c r="AB42" s="2" t="s">
        <v>878</v>
      </c>
      <c r="AC42" s="2" t="s">
        <v>602</v>
      </c>
      <c r="AD42" s="2" t="s">
        <v>790</v>
      </c>
      <c r="AE42" s="2" t="s">
        <v>862</v>
      </c>
      <c r="AG42">
        <v>20</v>
      </c>
    </row>
    <row r="43" spans="1:33" x14ac:dyDescent="0.25">
      <c r="A43" t="s">
        <v>44</v>
      </c>
      <c r="B43" t="s">
        <v>495</v>
      </c>
      <c r="C43">
        <v>10000299</v>
      </c>
      <c r="D43">
        <v>3954</v>
      </c>
      <c r="E43">
        <v>13131880</v>
      </c>
      <c r="F43">
        <v>3868</v>
      </c>
      <c r="G43" s="4">
        <v>4.7E-2</v>
      </c>
      <c r="H43" t="s">
        <v>555</v>
      </c>
      <c r="I43">
        <v>8.75</v>
      </c>
      <c r="J43" s="3">
        <v>9.1128383811310645</v>
      </c>
      <c r="K43" s="3">
        <v>31540</v>
      </c>
      <c r="L43" s="7">
        <v>26.1</v>
      </c>
      <c r="M43" s="7">
        <v>88.8</v>
      </c>
      <c r="N43" s="2">
        <v>15.3</v>
      </c>
      <c r="O43" s="2">
        <f>F43*277.06</f>
        <v>1071668.08</v>
      </c>
      <c r="P43">
        <f t="shared" si="0"/>
        <v>183024.09</v>
      </c>
      <c r="Q43">
        <f t="shared" si="1"/>
        <v>1.3937386726043797</v>
      </c>
      <c r="R43">
        <v>225721.99800000002</v>
      </c>
      <c r="S43">
        <f t="shared" si="2"/>
        <v>2.257152491140515</v>
      </c>
      <c r="T43" s="3">
        <f t="shared" si="3"/>
        <v>50533.099199999997</v>
      </c>
      <c r="U43" s="3">
        <f t="shared" si="4"/>
        <v>0.38481237416120156</v>
      </c>
      <c r="V43">
        <f t="shared" si="5"/>
        <v>44335.015800000001</v>
      </c>
      <c r="W43">
        <f t="shared" si="6"/>
        <v>0.44333690222662342</v>
      </c>
      <c r="X43">
        <v>83694176</v>
      </c>
      <c r="Y43">
        <v>46185826</v>
      </c>
      <c r="Z43">
        <f t="shared" si="7"/>
        <v>31.314873685276812</v>
      </c>
      <c r="AA43">
        <f t="shared" si="8"/>
        <v>2.7004893933671386</v>
      </c>
      <c r="AB43" s="2" t="s">
        <v>614</v>
      </c>
      <c r="AC43" s="2" t="s">
        <v>842</v>
      </c>
      <c r="AD43" s="2" t="s">
        <v>798</v>
      </c>
      <c r="AE43" s="2" t="s">
        <v>862</v>
      </c>
      <c r="AG43">
        <v>22</v>
      </c>
    </row>
    <row r="44" spans="1:33" x14ac:dyDescent="0.25">
      <c r="A44" t="s">
        <v>45</v>
      </c>
      <c r="B44" t="s">
        <v>488</v>
      </c>
      <c r="C44">
        <v>2182240</v>
      </c>
      <c r="D44">
        <v>1295</v>
      </c>
      <c r="E44">
        <v>2648333</v>
      </c>
      <c r="F44">
        <v>1165</v>
      </c>
      <c r="G44" s="4">
        <v>6.3E-2</v>
      </c>
      <c r="H44" t="s">
        <v>517</v>
      </c>
      <c r="I44">
        <v>8.75</v>
      </c>
      <c r="J44" s="3">
        <v>4.32</v>
      </c>
      <c r="K44" s="3">
        <v>26747</v>
      </c>
      <c r="L44" s="7">
        <v>29.8</v>
      </c>
      <c r="M44" s="7">
        <v>90.3</v>
      </c>
      <c r="N44" s="2">
        <v>16.899999999999999</v>
      </c>
      <c r="O44" s="2">
        <f>F44*1494.17</f>
        <v>1740708.05</v>
      </c>
      <c r="P44">
        <f t="shared" si="0"/>
        <v>55124.887500000004</v>
      </c>
      <c r="Q44">
        <f t="shared" si="1"/>
        <v>2.081493811390033</v>
      </c>
      <c r="R44">
        <v>73927.665000000008</v>
      </c>
      <c r="S44">
        <f t="shared" si="2"/>
        <v>3.3876963578708121</v>
      </c>
      <c r="T44" s="3">
        <f t="shared" si="3"/>
        <v>15220.026</v>
      </c>
      <c r="U44" s="3">
        <f t="shared" si="4"/>
        <v>0.57470212393985198</v>
      </c>
      <c r="V44">
        <f t="shared" si="5"/>
        <v>14520.4465</v>
      </c>
      <c r="W44">
        <f t="shared" si="6"/>
        <v>0.66539182216438153</v>
      </c>
      <c r="X44">
        <v>2143864804</v>
      </c>
      <c r="Y44">
        <v>247458752</v>
      </c>
      <c r="Z44">
        <f t="shared" si="7"/>
        <v>21.358466529804236</v>
      </c>
      <c r="AA44">
        <f t="shared" si="8"/>
        <v>4.0530881800351937</v>
      </c>
      <c r="AB44" s="2" t="s">
        <v>879</v>
      </c>
      <c r="AC44" s="2" t="s">
        <v>775</v>
      </c>
      <c r="AD44" s="2" t="s">
        <v>796</v>
      </c>
      <c r="AE44" s="2" t="s">
        <v>862</v>
      </c>
      <c r="AG44">
        <v>21</v>
      </c>
    </row>
    <row r="45" spans="1:33" x14ac:dyDescent="0.25">
      <c r="A45" t="s">
        <v>46</v>
      </c>
      <c r="B45" t="s">
        <v>354</v>
      </c>
      <c r="C45">
        <v>19215281</v>
      </c>
      <c r="D45">
        <v>19660</v>
      </c>
      <c r="E45">
        <v>21728256</v>
      </c>
      <c r="F45">
        <v>17470</v>
      </c>
      <c r="G45" s="4">
        <v>8.1000000000000003E-2</v>
      </c>
      <c r="H45" t="s">
        <v>533</v>
      </c>
      <c r="I45">
        <v>8.75</v>
      </c>
      <c r="J45" s="3">
        <v>4.6256724822766353</v>
      </c>
      <c r="K45" s="3">
        <v>27142</v>
      </c>
      <c r="L45" s="7">
        <v>21.8</v>
      </c>
      <c r="M45" s="7">
        <v>81.7</v>
      </c>
      <c r="N45" s="2">
        <v>11.8</v>
      </c>
      <c r="O45" s="2">
        <f>F45*253.23</f>
        <v>4423928.0999999996</v>
      </c>
      <c r="P45">
        <f t="shared" si="0"/>
        <v>826636.72500000009</v>
      </c>
      <c r="Q45">
        <f t="shared" si="1"/>
        <v>3.8044320031943664</v>
      </c>
      <c r="R45">
        <v>1122330.4200000002</v>
      </c>
      <c r="S45">
        <f t="shared" si="2"/>
        <v>5.8408223122003795</v>
      </c>
      <c r="T45" s="3">
        <f t="shared" si="3"/>
        <v>228235.06799999997</v>
      </c>
      <c r="U45" s="3">
        <f t="shared" si="4"/>
        <v>1.0504067514668456</v>
      </c>
      <c r="V45">
        <f t="shared" si="5"/>
        <v>220441.682</v>
      </c>
      <c r="W45">
        <f t="shared" si="6"/>
        <v>1.147220704188505</v>
      </c>
      <c r="X45">
        <v>1633357745</v>
      </c>
      <c r="Y45">
        <v>32372327</v>
      </c>
      <c r="Z45">
        <f t="shared" si="7"/>
        <v>13.078002866572703</v>
      </c>
      <c r="AA45">
        <f t="shared" si="8"/>
        <v>6.9880430163888843</v>
      </c>
      <c r="AB45" s="2" t="s">
        <v>616</v>
      </c>
      <c r="AC45" s="2" t="s">
        <v>784</v>
      </c>
      <c r="AD45" s="2" t="s">
        <v>815</v>
      </c>
      <c r="AE45" s="2" t="s">
        <v>862</v>
      </c>
      <c r="AF45" s="2" t="s">
        <v>904</v>
      </c>
      <c r="AG45">
        <v>19</v>
      </c>
    </row>
    <row r="46" spans="1:33" x14ac:dyDescent="0.25">
      <c r="A46" t="s">
        <v>47</v>
      </c>
      <c r="B46" t="s">
        <v>243</v>
      </c>
      <c r="C46">
        <v>2248722</v>
      </c>
      <c r="D46">
        <v>1107</v>
      </c>
      <c r="E46">
        <v>2031362</v>
      </c>
      <c r="F46">
        <v>914</v>
      </c>
      <c r="G46" s="4">
        <v>0.129</v>
      </c>
      <c r="H46" t="s">
        <v>523</v>
      </c>
      <c r="I46">
        <v>9.5</v>
      </c>
      <c r="J46" s="3">
        <v>0.91827364554637281</v>
      </c>
      <c r="K46" s="3">
        <v>32469</v>
      </c>
      <c r="L46" s="7">
        <v>31.8</v>
      </c>
      <c r="M46" s="7">
        <v>78.7</v>
      </c>
      <c r="N46" s="2">
        <v>11</v>
      </c>
      <c r="O46" s="2">
        <f>F46*186.63</f>
        <v>170579.82</v>
      </c>
      <c r="P46">
        <f t="shared" si="0"/>
        <v>43248.195</v>
      </c>
      <c r="Q46">
        <f t="shared" si="1"/>
        <v>2.1290245165558872</v>
      </c>
      <c r="R46">
        <v>63195.309000000001</v>
      </c>
      <c r="S46">
        <f t="shared" si="2"/>
        <v>2.8102766371298897</v>
      </c>
      <c r="T46" s="3">
        <f t="shared" si="3"/>
        <v>11940.861599999998</v>
      </c>
      <c r="U46" s="3">
        <f t="shared" si="4"/>
        <v>0.58782539005849266</v>
      </c>
      <c r="V46">
        <f t="shared" si="5"/>
        <v>12412.4589</v>
      </c>
      <c r="W46">
        <f t="shared" si="6"/>
        <v>0.55197836371058762</v>
      </c>
      <c r="X46">
        <v>38340168</v>
      </c>
      <c r="Y46">
        <v>739132458</v>
      </c>
      <c r="Z46">
        <f t="shared" si="7"/>
        <v>-9.6659346953514031</v>
      </c>
      <c r="AA46">
        <f t="shared" si="8"/>
        <v>3.3622550008404777</v>
      </c>
      <c r="AB46" s="2" t="s">
        <v>663</v>
      </c>
      <c r="AC46" s="2" t="s">
        <v>821</v>
      </c>
      <c r="AD46" s="2" t="s">
        <v>784</v>
      </c>
      <c r="AE46" s="2" t="s">
        <v>862</v>
      </c>
      <c r="AF46" s="2" t="s">
        <v>903</v>
      </c>
      <c r="AG46">
        <v>17</v>
      </c>
    </row>
    <row r="47" spans="1:33" x14ac:dyDescent="0.25">
      <c r="A47" t="s">
        <v>48</v>
      </c>
      <c r="B47" t="s">
        <v>190</v>
      </c>
      <c r="C47">
        <v>33886614</v>
      </c>
      <c r="D47">
        <v>26928</v>
      </c>
      <c r="E47">
        <v>41230849</v>
      </c>
      <c r="F47">
        <v>26648</v>
      </c>
      <c r="G47" s="4">
        <v>0.157</v>
      </c>
      <c r="H47" t="s">
        <v>518</v>
      </c>
      <c r="I47">
        <v>7.75</v>
      </c>
      <c r="J47" s="3">
        <v>4.5869820690700935</v>
      </c>
      <c r="K47" s="3">
        <v>17590</v>
      </c>
      <c r="L47" s="7">
        <v>14.5</v>
      </c>
      <c r="M47" s="7">
        <v>69</v>
      </c>
      <c r="N47" s="2">
        <v>11.4</v>
      </c>
      <c r="O47" s="2">
        <f>F47*136.45</f>
        <v>3636119.5999999996</v>
      </c>
      <c r="P47">
        <f t="shared" si="0"/>
        <v>1260916.74</v>
      </c>
      <c r="Q47">
        <f t="shared" si="1"/>
        <v>3.0581876691406475</v>
      </c>
      <c r="R47">
        <v>1537238.736</v>
      </c>
      <c r="S47">
        <f t="shared" si="2"/>
        <v>4.5364188230786358</v>
      </c>
      <c r="T47" s="3">
        <f t="shared" si="3"/>
        <v>348140.1312</v>
      </c>
      <c r="U47" s="3">
        <f t="shared" si="4"/>
        <v>0.84436808759383053</v>
      </c>
      <c r="V47">
        <f t="shared" si="5"/>
        <v>301935.58559999999</v>
      </c>
      <c r="W47">
        <f t="shared" si="6"/>
        <v>0.89101727779588713</v>
      </c>
      <c r="X47">
        <v>703063872</v>
      </c>
      <c r="Y47">
        <v>16142444</v>
      </c>
      <c r="Z47">
        <f t="shared" si="7"/>
        <v>21.672967974905958</v>
      </c>
      <c r="AA47">
        <f t="shared" si="8"/>
        <v>5.4274361008745222</v>
      </c>
      <c r="AB47" s="2" t="s">
        <v>620</v>
      </c>
      <c r="AC47" s="2" t="s">
        <v>841</v>
      </c>
      <c r="AD47" s="2" t="s">
        <v>797</v>
      </c>
      <c r="AE47" s="2" t="s">
        <v>862</v>
      </c>
      <c r="AG47">
        <v>18</v>
      </c>
    </row>
    <row r="48" spans="1:33" x14ac:dyDescent="0.25">
      <c r="A48" t="s">
        <v>49</v>
      </c>
      <c r="B48" t="s">
        <v>299</v>
      </c>
      <c r="C48">
        <v>102549752</v>
      </c>
      <c r="D48">
        <v>44214</v>
      </c>
      <c r="E48">
        <v>124083041</v>
      </c>
      <c r="F48">
        <v>47097</v>
      </c>
      <c r="G48" s="4">
        <v>5.7000000000000002E-2</v>
      </c>
      <c r="H48" t="s">
        <v>531</v>
      </c>
      <c r="I48">
        <v>7.75</v>
      </c>
      <c r="J48" s="3">
        <v>1.6306194089004642</v>
      </c>
      <c r="K48" s="3">
        <v>38590</v>
      </c>
      <c r="L48" s="7">
        <v>39.9</v>
      </c>
      <c r="M48" s="7">
        <v>85.1</v>
      </c>
      <c r="N48" s="2">
        <v>10.5</v>
      </c>
      <c r="O48" s="2">
        <f>F48*99.07</f>
        <v>4665899.79</v>
      </c>
      <c r="P48">
        <f t="shared" si="0"/>
        <v>2228512.2975000003</v>
      </c>
      <c r="Q48">
        <f t="shared" si="1"/>
        <v>1.7959845918831085</v>
      </c>
      <c r="R48">
        <v>2524044.6180000002</v>
      </c>
      <c r="S48">
        <f t="shared" si="2"/>
        <v>2.4612878810277379</v>
      </c>
      <c r="T48" s="3">
        <f t="shared" si="3"/>
        <v>615294.04680000001</v>
      </c>
      <c r="U48" s="3">
        <f t="shared" si="4"/>
        <v>0.49587279763718883</v>
      </c>
      <c r="V48">
        <f t="shared" si="5"/>
        <v>495758.31780000002</v>
      </c>
      <c r="W48">
        <f t="shared" si="6"/>
        <v>0.48343200069367309</v>
      </c>
      <c r="X48">
        <v>415782132</v>
      </c>
      <c r="Y48">
        <v>7247840817</v>
      </c>
      <c r="Z48">
        <f t="shared" si="7"/>
        <v>20.997894758438811</v>
      </c>
      <c r="AA48">
        <f t="shared" si="8"/>
        <v>2.9447198817214106</v>
      </c>
      <c r="AB48" s="2" t="s">
        <v>621</v>
      </c>
      <c r="AC48" s="2" t="s">
        <v>851</v>
      </c>
      <c r="AD48" s="2" t="s">
        <v>812</v>
      </c>
      <c r="AE48" s="2" t="s">
        <v>862</v>
      </c>
      <c r="AF48" s="2"/>
      <c r="AG48">
        <v>18</v>
      </c>
    </row>
    <row r="49" spans="1:33" x14ac:dyDescent="0.25">
      <c r="A49" t="s">
        <v>50</v>
      </c>
      <c r="B49" t="s">
        <v>487</v>
      </c>
      <c r="C49">
        <v>136600554</v>
      </c>
      <c r="D49">
        <v>61055</v>
      </c>
      <c r="E49">
        <v>169998612</v>
      </c>
      <c r="F49">
        <v>64224</v>
      </c>
      <c r="G49" s="4">
        <v>6.3E-2</v>
      </c>
      <c r="H49" t="s">
        <v>516</v>
      </c>
      <c r="I49">
        <v>9.5</v>
      </c>
      <c r="J49" s="3">
        <v>2.535009086327749</v>
      </c>
      <c r="K49" s="3">
        <v>45524</v>
      </c>
      <c r="L49" s="7">
        <v>41.7</v>
      </c>
      <c r="M49" s="7">
        <v>89.4</v>
      </c>
      <c r="N49" s="2">
        <v>11.8</v>
      </c>
      <c r="O49" s="2">
        <f>F49*116.26</f>
        <v>7466682.2400000002</v>
      </c>
      <c r="P49">
        <f t="shared" si="0"/>
        <v>3038919.12</v>
      </c>
      <c r="Q49">
        <f t="shared" si="1"/>
        <v>1.7876140776961167</v>
      </c>
      <c r="R49">
        <v>3485446.7850000001</v>
      </c>
      <c r="S49">
        <f t="shared" si="2"/>
        <v>2.5515612367135789</v>
      </c>
      <c r="T49" s="3">
        <f t="shared" si="3"/>
        <v>839048.02559999994</v>
      </c>
      <c r="U49" s="3">
        <f t="shared" si="4"/>
        <v>0.49356169190369625</v>
      </c>
      <c r="V49">
        <f t="shared" si="5"/>
        <v>684591.39850000001</v>
      </c>
      <c r="W49">
        <f t="shared" si="6"/>
        <v>0.50116297368750051</v>
      </c>
      <c r="X49">
        <v>659340865</v>
      </c>
      <c r="Y49">
        <v>44484800</v>
      </c>
      <c r="Z49">
        <f t="shared" si="7"/>
        <v>24.449430856627419</v>
      </c>
      <c r="AA49">
        <f t="shared" si="8"/>
        <v>3.0527242104010797</v>
      </c>
      <c r="AB49" s="2" t="s">
        <v>622</v>
      </c>
      <c r="AC49" s="2" t="s">
        <v>835</v>
      </c>
      <c r="AD49" s="2" t="s">
        <v>793</v>
      </c>
      <c r="AE49" s="2" t="s">
        <v>862</v>
      </c>
      <c r="AG49">
        <v>19</v>
      </c>
    </row>
    <row r="50" spans="1:33" x14ac:dyDescent="0.25">
      <c r="A50" t="s">
        <v>51</v>
      </c>
      <c r="B50" t="s">
        <v>383</v>
      </c>
      <c r="C50">
        <v>28565118</v>
      </c>
      <c r="D50">
        <v>4722</v>
      </c>
      <c r="E50">
        <v>40925928</v>
      </c>
      <c r="F50">
        <v>4789</v>
      </c>
      <c r="G50" s="4">
        <v>0.104</v>
      </c>
      <c r="H50" t="s">
        <v>541</v>
      </c>
      <c r="I50">
        <v>9.875</v>
      </c>
      <c r="J50" s="3">
        <v>2.1070375052675936</v>
      </c>
      <c r="K50" s="3">
        <v>57375</v>
      </c>
      <c r="L50" s="7">
        <v>49.9</v>
      </c>
      <c r="M50" s="7">
        <v>89.2</v>
      </c>
      <c r="N50" s="2">
        <v>9.3000000000000007</v>
      </c>
      <c r="O50" s="2">
        <f>F50*106.86</f>
        <v>511752.54</v>
      </c>
      <c r="P50">
        <f t="shared" si="0"/>
        <v>226603.50750000001</v>
      </c>
      <c r="Q50">
        <f t="shared" si="1"/>
        <v>0.55369180022014408</v>
      </c>
      <c r="R50">
        <v>269564.81400000001</v>
      </c>
      <c r="S50">
        <f t="shared" si="2"/>
        <v>0.94368528076796321</v>
      </c>
      <c r="T50" s="3">
        <f t="shared" si="3"/>
        <v>62565.411599999992</v>
      </c>
      <c r="U50" s="3">
        <f t="shared" si="4"/>
        <v>0.15287475362806677</v>
      </c>
      <c r="V50">
        <f t="shared" si="5"/>
        <v>52946.369399999996</v>
      </c>
      <c r="W50">
        <f t="shared" si="6"/>
        <v>0.18535323186832273</v>
      </c>
      <c r="X50">
        <v>14890849</v>
      </c>
      <c r="Y50">
        <v>1124050513</v>
      </c>
      <c r="Z50">
        <f t="shared" si="7"/>
        <v>43.272392573347673</v>
      </c>
      <c r="AA50">
        <f t="shared" si="8"/>
        <v>1.1290385126362859</v>
      </c>
      <c r="AB50" s="2" t="s">
        <v>593</v>
      </c>
      <c r="AC50" s="2" t="s">
        <v>837</v>
      </c>
      <c r="AD50" s="2" t="s">
        <v>820</v>
      </c>
      <c r="AE50" s="2" t="s">
        <v>862</v>
      </c>
      <c r="AF50" s="2"/>
      <c r="AG50">
        <v>20</v>
      </c>
    </row>
    <row r="51" spans="1:33" x14ac:dyDescent="0.25">
      <c r="A51" t="s">
        <v>52</v>
      </c>
      <c r="B51" t="s">
        <v>390</v>
      </c>
      <c r="C51">
        <v>10628644</v>
      </c>
      <c r="D51">
        <v>5129</v>
      </c>
      <c r="E51">
        <v>13817072</v>
      </c>
      <c r="F51">
        <v>5185</v>
      </c>
      <c r="G51" s="4">
        <v>2.5999999999999999E-2</v>
      </c>
      <c r="H51" t="s">
        <v>542</v>
      </c>
      <c r="I51">
        <v>7.75</v>
      </c>
      <c r="J51" s="3">
        <v>0.58343057176196023</v>
      </c>
      <c r="K51" s="3">
        <v>34229</v>
      </c>
      <c r="L51" s="7">
        <v>33.799999999999997</v>
      </c>
      <c r="M51" s="7">
        <v>81</v>
      </c>
      <c r="N51" s="2">
        <v>9.6</v>
      </c>
      <c r="O51" s="2">
        <f>F51*233.68</f>
        <v>1211630.8</v>
      </c>
      <c r="P51">
        <f t="shared" si="0"/>
        <v>245341.23750000002</v>
      </c>
      <c r="Q51">
        <f t="shared" si="1"/>
        <v>1.7756384094980471</v>
      </c>
      <c r="R51">
        <v>292799.223</v>
      </c>
      <c r="S51">
        <f t="shared" si="2"/>
        <v>2.754812589451674</v>
      </c>
      <c r="T51" s="3">
        <f t="shared" si="3"/>
        <v>67738.91399999999</v>
      </c>
      <c r="U51" s="3">
        <f t="shared" si="4"/>
        <v>0.49025520023345026</v>
      </c>
      <c r="V51">
        <f t="shared" si="5"/>
        <v>57509.938300000002</v>
      </c>
      <c r="W51">
        <f t="shared" si="6"/>
        <v>0.54108443466541922</v>
      </c>
      <c r="X51">
        <v>1839341758</v>
      </c>
      <c r="Y51">
        <v>246617399</v>
      </c>
      <c r="Z51">
        <f t="shared" si="7"/>
        <v>29.998445709537357</v>
      </c>
      <c r="AA51">
        <f t="shared" si="8"/>
        <v>3.2958970241170933</v>
      </c>
      <c r="AB51" s="2" t="s">
        <v>880</v>
      </c>
      <c r="AC51" s="2" t="s">
        <v>809</v>
      </c>
      <c r="AD51" s="2" t="s">
        <v>803</v>
      </c>
      <c r="AE51" s="2" t="s">
        <v>862</v>
      </c>
      <c r="AF51" s="2"/>
      <c r="AG51">
        <v>20</v>
      </c>
    </row>
    <row r="52" spans="1:33" x14ac:dyDescent="0.25">
      <c r="A52" t="s">
        <v>53</v>
      </c>
      <c r="B52" t="s">
        <v>299</v>
      </c>
      <c r="C52">
        <v>94260195</v>
      </c>
      <c r="D52">
        <v>83884</v>
      </c>
      <c r="E52">
        <v>119874545</v>
      </c>
      <c r="F52">
        <v>83968</v>
      </c>
      <c r="G52" s="4">
        <v>7.0999999999999994E-2</v>
      </c>
      <c r="H52" t="s">
        <v>531</v>
      </c>
      <c r="I52">
        <v>7.75</v>
      </c>
      <c r="J52" s="3">
        <v>2.9772350442349351</v>
      </c>
      <c r="K52" s="3">
        <v>38590</v>
      </c>
      <c r="L52" s="7">
        <v>39.9</v>
      </c>
      <c r="M52" s="7">
        <v>85.1</v>
      </c>
      <c r="N52" s="2">
        <v>10.5</v>
      </c>
      <c r="O52" s="2">
        <f>F52*99.07</f>
        <v>8318709.7599999998</v>
      </c>
      <c r="P52">
        <f t="shared" si="0"/>
        <v>3973155.8400000003</v>
      </c>
      <c r="Q52">
        <f t="shared" si="1"/>
        <v>3.314428296683003</v>
      </c>
      <c r="R52">
        <v>4788685.9079999998</v>
      </c>
      <c r="S52">
        <f t="shared" si="2"/>
        <v>5.0802843214996525</v>
      </c>
      <c r="T52" s="3">
        <f t="shared" si="3"/>
        <v>1096991.5392</v>
      </c>
      <c r="U52" s="3">
        <f t="shared" si="4"/>
        <v>0.91511633199525388</v>
      </c>
      <c r="V52">
        <f t="shared" si="5"/>
        <v>940566.12679999997</v>
      </c>
      <c r="W52">
        <f t="shared" si="6"/>
        <v>0.9978402090086913</v>
      </c>
      <c r="X52">
        <v>5304442481</v>
      </c>
      <c r="Y52">
        <v>1965573705</v>
      </c>
      <c r="Z52">
        <f t="shared" si="7"/>
        <v>27.17408976291636</v>
      </c>
      <c r="AA52">
        <f t="shared" si="8"/>
        <v>6.0781245305083438</v>
      </c>
      <c r="AB52" s="2" t="s">
        <v>623</v>
      </c>
      <c r="AC52" s="2" t="s">
        <v>851</v>
      </c>
      <c r="AD52" s="2" t="s">
        <v>812</v>
      </c>
      <c r="AE52" s="2" t="s">
        <v>862</v>
      </c>
      <c r="AF52" s="2"/>
      <c r="AG52">
        <v>18</v>
      </c>
    </row>
    <row r="53" spans="1:33" x14ac:dyDescent="0.25">
      <c r="A53" t="s">
        <v>54</v>
      </c>
      <c r="B53" t="s">
        <v>243</v>
      </c>
      <c r="C53">
        <v>504457338</v>
      </c>
      <c r="D53">
        <v>105033</v>
      </c>
      <c r="E53">
        <v>581865992</v>
      </c>
      <c r="F53">
        <v>106268</v>
      </c>
      <c r="G53" s="4">
        <v>9.8000000000000004E-2</v>
      </c>
      <c r="H53" t="s">
        <v>523</v>
      </c>
      <c r="I53">
        <v>10.25</v>
      </c>
      <c r="J53" s="3">
        <v>1.8218974724787445</v>
      </c>
      <c r="K53" s="3">
        <v>32469</v>
      </c>
      <c r="L53" s="7">
        <v>31.8</v>
      </c>
      <c r="M53" s="7">
        <v>78.7</v>
      </c>
      <c r="N53" s="2">
        <v>11</v>
      </c>
      <c r="O53" s="2">
        <f>F53*186.63</f>
        <v>19832796.84</v>
      </c>
      <c r="P53">
        <f t="shared" si="0"/>
        <v>5028336.09</v>
      </c>
      <c r="Q53">
        <f t="shared" si="1"/>
        <v>0.86417425302972517</v>
      </c>
      <c r="R53">
        <v>5996018.8710000003</v>
      </c>
      <c r="S53">
        <f t="shared" si="2"/>
        <v>1.188607721471979</v>
      </c>
      <c r="T53" s="3">
        <f t="shared" si="3"/>
        <v>1388327.6591999999</v>
      </c>
      <c r="U53" s="3">
        <f t="shared" si="4"/>
        <v>0.23859920983318098</v>
      </c>
      <c r="V53">
        <f t="shared" si="5"/>
        <v>1177703.5190999999</v>
      </c>
      <c r="W53">
        <f t="shared" si="6"/>
        <v>0.23345948812424647</v>
      </c>
      <c r="X53">
        <v>495959152</v>
      </c>
      <c r="Y53">
        <v>3257616092</v>
      </c>
      <c r="Z53">
        <f t="shared" si="7"/>
        <v>15.344935670258799</v>
      </c>
      <c r="AA53">
        <f t="shared" si="8"/>
        <v>1.4220672095962255</v>
      </c>
      <c r="AB53" s="2" t="s">
        <v>624</v>
      </c>
      <c r="AC53" s="2" t="s">
        <v>821</v>
      </c>
      <c r="AD53" s="2" t="s">
        <v>784</v>
      </c>
      <c r="AE53" s="2" t="s">
        <v>862</v>
      </c>
      <c r="AF53" s="2" t="s">
        <v>903</v>
      </c>
      <c r="AG53">
        <v>17</v>
      </c>
    </row>
    <row r="54" spans="1:33" x14ac:dyDescent="0.25">
      <c r="A54" t="s">
        <v>55</v>
      </c>
      <c r="B54" t="s">
        <v>383</v>
      </c>
      <c r="C54">
        <v>129422474</v>
      </c>
      <c r="D54">
        <v>30148</v>
      </c>
      <c r="E54">
        <v>121690297</v>
      </c>
      <c r="F54">
        <v>30699</v>
      </c>
      <c r="G54" s="4">
        <v>0.04</v>
      </c>
      <c r="H54" t="s">
        <v>541</v>
      </c>
      <c r="I54">
        <v>9.625</v>
      </c>
      <c r="J54" s="3">
        <v>2.4122306614075693</v>
      </c>
      <c r="K54" s="3">
        <v>57375</v>
      </c>
      <c r="L54" s="7">
        <v>49.9</v>
      </c>
      <c r="M54" s="7">
        <v>89.2</v>
      </c>
      <c r="N54" s="2">
        <v>9.3000000000000007</v>
      </c>
      <c r="O54" s="2">
        <f>F54*106.86</f>
        <v>3280495.14</v>
      </c>
      <c r="P54">
        <f t="shared" si="0"/>
        <v>1452599.9325000001</v>
      </c>
      <c r="Q54">
        <f t="shared" si="1"/>
        <v>1.1936859127724868</v>
      </c>
      <c r="R54">
        <v>1721058.8760000002</v>
      </c>
      <c r="S54">
        <f t="shared" si="2"/>
        <v>1.3297990857445672</v>
      </c>
      <c r="T54" s="3">
        <f t="shared" si="3"/>
        <v>401064.01559999998</v>
      </c>
      <c r="U54" s="3">
        <f t="shared" si="4"/>
        <v>0.32957764545516721</v>
      </c>
      <c r="V54">
        <f t="shared" si="5"/>
        <v>338040.47960000002</v>
      </c>
      <c r="W54">
        <f t="shared" si="6"/>
        <v>0.26119148332769471</v>
      </c>
      <c r="X54">
        <v>12379074189</v>
      </c>
      <c r="Y54">
        <v>1156506479</v>
      </c>
      <c r="Z54">
        <f t="shared" si="7"/>
        <v>-5.9743696446414711</v>
      </c>
      <c r="AA54">
        <f t="shared" si="8"/>
        <v>1.5909905690722619</v>
      </c>
      <c r="AB54" s="2" t="s">
        <v>625</v>
      </c>
      <c r="AC54" s="2" t="s">
        <v>837</v>
      </c>
      <c r="AD54" s="2" t="s">
        <v>820</v>
      </c>
      <c r="AE54" s="2" t="s">
        <v>862</v>
      </c>
      <c r="AF54" s="2"/>
      <c r="AG54">
        <v>20</v>
      </c>
    </row>
    <row r="55" spans="1:33" x14ac:dyDescent="0.25">
      <c r="A55" t="s">
        <v>56</v>
      </c>
      <c r="B55" t="s">
        <v>243</v>
      </c>
      <c r="C55">
        <v>51003907</v>
      </c>
      <c r="D55">
        <v>24202</v>
      </c>
      <c r="E55">
        <v>40222155</v>
      </c>
      <c r="F55">
        <v>23151</v>
      </c>
      <c r="G55" s="4">
        <v>0.125</v>
      </c>
      <c r="H55" t="s">
        <v>523</v>
      </c>
      <c r="I55">
        <v>9.5</v>
      </c>
      <c r="J55" s="3">
        <v>1.4573617588274483</v>
      </c>
      <c r="K55" s="3">
        <v>32469</v>
      </c>
      <c r="L55" s="7">
        <v>31.8</v>
      </c>
      <c r="M55" s="7">
        <v>78.7</v>
      </c>
      <c r="N55" s="2">
        <v>11</v>
      </c>
      <c r="O55" s="2">
        <f>F55*186.63</f>
        <v>4320671.13</v>
      </c>
      <c r="P55">
        <f t="shared" si="0"/>
        <v>1095447.4425000001</v>
      </c>
      <c r="Q55">
        <f t="shared" si="1"/>
        <v>2.7234926684062555</v>
      </c>
      <c r="R55">
        <v>1381619.574</v>
      </c>
      <c r="S55">
        <f t="shared" si="2"/>
        <v>2.7088504690434796</v>
      </c>
      <c r="T55" s="3">
        <f t="shared" si="3"/>
        <v>302453.92439999996</v>
      </c>
      <c r="U55" s="3">
        <f t="shared" si="4"/>
        <v>0.7519585273340027</v>
      </c>
      <c r="V55">
        <f t="shared" si="5"/>
        <v>271369.76539999997</v>
      </c>
      <c r="W55">
        <f t="shared" si="6"/>
        <v>0.53205681949031858</v>
      </c>
      <c r="X55">
        <v>138946872</v>
      </c>
      <c r="Y55">
        <v>197579</v>
      </c>
      <c r="Z55">
        <f t="shared" si="7"/>
        <v>-21.139070777460244</v>
      </c>
      <c r="AA55">
        <f t="shared" si="8"/>
        <v>3.2409072885337982</v>
      </c>
      <c r="AB55" s="2" t="s">
        <v>626</v>
      </c>
      <c r="AC55" s="2" t="s">
        <v>821</v>
      </c>
      <c r="AD55" s="2" t="s">
        <v>784</v>
      </c>
      <c r="AE55" s="2" t="s">
        <v>862</v>
      </c>
      <c r="AF55" s="2" t="s">
        <v>903</v>
      </c>
      <c r="AG55">
        <v>17</v>
      </c>
    </row>
    <row r="56" spans="1:33" x14ac:dyDescent="0.25">
      <c r="A56" t="s">
        <v>57</v>
      </c>
      <c r="B56" t="s">
        <v>190</v>
      </c>
      <c r="C56">
        <v>44436860</v>
      </c>
      <c r="D56">
        <v>40921</v>
      </c>
      <c r="E56">
        <v>56119034</v>
      </c>
      <c r="F56">
        <v>38906</v>
      </c>
      <c r="G56" s="4">
        <v>0.26700000000000002</v>
      </c>
      <c r="H56" t="s">
        <v>518</v>
      </c>
      <c r="I56">
        <v>8.25</v>
      </c>
      <c r="J56" s="3">
        <v>2.3309445284796784</v>
      </c>
      <c r="K56" s="3">
        <v>17590</v>
      </c>
      <c r="L56" s="7">
        <v>14.5</v>
      </c>
      <c r="M56" s="7">
        <v>69</v>
      </c>
      <c r="N56" s="2">
        <v>11.4</v>
      </c>
      <c r="O56" s="2">
        <f>F56*136.45</f>
        <v>5308723.6999999993</v>
      </c>
      <c r="P56">
        <f t="shared" si="0"/>
        <v>1840934.655</v>
      </c>
      <c r="Q56">
        <f t="shared" si="1"/>
        <v>3.2804104486189125</v>
      </c>
      <c r="R56">
        <v>2336057.1270000003</v>
      </c>
      <c r="S56">
        <f t="shared" si="2"/>
        <v>5.2570256471766914</v>
      </c>
      <c r="T56" s="3">
        <f t="shared" si="3"/>
        <v>508283.54639999999</v>
      </c>
      <c r="U56" s="3">
        <f t="shared" si="4"/>
        <v>0.90572397664578463</v>
      </c>
      <c r="V56">
        <f t="shared" si="5"/>
        <v>458834.89669999998</v>
      </c>
      <c r="W56">
        <f t="shared" si="6"/>
        <v>1.0325547230384864</v>
      </c>
      <c r="X56">
        <v>132913416</v>
      </c>
      <c r="Y56">
        <v>257921562</v>
      </c>
      <c r="Z56">
        <f t="shared" si="7"/>
        <v>26.289377782318553</v>
      </c>
      <c r="AA56">
        <f t="shared" si="8"/>
        <v>6.2895803702151785</v>
      </c>
      <c r="AB56" s="2" t="s">
        <v>627</v>
      </c>
      <c r="AC56" s="2" t="s">
        <v>841</v>
      </c>
      <c r="AD56" s="2" t="s">
        <v>797</v>
      </c>
      <c r="AE56" s="2" t="s">
        <v>862</v>
      </c>
      <c r="AG56">
        <v>18</v>
      </c>
    </row>
    <row r="57" spans="1:33" x14ac:dyDescent="0.25">
      <c r="A57" t="s">
        <v>58</v>
      </c>
      <c r="B57" t="s">
        <v>489</v>
      </c>
      <c r="C57">
        <v>21359492</v>
      </c>
      <c r="D57">
        <v>14248</v>
      </c>
      <c r="E57">
        <v>27490608</v>
      </c>
      <c r="F57">
        <v>14942</v>
      </c>
      <c r="G57" s="4">
        <v>0.19900000000000001</v>
      </c>
      <c r="H57" t="s">
        <v>519</v>
      </c>
      <c r="I57">
        <v>7.25</v>
      </c>
      <c r="J57" s="3">
        <v>5.7964941685871922</v>
      </c>
      <c r="K57" s="3">
        <v>22553</v>
      </c>
      <c r="L57" s="7">
        <v>16.100000000000001</v>
      </c>
      <c r="M57" s="7">
        <v>73.8</v>
      </c>
      <c r="N57" s="2">
        <v>16.100000000000001</v>
      </c>
      <c r="O57" s="2">
        <f>F57*39.12</f>
        <v>584531.03999999992</v>
      </c>
      <c r="P57">
        <f t="shared" si="0"/>
        <v>707018.08500000008</v>
      </c>
      <c r="Q57">
        <f t="shared" si="1"/>
        <v>2.5718532125589952</v>
      </c>
      <c r="R57">
        <v>813375.576</v>
      </c>
      <c r="S57">
        <f t="shared" si="2"/>
        <v>3.8080286553631519</v>
      </c>
      <c r="T57" s="3">
        <f t="shared" si="3"/>
        <v>195208.26479999998</v>
      </c>
      <c r="U57" s="3">
        <f t="shared" si="4"/>
        <v>0.71009075099393937</v>
      </c>
      <c r="V57">
        <f t="shared" si="5"/>
        <v>159758.5496</v>
      </c>
      <c r="W57">
        <f t="shared" si="6"/>
        <v>0.74795107299368357</v>
      </c>
      <c r="X57">
        <v>73678247</v>
      </c>
      <c r="Y57">
        <v>7833568239</v>
      </c>
      <c r="Z57">
        <f t="shared" si="7"/>
        <v>28.704409262167847</v>
      </c>
      <c r="AA57">
        <f t="shared" si="8"/>
        <v>4.555979728356836</v>
      </c>
      <c r="AB57" s="2" t="s">
        <v>628</v>
      </c>
      <c r="AC57" s="2" t="s">
        <v>843</v>
      </c>
      <c r="AD57" s="2" t="s">
        <v>799</v>
      </c>
      <c r="AE57" s="2" t="s">
        <v>863</v>
      </c>
      <c r="AG57">
        <v>16</v>
      </c>
    </row>
    <row r="58" spans="1:33" x14ac:dyDescent="0.25">
      <c r="A58" t="s">
        <v>59</v>
      </c>
      <c r="B58" t="s">
        <v>354</v>
      </c>
      <c r="C58">
        <v>7410806</v>
      </c>
      <c r="D58">
        <v>8637</v>
      </c>
      <c r="E58">
        <v>13137450</v>
      </c>
      <c r="F58">
        <v>10544</v>
      </c>
      <c r="G58" s="4">
        <v>4.7E-2</v>
      </c>
      <c r="H58" t="s">
        <v>533</v>
      </c>
      <c r="I58">
        <v>7.75</v>
      </c>
      <c r="J58" s="3">
        <v>2.424776810316323</v>
      </c>
      <c r="K58" s="3">
        <v>27142</v>
      </c>
      <c r="L58" s="7">
        <v>21.8</v>
      </c>
      <c r="M58" s="7">
        <v>81.7</v>
      </c>
      <c r="N58" s="2">
        <v>11.8</v>
      </c>
      <c r="O58" s="2">
        <f>F58*253.23</f>
        <v>2670057.12</v>
      </c>
      <c r="P58">
        <f t="shared" si="0"/>
        <v>498915.72000000003</v>
      </c>
      <c r="Q58">
        <f t="shared" si="1"/>
        <v>3.7976602765376843</v>
      </c>
      <c r="R58">
        <v>493060.41900000005</v>
      </c>
      <c r="S58">
        <f t="shared" si="2"/>
        <v>6.6532630728695379</v>
      </c>
      <c r="T58" s="3">
        <f t="shared" si="3"/>
        <v>137751.0336</v>
      </c>
      <c r="U58" s="3">
        <f t="shared" si="4"/>
        <v>1.048537072262882</v>
      </c>
      <c r="V58">
        <f t="shared" si="5"/>
        <v>96844.089900000006</v>
      </c>
      <c r="W58">
        <f t="shared" si="6"/>
        <v>1.306795642741154</v>
      </c>
      <c r="X58">
        <v>1522556936</v>
      </c>
      <c r="Y58">
        <v>1111885221</v>
      </c>
      <c r="Z58">
        <f t="shared" si="7"/>
        <v>77.274239806034601</v>
      </c>
      <c r="AA58">
        <f t="shared" si="8"/>
        <v>7.9600587156106908</v>
      </c>
      <c r="AB58" s="2" t="s">
        <v>579</v>
      </c>
      <c r="AC58" s="2" t="s">
        <v>784</v>
      </c>
      <c r="AD58" s="2" t="s">
        <v>815</v>
      </c>
      <c r="AE58" s="2" t="s">
        <v>862</v>
      </c>
      <c r="AF58" s="2" t="s">
        <v>904</v>
      </c>
      <c r="AG58">
        <v>19</v>
      </c>
    </row>
    <row r="59" spans="1:33" x14ac:dyDescent="0.25">
      <c r="A59" t="s">
        <v>60</v>
      </c>
      <c r="B59" t="s">
        <v>190</v>
      </c>
      <c r="C59">
        <v>3380860</v>
      </c>
      <c r="D59">
        <v>7555</v>
      </c>
      <c r="E59">
        <v>3621174</v>
      </c>
      <c r="F59">
        <v>6465</v>
      </c>
      <c r="G59" s="4">
        <v>0.187</v>
      </c>
      <c r="H59" t="s">
        <v>518</v>
      </c>
      <c r="I59">
        <v>7.75</v>
      </c>
      <c r="J59" s="3">
        <v>3.66</v>
      </c>
      <c r="K59" s="3">
        <v>17590</v>
      </c>
      <c r="L59" s="7">
        <v>14.5</v>
      </c>
      <c r="M59" s="7">
        <v>69</v>
      </c>
      <c r="N59" s="2">
        <v>11.4</v>
      </c>
      <c r="O59" s="2">
        <f>F59*136.45</f>
        <v>882149.24999999988</v>
      </c>
      <c r="P59">
        <f t="shared" si="0"/>
        <v>305907.63750000001</v>
      </c>
      <c r="Q59">
        <f t="shared" si="1"/>
        <v>8.4477475398862349</v>
      </c>
      <c r="R59">
        <v>431292.28500000003</v>
      </c>
      <c r="S59">
        <f t="shared" si="2"/>
        <v>12.756880941535586</v>
      </c>
      <c r="T59" s="3">
        <f t="shared" si="3"/>
        <v>84461.34599999999</v>
      </c>
      <c r="U59" s="3">
        <f t="shared" si="4"/>
        <v>2.3324299246597922</v>
      </c>
      <c r="V59">
        <f t="shared" si="5"/>
        <v>84711.948499999999</v>
      </c>
      <c r="W59">
        <f t="shared" si="6"/>
        <v>2.5056331377223544</v>
      </c>
      <c r="X59">
        <v>2842456846</v>
      </c>
      <c r="Y59">
        <v>361898763</v>
      </c>
      <c r="Z59">
        <f t="shared" si="7"/>
        <v>7.1080730938281977</v>
      </c>
      <c r="AA59">
        <f t="shared" si="8"/>
        <v>15.262514079257942</v>
      </c>
      <c r="AB59" s="2" t="s">
        <v>629</v>
      </c>
      <c r="AC59" s="2" t="s">
        <v>841</v>
      </c>
      <c r="AD59" s="2" t="s">
        <v>797</v>
      </c>
      <c r="AE59" s="2" t="s">
        <v>862</v>
      </c>
      <c r="AG59">
        <v>18</v>
      </c>
    </row>
    <row r="60" spans="1:33" x14ac:dyDescent="0.25">
      <c r="A60" t="s">
        <v>61</v>
      </c>
      <c r="B60" t="s">
        <v>283</v>
      </c>
      <c r="C60">
        <v>20897121</v>
      </c>
      <c r="D60">
        <v>5238</v>
      </c>
      <c r="E60">
        <v>25220595</v>
      </c>
      <c r="F60">
        <v>5283</v>
      </c>
      <c r="G60" s="4">
        <v>0.03</v>
      </c>
      <c r="H60" t="s">
        <v>529</v>
      </c>
      <c r="I60">
        <v>7.75</v>
      </c>
      <c r="J60" s="3">
        <v>1.1233851338700618</v>
      </c>
      <c r="K60" s="3">
        <v>42677</v>
      </c>
      <c r="L60" s="7">
        <v>34.9</v>
      </c>
      <c r="M60" s="7">
        <v>85.1</v>
      </c>
      <c r="N60" s="2">
        <v>12.3</v>
      </c>
      <c r="O60" s="2">
        <f>F60*101.41</f>
        <v>535749.03</v>
      </c>
      <c r="P60">
        <f t="shared" si="0"/>
        <v>249978.35250000001</v>
      </c>
      <c r="Q60">
        <f t="shared" si="1"/>
        <v>0.99116754580928801</v>
      </c>
      <c r="R60">
        <v>299021.70600000001</v>
      </c>
      <c r="S60">
        <f t="shared" si="2"/>
        <v>1.4309229773804726</v>
      </c>
      <c r="T60" s="3">
        <f t="shared" si="3"/>
        <v>69019.225200000001</v>
      </c>
      <c r="U60" s="3">
        <f t="shared" si="4"/>
        <v>0.27366216062705895</v>
      </c>
      <c r="V60">
        <f t="shared" si="5"/>
        <v>58732.122600000002</v>
      </c>
      <c r="W60">
        <f t="shared" si="6"/>
        <v>0.28105365614717931</v>
      </c>
      <c r="X60">
        <v>156807420</v>
      </c>
      <c r="Y60">
        <v>243109715</v>
      </c>
      <c r="Z60">
        <f t="shared" si="7"/>
        <v>20.689328448641323</v>
      </c>
      <c r="AA60">
        <f t="shared" si="8"/>
        <v>1.7119766335276521</v>
      </c>
      <c r="AB60" s="2" t="s">
        <v>609</v>
      </c>
      <c r="AC60" s="2" t="s">
        <v>849</v>
      </c>
      <c r="AD60" s="2" t="s">
        <v>810</v>
      </c>
      <c r="AE60" s="2" t="s">
        <v>862</v>
      </c>
      <c r="AF60" s="2"/>
      <c r="AG60">
        <v>21</v>
      </c>
    </row>
    <row r="61" spans="1:33" x14ac:dyDescent="0.25">
      <c r="A61" t="s">
        <v>62</v>
      </c>
      <c r="B61" t="s">
        <v>496</v>
      </c>
      <c r="C61">
        <v>78421185</v>
      </c>
      <c r="D61">
        <v>69623</v>
      </c>
      <c r="E61">
        <v>119446957</v>
      </c>
      <c r="F61">
        <v>70739</v>
      </c>
      <c r="G61" s="4">
        <v>5.1999999999999998E-2</v>
      </c>
      <c r="H61" t="s">
        <v>555</v>
      </c>
      <c r="I61">
        <v>7.25</v>
      </c>
      <c r="J61" s="3">
        <v>0.83299821910725569</v>
      </c>
      <c r="K61" s="3">
        <v>36891</v>
      </c>
      <c r="L61" s="7">
        <v>33.1</v>
      </c>
      <c r="M61" s="7">
        <v>84.4</v>
      </c>
      <c r="N61" s="2">
        <v>9.6</v>
      </c>
      <c r="O61" s="2">
        <f>F61*102.58</f>
        <v>7256406.6200000001</v>
      </c>
      <c r="P61">
        <f t="shared" si="0"/>
        <v>3347192.6325000003</v>
      </c>
      <c r="Q61">
        <f t="shared" si="1"/>
        <v>2.8022418624695478</v>
      </c>
      <c r="R61">
        <v>3974568.2010000004</v>
      </c>
      <c r="S61">
        <f t="shared" si="2"/>
        <v>5.0682327753654839</v>
      </c>
      <c r="T61" s="3">
        <f t="shared" si="3"/>
        <v>924162.59159999993</v>
      </c>
      <c r="U61" s="3">
        <f t="shared" si="4"/>
        <v>0.77370124347328495</v>
      </c>
      <c r="V61">
        <f t="shared" si="5"/>
        <v>780661.81209999998</v>
      </c>
      <c r="W61">
        <f t="shared" si="6"/>
        <v>0.99547311367457658</v>
      </c>
      <c r="X61">
        <v>883591492</v>
      </c>
      <c r="Y61">
        <v>1371284111</v>
      </c>
      <c r="Z61">
        <f t="shared" si="7"/>
        <v>52.314654515868384</v>
      </c>
      <c r="AA61">
        <f t="shared" si="8"/>
        <v>6.0637058890400599</v>
      </c>
      <c r="AB61" s="2" t="s">
        <v>609</v>
      </c>
      <c r="AC61" s="2" t="s">
        <v>794</v>
      </c>
      <c r="AD61" s="2" t="s">
        <v>812</v>
      </c>
      <c r="AE61" s="2" t="s">
        <v>862</v>
      </c>
      <c r="AF61" s="2"/>
      <c r="AG61" s="9">
        <v>19</v>
      </c>
    </row>
    <row r="62" spans="1:33" x14ac:dyDescent="0.25">
      <c r="A62" t="s">
        <v>63</v>
      </c>
      <c r="B62" t="s">
        <v>391</v>
      </c>
      <c r="C62">
        <v>59643742</v>
      </c>
      <c r="D62">
        <v>42726</v>
      </c>
      <c r="E62">
        <v>67824629</v>
      </c>
      <c r="F62">
        <v>43086</v>
      </c>
      <c r="G62" s="4">
        <v>4.3999999999999997E-2</v>
      </c>
      <c r="H62" t="s">
        <v>543</v>
      </c>
      <c r="I62">
        <v>9.375</v>
      </c>
      <c r="J62" s="3">
        <v>2.084455582359416</v>
      </c>
      <c r="K62" s="3">
        <v>52451</v>
      </c>
      <c r="L62" s="7">
        <v>51.3</v>
      </c>
      <c r="M62" s="7">
        <v>88.1</v>
      </c>
      <c r="N62" s="2">
        <v>7.8</v>
      </c>
      <c r="O62" s="2">
        <f>F62*128.09</f>
        <v>5518885.7400000002</v>
      </c>
      <c r="P62">
        <f t="shared" si="0"/>
        <v>2038721.8050000002</v>
      </c>
      <c r="Q62">
        <f t="shared" si="1"/>
        <v>3.0058724021918355</v>
      </c>
      <c r="R62">
        <v>2439099.162</v>
      </c>
      <c r="S62">
        <f t="shared" si="2"/>
        <v>4.0894469062655388</v>
      </c>
      <c r="T62" s="3">
        <f t="shared" si="3"/>
        <v>562892.73839999991</v>
      </c>
      <c r="U62" s="3">
        <f t="shared" si="4"/>
        <v>0.82992380009922351</v>
      </c>
      <c r="V62">
        <f t="shared" si="5"/>
        <v>479073.82020000002</v>
      </c>
      <c r="W62">
        <f t="shared" si="6"/>
        <v>0.80322562625262517</v>
      </c>
      <c r="X62">
        <v>3352464967</v>
      </c>
      <c r="Y62">
        <v>930938186</v>
      </c>
      <c r="Z62">
        <f t="shared" si="7"/>
        <v>13.716253752153914</v>
      </c>
      <c r="AA62">
        <f t="shared" si="8"/>
        <v>4.8926725325181639</v>
      </c>
      <c r="AB62" s="2" t="s">
        <v>631</v>
      </c>
      <c r="AC62" s="2" t="s">
        <v>812</v>
      </c>
      <c r="AD62" s="2" t="s">
        <v>821</v>
      </c>
      <c r="AE62" s="2" t="s">
        <v>862</v>
      </c>
      <c r="AF62" s="2"/>
      <c r="AG62">
        <v>18</v>
      </c>
    </row>
    <row r="63" spans="1:33" x14ac:dyDescent="0.25">
      <c r="A63" t="s">
        <v>64</v>
      </c>
      <c r="B63" t="s">
        <v>354</v>
      </c>
      <c r="C63">
        <v>5369095</v>
      </c>
      <c r="D63">
        <v>10891</v>
      </c>
      <c r="E63">
        <v>8039997</v>
      </c>
      <c r="F63">
        <v>11147</v>
      </c>
      <c r="G63" s="4">
        <v>4.2999999999999997E-2</v>
      </c>
      <c r="H63" t="s">
        <v>557</v>
      </c>
      <c r="I63">
        <v>7.75</v>
      </c>
      <c r="J63" s="3">
        <v>1.3212366775301683</v>
      </c>
      <c r="K63" s="3">
        <v>27142</v>
      </c>
      <c r="L63" s="7">
        <v>21.8</v>
      </c>
      <c r="M63" s="7">
        <v>81.7</v>
      </c>
      <c r="N63" s="2">
        <v>11.8</v>
      </c>
      <c r="O63" s="2">
        <f>F63*253.23</f>
        <v>2822754.81</v>
      </c>
      <c r="P63">
        <f t="shared" si="0"/>
        <v>527448.17249999999</v>
      </c>
      <c r="Q63">
        <f t="shared" si="1"/>
        <v>6.5603031008593664</v>
      </c>
      <c r="R63">
        <v>621734.51699999999</v>
      </c>
      <c r="S63">
        <f t="shared" si="2"/>
        <v>11.579875509746056</v>
      </c>
      <c r="T63" s="3">
        <f t="shared" si="3"/>
        <v>145628.86679999999</v>
      </c>
      <c r="U63" s="3">
        <f t="shared" si="4"/>
        <v>1.8113049892929063</v>
      </c>
      <c r="V63">
        <f t="shared" si="5"/>
        <v>122117.5157</v>
      </c>
      <c r="W63">
        <f t="shared" si="6"/>
        <v>2.2744525045654806</v>
      </c>
      <c r="X63">
        <v>1435197831</v>
      </c>
      <c r="Y63">
        <v>405030018</v>
      </c>
      <c r="Z63">
        <f t="shared" si="7"/>
        <v>49.745851023310259</v>
      </c>
      <c r="AA63">
        <f t="shared" si="8"/>
        <v>13.854328014311537</v>
      </c>
      <c r="AB63" s="2" t="s">
        <v>571</v>
      </c>
      <c r="AC63" s="2" t="s">
        <v>784</v>
      </c>
      <c r="AD63" s="2" t="s">
        <v>815</v>
      </c>
      <c r="AE63" s="2" t="s">
        <v>862</v>
      </c>
      <c r="AF63" s="2" t="s">
        <v>904</v>
      </c>
      <c r="AG63">
        <v>19</v>
      </c>
    </row>
    <row r="64" spans="1:33" x14ac:dyDescent="0.25">
      <c r="A64" t="s">
        <v>65</v>
      </c>
      <c r="B64" t="s">
        <v>393</v>
      </c>
      <c r="C64">
        <v>17788649</v>
      </c>
      <c r="D64">
        <v>10162</v>
      </c>
      <c r="E64">
        <v>20363975</v>
      </c>
      <c r="F64">
        <v>10112</v>
      </c>
      <c r="G64" s="4">
        <v>3.4000000000000002E-2</v>
      </c>
      <c r="H64" t="s">
        <v>544</v>
      </c>
      <c r="I64">
        <v>9</v>
      </c>
      <c r="J64" s="3">
        <v>2.97000297000297</v>
      </c>
      <c r="K64" s="3">
        <v>39001</v>
      </c>
      <c r="L64" s="7">
        <v>40</v>
      </c>
      <c r="M64" s="7">
        <v>86.4</v>
      </c>
      <c r="N64" s="2">
        <v>13.4</v>
      </c>
      <c r="O64" s="2">
        <f>F64*509.64</f>
        <v>5153479.68</v>
      </c>
      <c r="P64">
        <f t="shared" si="0"/>
        <v>478474.56</v>
      </c>
      <c r="Q64">
        <f t="shared" si="1"/>
        <v>2.3496127843409749</v>
      </c>
      <c r="R64">
        <v>580118.09400000004</v>
      </c>
      <c r="S64">
        <f t="shared" si="2"/>
        <v>3.2611700528803507</v>
      </c>
      <c r="T64" s="3">
        <f t="shared" si="3"/>
        <v>132107.21279999998</v>
      </c>
      <c r="U64" s="3">
        <f t="shared" si="4"/>
        <v>0.64872998911067203</v>
      </c>
      <c r="V64">
        <f t="shared" si="5"/>
        <v>113943.4574</v>
      </c>
      <c r="W64">
        <f t="shared" si="6"/>
        <v>0.64054025350660415</v>
      </c>
      <c r="X64">
        <v>76930625</v>
      </c>
      <c r="Y64">
        <v>472008189</v>
      </c>
      <c r="Z64">
        <f t="shared" si="7"/>
        <v>14.477355756471443</v>
      </c>
      <c r="AA64">
        <f t="shared" si="8"/>
        <v>3.9017103063869545</v>
      </c>
      <c r="AB64" s="2" t="s">
        <v>632</v>
      </c>
      <c r="AC64" s="2" t="s">
        <v>851</v>
      </c>
      <c r="AD64" s="2" t="s">
        <v>788</v>
      </c>
      <c r="AE64" s="2" t="s">
        <v>862</v>
      </c>
      <c r="AF64" s="2"/>
      <c r="AG64" s="9">
        <v>21</v>
      </c>
    </row>
    <row r="65" spans="1:33" x14ac:dyDescent="0.25">
      <c r="A65" t="s">
        <v>66</v>
      </c>
      <c r="B65" t="s">
        <v>369</v>
      </c>
      <c r="C65">
        <v>230227686</v>
      </c>
      <c r="D65">
        <v>113725</v>
      </c>
      <c r="E65">
        <v>316137930</v>
      </c>
      <c r="F65">
        <v>115680</v>
      </c>
      <c r="G65" s="4">
        <v>5.3999999999999999E-2</v>
      </c>
      <c r="H65" t="s">
        <v>537</v>
      </c>
      <c r="I65">
        <v>7.75</v>
      </c>
      <c r="J65" s="3">
        <v>2.047432178809077</v>
      </c>
      <c r="K65" s="3">
        <v>36156</v>
      </c>
      <c r="L65" s="7">
        <v>38.1</v>
      </c>
      <c r="M65" s="7">
        <v>87.1</v>
      </c>
      <c r="N65" s="2">
        <v>11.1</v>
      </c>
      <c r="O65" s="2">
        <f>F65*189.91</f>
        <v>21968788.800000001</v>
      </c>
      <c r="P65">
        <f t="shared" si="0"/>
        <v>5473688.4000000004</v>
      </c>
      <c r="Q65">
        <f t="shared" si="1"/>
        <v>1.7314241287023042</v>
      </c>
      <c r="R65">
        <v>6492219.0750000002</v>
      </c>
      <c r="S65">
        <f t="shared" si="2"/>
        <v>2.8199124040190373</v>
      </c>
      <c r="T65" s="3">
        <f t="shared" si="3"/>
        <v>1511289.7919999999</v>
      </c>
      <c r="U65" s="3">
        <f t="shared" si="4"/>
        <v>0.47804760156429188</v>
      </c>
      <c r="V65">
        <f t="shared" si="5"/>
        <v>1275164.3074999999</v>
      </c>
      <c r="W65">
        <f t="shared" si="6"/>
        <v>0.55387096558838711</v>
      </c>
      <c r="X65">
        <v>485927465</v>
      </c>
      <c r="Y65">
        <v>3301911710</v>
      </c>
      <c r="Z65">
        <f t="shared" si="7"/>
        <v>37.315340084684692</v>
      </c>
      <c r="AA65">
        <f t="shared" si="8"/>
        <v>3.3737833696074242</v>
      </c>
      <c r="AB65" s="2" t="s">
        <v>633</v>
      </c>
      <c r="AC65" s="2" t="s">
        <v>852</v>
      </c>
      <c r="AD65" s="2" t="s">
        <v>570</v>
      </c>
      <c r="AE65" s="2" t="s">
        <v>862</v>
      </c>
      <c r="AF65" s="2"/>
      <c r="AG65">
        <v>20</v>
      </c>
    </row>
    <row r="66" spans="1:33" x14ac:dyDescent="0.25">
      <c r="A66" t="s">
        <v>67</v>
      </c>
      <c r="B66" t="s">
        <v>273</v>
      </c>
      <c r="C66">
        <v>22947861</v>
      </c>
      <c r="D66">
        <v>3842</v>
      </c>
      <c r="E66">
        <v>25077188</v>
      </c>
      <c r="F66">
        <v>3095</v>
      </c>
      <c r="G66" s="4">
        <v>1.9E-2</v>
      </c>
      <c r="H66" t="s">
        <v>528</v>
      </c>
      <c r="I66">
        <v>9.25</v>
      </c>
      <c r="J66" s="3">
        <v>2.8372452927521281</v>
      </c>
      <c r="K66" s="3">
        <v>28836</v>
      </c>
      <c r="L66" s="7">
        <v>24.5</v>
      </c>
      <c r="M66" s="7">
        <v>71.3</v>
      </c>
      <c r="N66" s="2">
        <v>11.7</v>
      </c>
      <c r="O66" s="2">
        <f>F66*170.8</f>
        <v>528626</v>
      </c>
      <c r="P66">
        <f t="shared" ref="P66:P129" si="9">F66*47.3175</f>
        <v>146447.66250000001</v>
      </c>
      <c r="Q66">
        <f t="shared" ref="Q66:Q129" si="10">(P66/E66)*100</f>
        <v>0.58398757667725743</v>
      </c>
      <c r="R66">
        <v>219328.25400000002</v>
      </c>
      <c r="S66">
        <f t="shared" ref="S66:S129" si="11">(R66/C66)*100</f>
        <v>0.95576774671940012</v>
      </c>
      <c r="T66" s="3">
        <f t="shared" ref="T66:T129" si="12">F66*13.0644</f>
        <v>40434.317999999999</v>
      </c>
      <c r="U66" s="3">
        <f t="shared" ref="U66:U129" si="13">(T66/E66)*100</f>
        <v>0.16123944199804222</v>
      </c>
      <c r="V66">
        <f t="shared" ref="V66:V129" si="14">D66*11.2127</f>
        <v>43079.193399999996</v>
      </c>
      <c r="W66">
        <f t="shared" ref="W66:W129" si="15">(V66/C66)*100</f>
        <v>0.18772640029499915</v>
      </c>
      <c r="X66">
        <v>474609511</v>
      </c>
      <c r="Y66">
        <v>216029849</v>
      </c>
      <c r="Z66">
        <f t="shared" ref="Z66:Z129" si="16">(E66-C66)/C66*100</f>
        <v>9.278978114779413</v>
      </c>
      <c r="AA66">
        <f t="shared" ref="AA66:AA129" si="17">(R66+V66)/C66*100</f>
        <v>1.1434941470143993</v>
      </c>
      <c r="AB66" s="2" t="s">
        <v>634</v>
      </c>
      <c r="AC66" s="2" t="s">
        <v>848</v>
      </c>
      <c r="AD66" s="2" t="s">
        <v>809</v>
      </c>
      <c r="AE66" s="2" t="s">
        <v>862</v>
      </c>
      <c r="AF66" s="2"/>
      <c r="AG66">
        <v>20</v>
      </c>
    </row>
    <row r="67" spans="1:33" x14ac:dyDescent="0.25">
      <c r="A67" t="s">
        <v>68</v>
      </c>
      <c r="B67" t="s">
        <v>390</v>
      </c>
      <c r="C67">
        <v>12870056</v>
      </c>
      <c r="D67">
        <v>13943</v>
      </c>
      <c r="E67">
        <v>18372852</v>
      </c>
      <c r="F67">
        <v>13267</v>
      </c>
      <c r="G67" s="4">
        <v>5.7000000000000002E-2</v>
      </c>
      <c r="H67" t="s">
        <v>542</v>
      </c>
      <c r="I67">
        <v>9</v>
      </c>
      <c r="J67" s="3">
        <v>0.81397069705490599</v>
      </c>
      <c r="K67" s="3">
        <v>34229</v>
      </c>
      <c r="L67" s="7">
        <v>33.799999999999997</v>
      </c>
      <c r="M67" s="7">
        <v>81</v>
      </c>
      <c r="N67" s="2">
        <v>9.6</v>
      </c>
      <c r="O67" s="2">
        <f>F67*233.68</f>
        <v>3100232.56</v>
      </c>
      <c r="P67">
        <f t="shared" si="9"/>
        <v>627761.27250000008</v>
      </c>
      <c r="Q67">
        <f t="shared" si="10"/>
        <v>3.4167872930125389</v>
      </c>
      <c r="R67">
        <v>795964.04100000008</v>
      </c>
      <c r="S67">
        <f t="shared" si="11"/>
        <v>6.1846198726718837</v>
      </c>
      <c r="T67" s="3">
        <f t="shared" si="12"/>
        <v>173325.39479999998</v>
      </c>
      <c r="U67" s="3">
        <f t="shared" si="13"/>
        <v>0.94337773362567767</v>
      </c>
      <c r="V67">
        <f t="shared" si="14"/>
        <v>156338.67610000001</v>
      </c>
      <c r="W67">
        <f t="shared" si="15"/>
        <v>1.214747442435371</v>
      </c>
      <c r="X67">
        <v>4604288361</v>
      </c>
      <c r="Y67">
        <v>158831448</v>
      </c>
      <c r="Z67">
        <f t="shared" si="16"/>
        <v>42.756581634143629</v>
      </c>
      <c r="AA67">
        <f t="shared" si="17"/>
        <v>7.3993673151072539</v>
      </c>
      <c r="AB67" s="2" t="s">
        <v>569</v>
      </c>
      <c r="AC67" s="2" t="s">
        <v>809</v>
      </c>
      <c r="AD67" s="2" t="s">
        <v>803</v>
      </c>
      <c r="AE67" s="2" t="s">
        <v>862</v>
      </c>
      <c r="AF67" s="2"/>
      <c r="AG67">
        <v>20</v>
      </c>
    </row>
    <row r="68" spans="1:33" x14ac:dyDescent="0.25">
      <c r="A68" t="s">
        <v>69</v>
      </c>
      <c r="B68" t="s">
        <v>243</v>
      </c>
      <c r="C68">
        <v>90981061</v>
      </c>
      <c r="D68">
        <v>93674</v>
      </c>
      <c r="E68">
        <v>107673147</v>
      </c>
      <c r="F68">
        <v>92912</v>
      </c>
      <c r="G68" s="4">
        <v>9.9000000000000005E-2</v>
      </c>
      <c r="H68" t="s">
        <v>523</v>
      </c>
      <c r="I68">
        <v>10.25</v>
      </c>
      <c r="J68" s="3">
        <v>4.8288688048549711</v>
      </c>
      <c r="K68" s="3">
        <v>32469</v>
      </c>
      <c r="L68" s="7">
        <v>31.8</v>
      </c>
      <c r="M68" s="7">
        <v>78.7</v>
      </c>
      <c r="N68" s="2">
        <v>11</v>
      </c>
      <c r="O68" s="2">
        <f>F68*186.63</f>
        <v>17340166.559999999</v>
      </c>
      <c r="P68">
        <f t="shared" si="9"/>
        <v>4396363.5600000005</v>
      </c>
      <c r="Q68">
        <f t="shared" si="10"/>
        <v>4.0830640531013742</v>
      </c>
      <c r="R68">
        <v>5347567.6380000003</v>
      </c>
      <c r="S68">
        <f t="shared" si="11"/>
        <v>5.8776712199476329</v>
      </c>
      <c r="T68" s="3">
        <f t="shared" si="12"/>
        <v>1213839.5327999999</v>
      </c>
      <c r="U68" s="3">
        <f t="shared" si="13"/>
        <v>1.1273372856836812</v>
      </c>
      <c r="V68">
        <f t="shared" si="14"/>
        <v>1050338.4598000001</v>
      </c>
      <c r="W68">
        <f t="shared" si="15"/>
        <v>1.1544583545799714</v>
      </c>
      <c r="X68">
        <v>443442313</v>
      </c>
      <c r="Y68">
        <v>3117609943</v>
      </c>
      <c r="Z68">
        <f t="shared" si="16"/>
        <v>18.346769994251879</v>
      </c>
      <c r="AA68">
        <f t="shared" si="17"/>
        <v>7.0321295745276045</v>
      </c>
      <c r="AB68" s="2" t="s">
        <v>635</v>
      </c>
      <c r="AC68" s="2" t="s">
        <v>821</v>
      </c>
      <c r="AD68" s="2" t="s">
        <v>784</v>
      </c>
      <c r="AE68" s="2" t="s">
        <v>862</v>
      </c>
      <c r="AF68" s="2" t="s">
        <v>903</v>
      </c>
      <c r="AG68">
        <v>17</v>
      </c>
    </row>
    <row r="69" spans="1:33" x14ac:dyDescent="0.25">
      <c r="A69" t="s">
        <v>70</v>
      </c>
      <c r="B69" t="s">
        <v>354</v>
      </c>
      <c r="C69">
        <v>55007075</v>
      </c>
      <c r="D69">
        <v>54557</v>
      </c>
      <c r="E69">
        <v>99610222</v>
      </c>
      <c r="F69">
        <v>51898</v>
      </c>
      <c r="G69" s="4">
        <v>6.9000000000000006E-2</v>
      </c>
      <c r="H69" t="s">
        <v>557</v>
      </c>
      <c r="I69">
        <v>8.75</v>
      </c>
      <c r="J69" s="3">
        <v>2.6018140425685683</v>
      </c>
      <c r="K69" s="3">
        <v>27142</v>
      </c>
      <c r="L69" s="7">
        <v>21.8</v>
      </c>
      <c r="M69" s="7">
        <v>81.7</v>
      </c>
      <c r="N69" s="2">
        <v>11.8</v>
      </c>
      <c r="O69" s="2">
        <f>F69*253.23</f>
        <v>13142130.539999999</v>
      </c>
      <c r="P69">
        <f t="shared" si="9"/>
        <v>2455683.6150000002</v>
      </c>
      <c r="Q69">
        <f t="shared" si="10"/>
        <v>2.4652927839072585</v>
      </c>
      <c r="R69">
        <v>3114495.4590000003</v>
      </c>
      <c r="S69">
        <f t="shared" si="11"/>
        <v>5.661990678471815</v>
      </c>
      <c r="T69" s="3">
        <f t="shared" si="12"/>
        <v>678016.23119999992</v>
      </c>
      <c r="U69" s="3">
        <f t="shared" si="13"/>
        <v>0.68066933050304812</v>
      </c>
      <c r="V69">
        <f t="shared" si="14"/>
        <v>611731.27390000003</v>
      </c>
      <c r="W69">
        <f t="shared" si="15"/>
        <v>1.1120956238811099</v>
      </c>
      <c r="X69">
        <v>1583925169</v>
      </c>
      <c r="Y69">
        <v>4151931818</v>
      </c>
      <c r="Z69">
        <f t="shared" si="16"/>
        <v>81.086200275146425</v>
      </c>
      <c r="AA69">
        <f t="shared" si="17"/>
        <v>6.7740863023529245</v>
      </c>
      <c r="AB69" s="2" t="s">
        <v>636</v>
      </c>
      <c r="AC69" s="2" t="s">
        <v>784</v>
      </c>
      <c r="AD69" s="2" t="s">
        <v>815</v>
      </c>
      <c r="AE69" s="2" t="s">
        <v>862</v>
      </c>
      <c r="AF69" s="2" t="s">
        <v>904</v>
      </c>
      <c r="AG69">
        <v>19</v>
      </c>
    </row>
    <row r="70" spans="1:33" x14ac:dyDescent="0.25">
      <c r="A70" t="s">
        <v>71</v>
      </c>
      <c r="B70" t="s">
        <v>497</v>
      </c>
      <c r="C70">
        <v>51185904</v>
      </c>
      <c r="D70">
        <v>47754</v>
      </c>
      <c r="E70">
        <v>77703979</v>
      </c>
      <c r="F70">
        <v>48762</v>
      </c>
      <c r="G70" s="4">
        <v>9.6000000000000002E-2</v>
      </c>
      <c r="H70" t="s">
        <v>561</v>
      </c>
      <c r="I70">
        <v>8.375</v>
      </c>
      <c r="J70" s="3">
        <v>4.2536736272235114</v>
      </c>
      <c r="K70" s="3">
        <v>25101</v>
      </c>
      <c r="L70" s="7">
        <v>16.899999999999999</v>
      </c>
      <c r="M70" s="7">
        <v>78.3</v>
      </c>
      <c r="N70" s="2">
        <v>17.100000000000001</v>
      </c>
      <c r="O70" s="2">
        <f>F70*345.43</f>
        <v>16843857.66</v>
      </c>
      <c r="P70">
        <f t="shared" si="9"/>
        <v>2307295.9350000001</v>
      </c>
      <c r="Q70">
        <f t="shared" si="10"/>
        <v>2.9693407785462309</v>
      </c>
      <c r="R70">
        <v>2726132.5980000002</v>
      </c>
      <c r="S70">
        <f t="shared" si="11"/>
        <v>5.3259440294343543</v>
      </c>
      <c r="T70" s="3">
        <f t="shared" si="12"/>
        <v>637046.27279999992</v>
      </c>
      <c r="U70" s="3">
        <f t="shared" si="13"/>
        <v>0.81983738927964034</v>
      </c>
      <c r="V70">
        <f t="shared" si="14"/>
        <v>535451.27579999994</v>
      </c>
      <c r="W70">
        <f t="shared" si="15"/>
        <v>1.0460912750510374</v>
      </c>
      <c r="X70">
        <v>102052702</v>
      </c>
      <c r="Y70">
        <v>293096755</v>
      </c>
      <c r="Z70">
        <f t="shared" si="16"/>
        <v>51.807378453255417</v>
      </c>
      <c r="AA70">
        <f t="shared" si="17"/>
        <v>6.3720353044853919</v>
      </c>
      <c r="AB70" s="2" t="s">
        <v>637</v>
      </c>
      <c r="AC70" s="2" t="s">
        <v>854</v>
      </c>
      <c r="AD70" s="2" t="s">
        <v>809</v>
      </c>
      <c r="AE70" s="2" t="s">
        <v>862</v>
      </c>
      <c r="AF70" s="2"/>
      <c r="AG70">
        <v>19</v>
      </c>
    </row>
    <row r="71" spans="1:33" x14ac:dyDescent="0.25">
      <c r="A71" t="s">
        <v>72</v>
      </c>
      <c r="B71" t="s">
        <v>243</v>
      </c>
      <c r="C71">
        <v>88703015</v>
      </c>
      <c r="D71">
        <v>50039</v>
      </c>
      <c r="E71">
        <v>97123973</v>
      </c>
      <c r="F71">
        <v>49163</v>
      </c>
      <c r="G71" s="4">
        <v>7.3999999999999996E-2</v>
      </c>
      <c r="H71" t="s">
        <v>523</v>
      </c>
      <c r="I71">
        <v>9.5</v>
      </c>
      <c r="J71" s="3">
        <v>2.5077998499269381</v>
      </c>
      <c r="K71" s="3">
        <v>32469</v>
      </c>
      <c r="L71" s="7">
        <v>31.8</v>
      </c>
      <c r="M71" s="7">
        <v>78.7</v>
      </c>
      <c r="N71" s="2">
        <v>11</v>
      </c>
      <c r="O71" s="2">
        <f>F71*186.63</f>
        <v>9175290.6899999995</v>
      </c>
      <c r="P71">
        <f t="shared" si="9"/>
        <v>2326270.2524999999</v>
      </c>
      <c r="Q71">
        <f t="shared" si="10"/>
        <v>2.3951555734854462</v>
      </c>
      <c r="R71">
        <v>2856576.3930000002</v>
      </c>
      <c r="S71">
        <f t="shared" si="11"/>
        <v>3.2203825236380075</v>
      </c>
      <c r="T71" s="3">
        <f t="shared" si="12"/>
        <v>642285.09719999996</v>
      </c>
      <c r="U71" s="3">
        <f t="shared" si="13"/>
        <v>0.66130439000883956</v>
      </c>
      <c r="V71">
        <f t="shared" si="14"/>
        <v>561072.2953</v>
      </c>
      <c r="W71">
        <f t="shared" si="15"/>
        <v>0.63252900174813675</v>
      </c>
      <c r="X71">
        <v>1038457017</v>
      </c>
      <c r="Y71">
        <v>595188020</v>
      </c>
      <c r="Z71">
        <f t="shared" si="16"/>
        <v>9.4934292819697266</v>
      </c>
      <c r="AA71">
        <f t="shared" si="17"/>
        <v>3.8529115253861441</v>
      </c>
      <c r="AB71" s="2" t="s">
        <v>638</v>
      </c>
      <c r="AC71" s="2" t="s">
        <v>821</v>
      </c>
      <c r="AD71" s="2" t="s">
        <v>784</v>
      </c>
      <c r="AE71" s="2" t="s">
        <v>862</v>
      </c>
      <c r="AF71" s="2" t="s">
        <v>903</v>
      </c>
      <c r="AG71">
        <v>17</v>
      </c>
    </row>
    <row r="72" spans="1:33" x14ac:dyDescent="0.25">
      <c r="A72" t="s">
        <v>73</v>
      </c>
      <c r="B72" t="s">
        <v>494</v>
      </c>
      <c r="C72">
        <v>101533880</v>
      </c>
      <c r="D72">
        <v>93383</v>
      </c>
      <c r="E72">
        <v>140750508</v>
      </c>
      <c r="F72">
        <v>102359</v>
      </c>
      <c r="G72" s="4">
        <v>5.3999999999999999E-2</v>
      </c>
      <c r="H72" t="s">
        <v>550</v>
      </c>
      <c r="I72">
        <v>8.25</v>
      </c>
      <c r="J72" s="3">
        <v>5.8126187047356668</v>
      </c>
      <c r="K72" s="3">
        <v>27537</v>
      </c>
      <c r="L72" s="7">
        <v>26.5</v>
      </c>
      <c r="M72" s="7">
        <v>89.3</v>
      </c>
      <c r="N72" s="2">
        <v>17.3</v>
      </c>
      <c r="O72" s="2" t="s">
        <v>873</v>
      </c>
      <c r="P72">
        <f t="shared" si="9"/>
        <v>4843371.9824999999</v>
      </c>
      <c r="Q72">
        <f t="shared" si="10"/>
        <v>3.4411044416976457</v>
      </c>
      <c r="R72">
        <v>5330955.3210000005</v>
      </c>
      <c r="S72">
        <f t="shared" si="11"/>
        <v>5.2504201760043054</v>
      </c>
      <c r="T72" s="3">
        <f t="shared" si="12"/>
        <v>1337258.9195999999</v>
      </c>
      <c r="U72" s="3">
        <f t="shared" si="13"/>
        <v>0.95009171803486481</v>
      </c>
      <c r="V72">
        <f t="shared" si="14"/>
        <v>1047075.5641</v>
      </c>
      <c r="W72">
        <f t="shared" si="15"/>
        <v>1.0312573144057924</v>
      </c>
      <c r="X72">
        <v>247313153</v>
      </c>
      <c r="Y72">
        <v>121590407</v>
      </c>
      <c r="Z72">
        <f t="shared" si="16"/>
        <v>38.624179436460025</v>
      </c>
      <c r="AA72">
        <f t="shared" si="17"/>
        <v>6.2816774904100985</v>
      </c>
      <c r="AB72" s="2" t="s">
        <v>642</v>
      </c>
      <c r="AC72" s="2" t="s">
        <v>602</v>
      </c>
      <c r="AD72" s="2" t="s">
        <v>790</v>
      </c>
      <c r="AE72" s="2" t="s">
        <v>862</v>
      </c>
      <c r="AG72">
        <v>20</v>
      </c>
    </row>
    <row r="73" spans="1:33" x14ac:dyDescent="0.25">
      <c r="A73" t="s">
        <v>74</v>
      </c>
      <c r="B73" t="s">
        <v>365</v>
      </c>
      <c r="C73">
        <v>189022616</v>
      </c>
      <c r="D73">
        <v>88026</v>
      </c>
      <c r="E73">
        <v>257706495</v>
      </c>
      <c r="F73">
        <v>89824</v>
      </c>
      <c r="G73" s="4">
        <v>6.3E-2</v>
      </c>
      <c r="H73" t="s">
        <v>536</v>
      </c>
      <c r="I73">
        <v>7.75</v>
      </c>
      <c r="J73" s="3">
        <v>3.5244461584608131</v>
      </c>
      <c r="K73" s="3">
        <v>23956</v>
      </c>
      <c r="L73" s="7">
        <v>20.3</v>
      </c>
      <c r="M73" s="7">
        <v>79.5</v>
      </c>
      <c r="N73" s="2">
        <v>14.4</v>
      </c>
      <c r="O73" s="2">
        <f>F73*84.07</f>
        <v>7551503.6799999997</v>
      </c>
      <c r="P73">
        <f t="shared" si="9"/>
        <v>4250247.12</v>
      </c>
      <c r="Q73">
        <f t="shared" si="10"/>
        <v>1.649258828342685</v>
      </c>
      <c r="R73">
        <v>5025140.2620000001</v>
      </c>
      <c r="S73">
        <f t="shared" si="11"/>
        <v>2.6584862533063238</v>
      </c>
      <c r="T73" s="3">
        <f t="shared" si="12"/>
        <v>1173496.6655999999</v>
      </c>
      <c r="U73" s="3">
        <f t="shared" si="13"/>
        <v>0.45536169571511959</v>
      </c>
      <c r="V73">
        <f t="shared" si="14"/>
        <v>987009.13020000001</v>
      </c>
      <c r="W73">
        <f t="shared" si="15"/>
        <v>0.52216457008509498</v>
      </c>
      <c r="X73">
        <v>1204150178</v>
      </c>
      <c r="Y73">
        <v>817033253</v>
      </c>
      <c r="Z73">
        <f t="shared" si="16"/>
        <v>36.33632866450224</v>
      </c>
      <c r="AA73">
        <f t="shared" si="17"/>
        <v>3.180650823391419</v>
      </c>
      <c r="AB73" s="2" t="s">
        <v>639</v>
      </c>
      <c r="AC73" s="2" t="s">
        <v>826</v>
      </c>
      <c r="AD73" s="2" t="s">
        <v>818</v>
      </c>
      <c r="AE73" s="2" t="s">
        <v>862</v>
      </c>
      <c r="AF73" s="2"/>
      <c r="AG73">
        <v>17</v>
      </c>
    </row>
    <row r="74" spans="1:33" x14ac:dyDescent="0.25">
      <c r="A74" t="s">
        <v>75</v>
      </c>
      <c r="B74" t="s">
        <v>365</v>
      </c>
      <c r="C74">
        <v>131012187</v>
      </c>
      <c r="D74">
        <v>80676</v>
      </c>
      <c r="E74">
        <v>121233330</v>
      </c>
      <c r="F74">
        <v>78437</v>
      </c>
      <c r="G74" s="4">
        <v>4.9000000000000002E-2</v>
      </c>
      <c r="H74" t="s">
        <v>536</v>
      </c>
      <c r="I74">
        <v>7.75</v>
      </c>
      <c r="J74" s="3">
        <v>1.1232368137909834</v>
      </c>
      <c r="K74" s="3">
        <v>23956</v>
      </c>
      <c r="L74" s="7">
        <v>20.3</v>
      </c>
      <c r="M74" s="7">
        <v>79.5</v>
      </c>
      <c r="N74" s="2">
        <v>14.4</v>
      </c>
      <c r="O74" s="2">
        <f>F74*84.07</f>
        <v>6594198.5899999999</v>
      </c>
      <c r="P74">
        <f t="shared" si="9"/>
        <v>3711442.7475000001</v>
      </c>
      <c r="Q74">
        <f t="shared" si="10"/>
        <v>3.0614046050702393</v>
      </c>
      <c r="R74">
        <v>4605550.8119999999</v>
      </c>
      <c r="S74">
        <f t="shared" si="11"/>
        <v>3.5153606068723975</v>
      </c>
      <c r="T74" s="3">
        <f t="shared" si="12"/>
        <v>1024732.3428</v>
      </c>
      <c r="U74" s="3">
        <f t="shared" si="13"/>
        <v>0.84525628620446203</v>
      </c>
      <c r="V74">
        <f t="shared" si="14"/>
        <v>904595.78520000004</v>
      </c>
      <c r="W74">
        <f t="shared" si="15"/>
        <v>0.69046689923587035</v>
      </c>
      <c r="X74">
        <v>764557331</v>
      </c>
      <c r="Y74">
        <v>1124500692</v>
      </c>
      <c r="Z74">
        <f t="shared" si="16"/>
        <v>-7.4640819483457674</v>
      </c>
      <c r="AA74">
        <f t="shared" si="17"/>
        <v>4.2058275061082675</v>
      </c>
      <c r="AB74" s="2" t="s">
        <v>609</v>
      </c>
      <c r="AC74" s="2" t="s">
        <v>826</v>
      </c>
      <c r="AD74" s="2" t="s">
        <v>818</v>
      </c>
      <c r="AE74" s="2" t="s">
        <v>862</v>
      </c>
      <c r="AF74" s="2"/>
      <c r="AG74">
        <v>17</v>
      </c>
    </row>
    <row r="75" spans="1:33" x14ac:dyDescent="0.25">
      <c r="A75" t="s">
        <v>76</v>
      </c>
      <c r="B75" t="s">
        <v>248</v>
      </c>
      <c r="C75">
        <v>15348718</v>
      </c>
      <c r="D75">
        <v>18840</v>
      </c>
      <c r="E75">
        <v>19765295</v>
      </c>
      <c r="F75">
        <v>18412</v>
      </c>
      <c r="G75" s="4">
        <v>6.5000000000000002E-2</v>
      </c>
      <c r="H75" t="s">
        <v>524</v>
      </c>
      <c r="I75">
        <v>8.75</v>
      </c>
      <c r="J75" s="3">
        <v>2.0753512132822478</v>
      </c>
      <c r="K75" s="3">
        <v>21394</v>
      </c>
      <c r="L75" s="7">
        <v>14.5</v>
      </c>
      <c r="M75" s="7">
        <v>71.900000000000006</v>
      </c>
      <c r="N75" s="2">
        <v>16.100000000000001</v>
      </c>
      <c r="O75" s="2" t="s">
        <v>873</v>
      </c>
      <c r="P75">
        <f t="shared" si="9"/>
        <v>871209.81</v>
      </c>
      <c r="Q75">
        <f t="shared" si="10"/>
        <v>4.4077753962184731</v>
      </c>
      <c r="R75">
        <v>1075519.08</v>
      </c>
      <c r="S75">
        <f t="shared" si="11"/>
        <v>7.0072241864108795</v>
      </c>
      <c r="T75" s="3">
        <f t="shared" si="12"/>
        <v>240541.7328</v>
      </c>
      <c r="U75" s="3">
        <f t="shared" si="13"/>
        <v>1.2169903500048949</v>
      </c>
      <c r="V75">
        <f t="shared" si="14"/>
        <v>211247.26800000001</v>
      </c>
      <c r="W75">
        <f t="shared" si="15"/>
        <v>1.3763186475899813</v>
      </c>
      <c r="X75">
        <v>583227383</v>
      </c>
      <c r="Y75">
        <v>1474527222</v>
      </c>
      <c r="Z75">
        <f t="shared" si="16"/>
        <v>28.774891818326452</v>
      </c>
      <c r="AA75">
        <f t="shared" si="17"/>
        <v>8.3835428340008598</v>
      </c>
      <c r="AB75" s="2" t="s">
        <v>643</v>
      </c>
      <c r="AC75" s="2" t="s">
        <v>655</v>
      </c>
      <c r="AD75" s="2" t="s">
        <v>803</v>
      </c>
      <c r="AE75" s="2" t="s">
        <v>863</v>
      </c>
      <c r="AF75" s="2"/>
      <c r="AG75">
        <v>18</v>
      </c>
    </row>
    <row r="76" spans="1:33" x14ac:dyDescent="0.25">
      <c r="A76" t="s">
        <v>77</v>
      </c>
      <c r="B76" t="s">
        <v>369</v>
      </c>
      <c r="C76">
        <v>460591871</v>
      </c>
      <c r="D76">
        <v>267917</v>
      </c>
      <c r="E76">
        <v>376099496</v>
      </c>
      <c r="F76">
        <v>276922</v>
      </c>
      <c r="G76" s="4">
        <v>7.4999999999999997E-2</v>
      </c>
      <c r="H76" t="s">
        <v>537</v>
      </c>
      <c r="I76">
        <v>8.75</v>
      </c>
      <c r="J76" s="3">
        <v>3.2845256694401046</v>
      </c>
      <c r="K76" s="3">
        <v>36156</v>
      </c>
      <c r="L76" s="7">
        <v>38.1</v>
      </c>
      <c r="M76" s="7">
        <v>87.1</v>
      </c>
      <c r="N76" s="2">
        <v>11.1</v>
      </c>
      <c r="O76" s="2">
        <f>F76*189.91</f>
        <v>52590257.019999996</v>
      </c>
      <c r="P76">
        <f t="shared" si="9"/>
        <v>13103256.735000001</v>
      </c>
      <c r="Q76">
        <f t="shared" si="10"/>
        <v>3.4839867839120955</v>
      </c>
      <c r="R76">
        <v>15294577.779000001</v>
      </c>
      <c r="S76">
        <f t="shared" si="11"/>
        <v>3.3206356303669984</v>
      </c>
      <c r="T76" s="3">
        <f t="shared" si="12"/>
        <v>3617819.7767999996</v>
      </c>
      <c r="U76" s="3">
        <f t="shared" si="13"/>
        <v>0.96193156738503038</v>
      </c>
      <c r="V76">
        <f t="shared" si="14"/>
        <v>3004072.9459000002</v>
      </c>
      <c r="W76">
        <f t="shared" si="15"/>
        <v>0.65222014000763817</v>
      </c>
      <c r="X76">
        <v>215478349</v>
      </c>
      <c r="Y76">
        <v>283879052</v>
      </c>
      <c r="Z76">
        <f t="shared" si="16"/>
        <v>-18.344304430852624</v>
      </c>
      <c r="AA76">
        <f t="shared" si="17"/>
        <v>3.9728557703746357</v>
      </c>
      <c r="AB76" s="2" t="s">
        <v>624</v>
      </c>
      <c r="AC76" s="2" t="s">
        <v>852</v>
      </c>
      <c r="AD76" s="2" t="s">
        <v>570</v>
      </c>
      <c r="AE76" s="2" t="s">
        <v>862</v>
      </c>
      <c r="AF76" s="2"/>
      <c r="AG76">
        <v>20</v>
      </c>
    </row>
    <row r="77" spans="1:33" x14ac:dyDescent="0.25">
      <c r="A77" t="s">
        <v>78</v>
      </c>
      <c r="B77" t="s">
        <v>362</v>
      </c>
      <c r="C77">
        <v>53284461</v>
      </c>
      <c r="D77">
        <v>87013</v>
      </c>
      <c r="E77">
        <v>54296689</v>
      </c>
      <c r="F77">
        <v>87245</v>
      </c>
      <c r="G77" s="4">
        <v>6.5000000000000002E-2</v>
      </c>
      <c r="H77" t="s">
        <v>534</v>
      </c>
      <c r="I77">
        <v>7.75</v>
      </c>
      <c r="J77" s="3">
        <v>3.5368830229614896</v>
      </c>
      <c r="K77" s="3">
        <v>31311</v>
      </c>
      <c r="L77" s="7">
        <v>30.4</v>
      </c>
      <c r="M77" s="7">
        <v>87.4</v>
      </c>
      <c r="N77" s="2">
        <v>13.6</v>
      </c>
      <c r="O77" s="2">
        <f>F77*298.47</f>
        <v>26040015.150000002</v>
      </c>
      <c r="P77">
        <f t="shared" si="9"/>
        <v>4128215.2875000001</v>
      </c>
      <c r="Q77">
        <f t="shared" si="10"/>
        <v>7.6030700278980179</v>
      </c>
      <c r="R77">
        <v>4967311.1310000001</v>
      </c>
      <c r="S77">
        <f t="shared" si="11"/>
        <v>9.3222508734769782</v>
      </c>
      <c r="T77" s="3">
        <f t="shared" si="12"/>
        <v>1139803.578</v>
      </c>
      <c r="U77" s="3">
        <f t="shared" si="13"/>
        <v>2.0992137807887326</v>
      </c>
      <c r="V77">
        <f t="shared" si="14"/>
        <v>975650.66509999998</v>
      </c>
      <c r="W77">
        <f t="shared" si="15"/>
        <v>1.8310228663099362</v>
      </c>
      <c r="X77">
        <v>1661515327</v>
      </c>
      <c r="Y77">
        <v>2134222425</v>
      </c>
      <c r="Z77">
        <f t="shared" si="16"/>
        <v>1.8996682728947938</v>
      </c>
      <c r="AA77">
        <f t="shared" si="17"/>
        <v>11.153273739786915</v>
      </c>
      <c r="AB77" s="2" t="s">
        <v>645</v>
      </c>
      <c r="AC77" s="2" t="s">
        <v>602</v>
      </c>
      <c r="AD77" s="2" t="s">
        <v>816</v>
      </c>
      <c r="AE77" s="2" t="s">
        <v>862</v>
      </c>
      <c r="AF77" s="2" t="s">
        <v>905</v>
      </c>
      <c r="AG77">
        <v>21</v>
      </c>
    </row>
    <row r="78" spans="1:33" x14ac:dyDescent="0.25">
      <c r="A78" t="s">
        <v>79</v>
      </c>
      <c r="B78" t="s">
        <v>243</v>
      </c>
      <c r="C78">
        <v>43607908</v>
      </c>
      <c r="D78">
        <v>36225</v>
      </c>
      <c r="E78">
        <v>53045901</v>
      </c>
      <c r="F78">
        <v>37364</v>
      </c>
      <c r="G78" s="4">
        <v>7.0000000000000007E-2</v>
      </c>
      <c r="H78" t="s">
        <v>523</v>
      </c>
      <c r="I78">
        <v>9.5</v>
      </c>
      <c r="J78" s="3">
        <v>1.3903655843624765</v>
      </c>
      <c r="K78" s="3">
        <v>32469</v>
      </c>
      <c r="L78" s="7">
        <v>31.8</v>
      </c>
      <c r="M78" s="7">
        <v>78.7</v>
      </c>
      <c r="N78" s="2">
        <v>11</v>
      </c>
      <c r="O78" s="2">
        <f>F78*186.63</f>
        <v>6973243.3199999994</v>
      </c>
      <c r="P78">
        <f t="shared" si="9"/>
        <v>1767971.07</v>
      </c>
      <c r="Q78">
        <f t="shared" si="10"/>
        <v>3.3329079847281702</v>
      </c>
      <c r="R78">
        <v>2067976.5750000002</v>
      </c>
      <c r="S78">
        <f t="shared" si="11"/>
        <v>4.7422054160451816</v>
      </c>
      <c r="T78" s="3">
        <f t="shared" si="12"/>
        <v>488138.24159999995</v>
      </c>
      <c r="U78" s="3">
        <f t="shared" si="13"/>
        <v>0.92021858880293117</v>
      </c>
      <c r="V78">
        <f t="shared" si="14"/>
        <v>406180.0575</v>
      </c>
      <c r="W78">
        <f t="shared" si="15"/>
        <v>0.93143669606897905</v>
      </c>
      <c r="X78">
        <v>770730204</v>
      </c>
      <c r="Y78">
        <v>2655093380</v>
      </c>
      <c r="Z78">
        <f t="shared" si="16"/>
        <v>21.642847439505697</v>
      </c>
      <c r="AA78">
        <f t="shared" si="17"/>
        <v>5.6736421121141616</v>
      </c>
      <c r="AB78" s="2" t="s">
        <v>577</v>
      </c>
      <c r="AC78" s="2" t="s">
        <v>821</v>
      </c>
      <c r="AD78" s="2" t="s">
        <v>784</v>
      </c>
      <c r="AE78" s="2" t="s">
        <v>862</v>
      </c>
      <c r="AF78" s="2" t="s">
        <v>903</v>
      </c>
      <c r="AG78">
        <v>17</v>
      </c>
    </row>
    <row r="79" spans="1:33" x14ac:dyDescent="0.25">
      <c r="A79" t="s">
        <v>80</v>
      </c>
      <c r="B79" t="s">
        <v>487</v>
      </c>
      <c r="C79">
        <v>7732513</v>
      </c>
      <c r="D79">
        <v>11284</v>
      </c>
      <c r="E79">
        <v>7555443</v>
      </c>
      <c r="F79">
        <v>10964</v>
      </c>
      <c r="G79" s="4">
        <v>4.8000000000000001E-2</v>
      </c>
      <c r="H79" t="s">
        <v>516</v>
      </c>
      <c r="I79">
        <v>8.75</v>
      </c>
      <c r="J79" s="3">
        <v>8.0932340563289087E-2</v>
      </c>
      <c r="K79" s="3">
        <v>45524</v>
      </c>
      <c r="L79" s="7">
        <v>41.7</v>
      </c>
      <c r="M79" s="7">
        <v>89.4</v>
      </c>
      <c r="N79" s="2">
        <v>11.8</v>
      </c>
      <c r="O79" s="2">
        <f>F79*116.26</f>
        <v>1274674.6400000001</v>
      </c>
      <c r="P79">
        <f t="shared" si="9"/>
        <v>518789.07</v>
      </c>
      <c r="Q79">
        <f t="shared" si="10"/>
        <v>6.8664282160556311</v>
      </c>
      <c r="R79">
        <v>644169.70799999998</v>
      </c>
      <c r="S79">
        <f t="shared" si="11"/>
        <v>8.330664403667992</v>
      </c>
      <c r="T79" s="3">
        <f t="shared" si="12"/>
        <v>143238.08159999998</v>
      </c>
      <c r="U79" s="3">
        <f t="shared" si="13"/>
        <v>1.895826381060647</v>
      </c>
      <c r="V79">
        <f t="shared" si="14"/>
        <v>126524.10679999999</v>
      </c>
      <c r="W79">
        <f t="shared" si="15"/>
        <v>1.6362611585651392</v>
      </c>
      <c r="X79">
        <v>429066178</v>
      </c>
      <c r="Y79">
        <v>3294508751</v>
      </c>
      <c r="Z79">
        <f t="shared" si="16"/>
        <v>-2.2899411872957733</v>
      </c>
      <c r="AA79">
        <f t="shared" si="17"/>
        <v>9.966925562233131</v>
      </c>
      <c r="AB79" s="2" t="s">
        <v>646</v>
      </c>
      <c r="AC79" s="2" t="s">
        <v>835</v>
      </c>
      <c r="AD79" s="2" t="s">
        <v>793</v>
      </c>
      <c r="AE79" s="2" t="s">
        <v>862</v>
      </c>
      <c r="AG79">
        <v>19</v>
      </c>
    </row>
    <row r="80" spans="1:33" x14ac:dyDescent="0.25">
      <c r="A80" t="s">
        <v>81</v>
      </c>
      <c r="B80" t="s">
        <v>498</v>
      </c>
      <c r="C80">
        <v>8138459</v>
      </c>
      <c r="D80">
        <v>15531</v>
      </c>
      <c r="E80">
        <v>29472494</v>
      </c>
      <c r="F80">
        <v>16671</v>
      </c>
      <c r="G80" s="4">
        <v>0.13</v>
      </c>
      <c r="H80" t="s">
        <v>521</v>
      </c>
      <c r="I80">
        <v>8.75</v>
      </c>
      <c r="J80" s="3">
        <v>7.7272727272727275</v>
      </c>
      <c r="K80" s="3">
        <v>25404</v>
      </c>
      <c r="L80" s="7">
        <v>15.8</v>
      </c>
      <c r="M80" s="7">
        <v>85.2</v>
      </c>
      <c r="N80" s="2">
        <v>25.1</v>
      </c>
      <c r="O80" s="2">
        <f>F80*455.22</f>
        <v>7588972.6200000001</v>
      </c>
      <c r="P80">
        <f t="shared" si="9"/>
        <v>788830.0425000001</v>
      </c>
      <c r="Q80">
        <f t="shared" si="10"/>
        <v>2.6764957268292262</v>
      </c>
      <c r="R80">
        <v>886618.19700000004</v>
      </c>
      <c r="S80">
        <f t="shared" si="11"/>
        <v>10.894177841284204</v>
      </c>
      <c r="T80" s="3">
        <f t="shared" si="12"/>
        <v>217796.61239999998</v>
      </c>
      <c r="U80" s="3">
        <f t="shared" si="13"/>
        <v>0.73898263377371454</v>
      </c>
      <c r="V80">
        <f t="shared" si="14"/>
        <v>174144.4437</v>
      </c>
      <c r="W80">
        <f t="shared" si="15"/>
        <v>2.139771714768115</v>
      </c>
      <c r="X80">
        <v>542981066</v>
      </c>
      <c r="Y80">
        <v>1265600868</v>
      </c>
      <c r="Z80">
        <f t="shared" si="16"/>
        <v>262.13850803942125</v>
      </c>
      <c r="AA80">
        <f t="shared" si="17"/>
        <v>13.03394955605232</v>
      </c>
      <c r="AB80" s="2" t="s">
        <v>647</v>
      </c>
      <c r="AC80" s="2" t="s">
        <v>844</v>
      </c>
      <c r="AD80" s="2" t="s">
        <v>801</v>
      </c>
      <c r="AE80" s="2" t="s">
        <v>862</v>
      </c>
      <c r="AG80">
        <v>19</v>
      </c>
    </row>
    <row r="81" spans="1:33" x14ac:dyDescent="0.25">
      <c r="A81" t="s">
        <v>82</v>
      </c>
      <c r="B81" t="s">
        <v>415</v>
      </c>
      <c r="C81">
        <v>12106984</v>
      </c>
      <c r="D81">
        <v>8931</v>
      </c>
      <c r="E81">
        <v>16737797</v>
      </c>
      <c r="F81">
        <v>9029</v>
      </c>
      <c r="G81" s="4">
        <v>1.4999999999999999E-2</v>
      </c>
      <c r="H81" t="s">
        <v>560</v>
      </c>
      <c r="I81">
        <v>8.5</v>
      </c>
      <c r="J81" s="3">
        <v>1.7957351290684624</v>
      </c>
      <c r="K81" s="3">
        <v>39929</v>
      </c>
      <c r="L81" s="7">
        <v>34.9</v>
      </c>
      <c r="M81" s="7">
        <v>88</v>
      </c>
      <c r="N81" s="2">
        <v>12.3</v>
      </c>
      <c r="O81" s="2">
        <f>F81*222.62</f>
        <v>2010035.98</v>
      </c>
      <c r="P81">
        <f t="shared" si="9"/>
        <v>427229.70750000002</v>
      </c>
      <c r="Q81">
        <f t="shared" si="10"/>
        <v>2.5524846997487187</v>
      </c>
      <c r="R81">
        <v>509843.99700000003</v>
      </c>
      <c r="S81">
        <f t="shared" si="11"/>
        <v>4.2111561145203469</v>
      </c>
      <c r="T81" s="3">
        <f t="shared" si="12"/>
        <v>117958.46759999999</v>
      </c>
      <c r="U81" s="3">
        <f t="shared" si="13"/>
        <v>0.70474308895011684</v>
      </c>
      <c r="V81">
        <f t="shared" si="14"/>
        <v>100140.6237</v>
      </c>
      <c r="W81">
        <f t="shared" si="15"/>
        <v>0.82713104849234131</v>
      </c>
      <c r="X81">
        <v>49635879</v>
      </c>
      <c r="Y81">
        <v>2244926269</v>
      </c>
      <c r="Z81">
        <f t="shared" si="16"/>
        <v>38.24910481421302</v>
      </c>
      <c r="AA81">
        <f t="shared" si="17"/>
        <v>5.0382871630126882</v>
      </c>
      <c r="AB81" s="2" t="s">
        <v>578</v>
      </c>
      <c r="AC81" s="2" t="s">
        <v>857</v>
      </c>
      <c r="AD81" s="2" t="s">
        <v>825</v>
      </c>
      <c r="AE81" s="2" t="s">
        <v>862</v>
      </c>
      <c r="AF81" s="2" t="s">
        <v>907</v>
      </c>
      <c r="AG81" s="9">
        <v>21</v>
      </c>
    </row>
    <row r="82" spans="1:33" x14ac:dyDescent="0.25">
      <c r="A82" t="s">
        <v>83</v>
      </c>
      <c r="B82" t="s">
        <v>154</v>
      </c>
      <c r="C82">
        <v>206665853</v>
      </c>
      <c r="D82">
        <v>110762</v>
      </c>
      <c r="E82">
        <v>255910348</v>
      </c>
      <c r="F82">
        <v>121667</v>
      </c>
      <c r="G82" s="4">
        <v>5.3999999999999999E-2</v>
      </c>
      <c r="H82" t="s">
        <v>553</v>
      </c>
      <c r="I82">
        <v>7.9749999999999996</v>
      </c>
      <c r="J82" s="3">
        <v>2.1284050100726986</v>
      </c>
      <c r="K82" s="3">
        <v>23284</v>
      </c>
      <c r="L82" s="7">
        <v>20.7</v>
      </c>
      <c r="M82" s="7">
        <v>75.3</v>
      </c>
      <c r="N82" s="2">
        <v>14.6</v>
      </c>
      <c r="O82" s="2">
        <f>F82*11.566</f>
        <v>1407200.5220000001</v>
      </c>
      <c r="P82">
        <f t="shared" si="9"/>
        <v>5756978.2725</v>
      </c>
      <c r="Q82">
        <f t="shared" si="10"/>
        <v>2.2496074572568672</v>
      </c>
      <c r="R82">
        <v>6323070.2940000007</v>
      </c>
      <c r="S82">
        <f t="shared" si="11"/>
        <v>3.059562188050486</v>
      </c>
      <c r="T82" s="3">
        <f t="shared" si="12"/>
        <v>1589506.3547999999</v>
      </c>
      <c r="U82" s="3">
        <f t="shared" si="13"/>
        <v>0.62111843746154405</v>
      </c>
      <c r="V82">
        <f t="shared" si="14"/>
        <v>1241941.0774000001</v>
      </c>
      <c r="W82">
        <f t="shared" si="15"/>
        <v>0.60094159696522287</v>
      </c>
      <c r="X82">
        <v>205315062</v>
      </c>
      <c r="Y82">
        <v>2582845691</v>
      </c>
      <c r="Z82">
        <f t="shared" si="16"/>
        <v>23.828075265051165</v>
      </c>
      <c r="AA82">
        <f t="shared" si="17"/>
        <v>3.6605037850157083</v>
      </c>
      <c r="AB82" s="2" t="s">
        <v>648</v>
      </c>
      <c r="AC82" s="2" t="s">
        <v>839</v>
      </c>
      <c r="AD82" s="2" t="s">
        <v>620</v>
      </c>
      <c r="AE82" s="2" t="s">
        <v>862</v>
      </c>
      <c r="AG82">
        <v>16</v>
      </c>
    </row>
    <row r="83" spans="1:33" x14ac:dyDescent="0.25">
      <c r="A83" t="s">
        <v>84</v>
      </c>
      <c r="B83" t="s">
        <v>354</v>
      </c>
      <c r="C83">
        <v>32919974</v>
      </c>
      <c r="D83">
        <v>45551</v>
      </c>
      <c r="E83">
        <v>56770840</v>
      </c>
      <c r="F83">
        <v>42178</v>
      </c>
      <c r="G83" s="4">
        <v>0.13200000000000001</v>
      </c>
      <c r="H83" t="s">
        <v>557</v>
      </c>
      <c r="I83">
        <v>8.75</v>
      </c>
      <c r="J83" s="3">
        <v>2.7105517909002903</v>
      </c>
      <c r="K83" s="3">
        <v>27142</v>
      </c>
      <c r="L83" s="7">
        <v>21.8</v>
      </c>
      <c r="M83" s="7">
        <v>81.7</v>
      </c>
      <c r="N83" s="2">
        <v>11.8</v>
      </c>
      <c r="O83" s="2">
        <f>F83*253.23</f>
        <v>10680734.939999999</v>
      </c>
      <c r="P83">
        <f t="shared" si="9"/>
        <v>1995757.5150000001</v>
      </c>
      <c r="Q83">
        <f t="shared" si="10"/>
        <v>3.5154623658906585</v>
      </c>
      <c r="R83">
        <v>2600369.9369999999</v>
      </c>
      <c r="S83">
        <f t="shared" si="11"/>
        <v>7.8990643704639627</v>
      </c>
      <c r="T83" s="3">
        <f t="shared" si="12"/>
        <v>551030.26319999993</v>
      </c>
      <c r="U83" s="3">
        <f t="shared" si="13"/>
        <v>0.97062200101319607</v>
      </c>
      <c r="V83">
        <f t="shared" si="14"/>
        <v>510749.69770000002</v>
      </c>
      <c r="W83">
        <f t="shared" si="15"/>
        <v>1.5514887639340178</v>
      </c>
      <c r="X83">
        <v>38930655</v>
      </c>
      <c r="Y83">
        <v>254520896</v>
      </c>
      <c r="Z83">
        <f t="shared" si="16"/>
        <v>72.451047500827315</v>
      </c>
      <c r="AA83">
        <f t="shared" si="17"/>
        <v>9.4505531343979801</v>
      </c>
      <c r="AB83" s="2" t="s">
        <v>649</v>
      </c>
      <c r="AC83" s="2" t="s">
        <v>784</v>
      </c>
      <c r="AD83" s="2" t="s">
        <v>815</v>
      </c>
      <c r="AE83" s="2" t="s">
        <v>862</v>
      </c>
      <c r="AF83" s="2" t="s">
        <v>904</v>
      </c>
      <c r="AG83">
        <v>19</v>
      </c>
    </row>
    <row r="84" spans="1:33" x14ac:dyDescent="0.25">
      <c r="A84" t="s">
        <v>85</v>
      </c>
      <c r="B84" t="s">
        <v>154</v>
      </c>
      <c r="C84">
        <v>24267827</v>
      </c>
      <c r="D84">
        <v>16982</v>
      </c>
      <c r="E84">
        <v>25549634</v>
      </c>
      <c r="F84">
        <v>17520</v>
      </c>
      <c r="G84" s="4">
        <v>0.114</v>
      </c>
      <c r="H84" t="s">
        <v>553</v>
      </c>
      <c r="I84">
        <v>8.9749999999999996</v>
      </c>
      <c r="J84" s="3">
        <v>2.5067253607238933</v>
      </c>
      <c r="K84" s="3">
        <v>23284</v>
      </c>
      <c r="L84" s="7">
        <v>20.7</v>
      </c>
      <c r="M84" s="7">
        <v>75.3</v>
      </c>
      <c r="N84" s="2">
        <v>14.6</v>
      </c>
      <c r="O84" s="2">
        <f>F84*11.566</f>
        <v>202636.32</v>
      </c>
      <c r="P84">
        <f t="shared" si="9"/>
        <v>829002.60000000009</v>
      </c>
      <c r="Q84">
        <f t="shared" si="10"/>
        <v>3.244675050922452</v>
      </c>
      <c r="R84">
        <v>969451.43400000001</v>
      </c>
      <c r="S84">
        <f t="shared" si="11"/>
        <v>3.994801157928149</v>
      </c>
      <c r="T84" s="3">
        <f t="shared" si="12"/>
        <v>228888.28799999997</v>
      </c>
      <c r="U84" s="3">
        <f t="shared" si="13"/>
        <v>0.8958574044544042</v>
      </c>
      <c r="V84">
        <f t="shared" si="14"/>
        <v>190414.07139999999</v>
      </c>
      <c r="W84">
        <f t="shared" si="15"/>
        <v>0.78463585305763051</v>
      </c>
      <c r="X84">
        <v>1902824342</v>
      </c>
      <c r="Y84">
        <v>97438183</v>
      </c>
      <c r="Z84">
        <f t="shared" si="16"/>
        <v>5.2819191433992012</v>
      </c>
      <c r="AA84">
        <f t="shared" si="17"/>
        <v>4.7794370109857791</v>
      </c>
      <c r="AB84" s="2" t="s">
        <v>650</v>
      </c>
      <c r="AC84" s="2" t="s">
        <v>839</v>
      </c>
      <c r="AD84" s="2" t="s">
        <v>620</v>
      </c>
      <c r="AE84" s="2" t="s">
        <v>862</v>
      </c>
      <c r="AG84">
        <v>16</v>
      </c>
    </row>
    <row r="85" spans="1:33" x14ac:dyDescent="0.25">
      <c r="A85" t="s">
        <v>86</v>
      </c>
      <c r="B85" t="s">
        <v>490</v>
      </c>
      <c r="C85">
        <v>4298607</v>
      </c>
      <c r="D85">
        <v>2070</v>
      </c>
      <c r="E85">
        <v>5839228</v>
      </c>
      <c r="F85">
        <v>2016</v>
      </c>
      <c r="G85" s="4">
        <v>4.7E-2</v>
      </c>
      <c r="H85" t="s">
        <v>532</v>
      </c>
      <c r="I85">
        <v>7.25</v>
      </c>
      <c r="J85" s="3">
        <v>1.62</v>
      </c>
      <c r="K85" s="3">
        <v>41508</v>
      </c>
      <c r="L85" s="7">
        <v>38.6</v>
      </c>
      <c r="M85" s="7">
        <v>94.6</v>
      </c>
      <c r="N85" s="2">
        <v>10.199999999999999</v>
      </c>
      <c r="O85" s="2" t="s">
        <v>874</v>
      </c>
      <c r="P85">
        <f t="shared" si="9"/>
        <v>95392.08</v>
      </c>
      <c r="Q85">
        <f t="shared" si="10"/>
        <v>1.6336419814400123</v>
      </c>
      <c r="R85">
        <v>118170.09000000001</v>
      </c>
      <c r="S85">
        <f t="shared" si="11"/>
        <v>2.7490321864734324</v>
      </c>
      <c r="T85" s="3">
        <f t="shared" si="12"/>
        <v>26337.830399999999</v>
      </c>
      <c r="U85" s="3">
        <f t="shared" si="13"/>
        <v>0.45104987166111676</v>
      </c>
      <c r="V85">
        <f t="shared" si="14"/>
        <v>23210.289000000001</v>
      </c>
      <c r="W85">
        <f t="shared" si="15"/>
        <v>0.53994908117908891</v>
      </c>
      <c r="X85">
        <v>748574336</v>
      </c>
      <c r="Y85">
        <v>92949683</v>
      </c>
      <c r="Z85">
        <f t="shared" si="16"/>
        <v>35.840005843753566</v>
      </c>
      <c r="AA85">
        <f t="shared" si="17"/>
        <v>3.2889812676525216</v>
      </c>
      <c r="AB85" s="2" t="s">
        <v>744</v>
      </c>
      <c r="AC85" s="2" t="s">
        <v>849</v>
      </c>
      <c r="AD85" s="2" t="s">
        <v>675</v>
      </c>
      <c r="AE85" s="2" t="s">
        <v>863</v>
      </c>
      <c r="AF85" s="2"/>
      <c r="AG85">
        <v>22</v>
      </c>
    </row>
    <row r="86" spans="1:33" x14ac:dyDescent="0.25">
      <c r="A86" t="s">
        <v>87</v>
      </c>
      <c r="B86" t="s">
        <v>383</v>
      </c>
      <c r="C86">
        <v>18747187</v>
      </c>
      <c r="D86">
        <v>1506</v>
      </c>
      <c r="E86">
        <v>22439453</v>
      </c>
      <c r="F86">
        <v>1391</v>
      </c>
      <c r="G86" s="4">
        <v>4.7E-2</v>
      </c>
      <c r="H86" t="s">
        <v>541</v>
      </c>
      <c r="I86">
        <v>9.375</v>
      </c>
      <c r="J86" s="3">
        <v>18.518518518518519</v>
      </c>
      <c r="K86" s="3">
        <v>57375</v>
      </c>
      <c r="L86" s="7">
        <v>49.9</v>
      </c>
      <c r="M86" s="7">
        <v>89.2</v>
      </c>
      <c r="N86" s="2">
        <v>9.3000000000000007</v>
      </c>
      <c r="O86" s="2">
        <f>F86*106.86</f>
        <v>148642.26</v>
      </c>
      <c r="P86">
        <f t="shared" si="9"/>
        <v>65818.642500000002</v>
      </c>
      <c r="Q86">
        <f t="shared" si="10"/>
        <v>0.29331660847526009</v>
      </c>
      <c r="R86">
        <v>85973.022000000012</v>
      </c>
      <c r="S86">
        <f t="shared" si="11"/>
        <v>0.45859158496685398</v>
      </c>
      <c r="T86" s="3">
        <f t="shared" si="12"/>
        <v>18172.580399999999</v>
      </c>
      <c r="U86" s="3">
        <f t="shared" si="13"/>
        <v>8.0984952708071795E-2</v>
      </c>
      <c r="V86">
        <f t="shared" si="14"/>
        <v>16886.3262</v>
      </c>
      <c r="W86">
        <f t="shared" si="15"/>
        <v>9.0073919889954696E-2</v>
      </c>
      <c r="X86">
        <v>15222401379</v>
      </c>
      <c r="Y86">
        <v>277777317</v>
      </c>
      <c r="Z86">
        <f t="shared" si="16"/>
        <v>19.695040114551585</v>
      </c>
      <c r="AA86">
        <f t="shared" si="17"/>
        <v>0.54866550485680876</v>
      </c>
      <c r="AB86" s="2" t="s">
        <v>881</v>
      </c>
      <c r="AC86" s="2" t="s">
        <v>837</v>
      </c>
      <c r="AD86" s="2" t="s">
        <v>820</v>
      </c>
      <c r="AE86" s="2" t="s">
        <v>862</v>
      </c>
      <c r="AF86" s="2"/>
      <c r="AG86">
        <v>20</v>
      </c>
    </row>
    <row r="87" spans="1:33" x14ac:dyDescent="0.25">
      <c r="A87" t="s">
        <v>88</v>
      </c>
      <c r="B87" t="s">
        <v>365</v>
      </c>
      <c r="C87">
        <v>133722722</v>
      </c>
      <c r="D87">
        <v>53879</v>
      </c>
      <c r="E87">
        <v>152820562</v>
      </c>
      <c r="F87">
        <v>53853</v>
      </c>
      <c r="G87" s="4">
        <v>7.8E-2</v>
      </c>
      <c r="H87" t="s">
        <v>536</v>
      </c>
      <c r="I87">
        <v>87.5</v>
      </c>
      <c r="J87" s="3">
        <v>3.9049020142029462</v>
      </c>
      <c r="K87" s="3">
        <v>23956</v>
      </c>
      <c r="L87" s="7">
        <v>20.3</v>
      </c>
      <c r="M87" s="7">
        <v>79.5</v>
      </c>
      <c r="N87" s="2">
        <v>14.4</v>
      </c>
      <c r="O87" s="2">
        <f>F87*84.07</f>
        <v>4527421.71</v>
      </c>
      <c r="P87">
        <f t="shared" si="9"/>
        <v>2548189.3275000001</v>
      </c>
      <c r="Q87">
        <f t="shared" si="10"/>
        <v>1.6674387884400006</v>
      </c>
      <c r="R87">
        <v>3075790.4730000002</v>
      </c>
      <c r="S87">
        <f t="shared" si="11"/>
        <v>2.300125533639676</v>
      </c>
      <c r="T87" s="3">
        <f t="shared" si="12"/>
        <v>703557.13319999992</v>
      </c>
      <c r="U87" s="3">
        <f t="shared" si="13"/>
        <v>0.46038119739410455</v>
      </c>
      <c r="V87">
        <f t="shared" si="14"/>
        <v>604129.06330000004</v>
      </c>
      <c r="W87">
        <f t="shared" si="15"/>
        <v>0.45177741992120085</v>
      </c>
      <c r="X87">
        <v>16292078</v>
      </c>
      <c r="Y87">
        <v>4374359240</v>
      </c>
      <c r="Z87">
        <f t="shared" si="16"/>
        <v>14.281671592057481</v>
      </c>
      <c r="AA87">
        <f t="shared" si="17"/>
        <v>2.7519029535608768</v>
      </c>
      <c r="AB87" s="2" t="s">
        <v>651</v>
      </c>
      <c r="AC87" s="2" t="s">
        <v>826</v>
      </c>
      <c r="AD87" s="2" t="s">
        <v>818</v>
      </c>
      <c r="AE87" s="2" t="s">
        <v>862</v>
      </c>
      <c r="AF87" s="2"/>
      <c r="AG87">
        <v>17</v>
      </c>
    </row>
    <row r="88" spans="1:33" x14ac:dyDescent="0.25">
      <c r="A88" t="s">
        <v>89</v>
      </c>
      <c r="B88" t="s">
        <v>89</v>
      </c>
      <c r="C88">
        <v>11391783</v>
      </c>
      <c r="D88">
        <v>6340</v>
      </c>
      <c r="E88">
        <v>11042365</v>
      </c>
      <c r="F88">
        <v>6356</v>
      </c>
      <c r="G88" s="4">
        <v>7.8E-2</v>
      </c>
      <c r="H88" t="s">
        <v>554</v>
      </c>
      <c r="I88">
        <v>87.5</v>
      </c>
      <c r="J88" s="3">
        <v>1.0164323225478569</v>
      </c>
      <c r="K88" s="3">
        <v>27336</v>
      </c>
      <c r="L88" s="7">
        <v>15.4</v>
      </c>
      <c r="M88" s="7">
        <v>69.400000000000006</v>
      </c>
      <c r="N88" s="2">
        <v>19.8</v>
      </c>
      <c r="O88" s="2" t="s">
        <v>873</v>
      </c>
      <c r="P88">
        <f t="shared" si="9"/>
        <v>300750.03000000003</v>
      </c>
      <c r="Q88">
        <f t="shared" si="10"/>
        <v>2.7236016016496469</v>
      </c>
      <c r="R88">
        <v>361931.58</v>
      </c>
      <c r="S88">
        <f t="shared" si="11"/>
        <v>3.1771284618044433</v>
      </c>
      <c r="T88" s="3">
        <f t="shared" si="12"/>
        <v>83037.326399999991</v>
      </c>
      <c r="U88" s="3">
        <f t="shared" si="13"/>
        <v>0.75198860389056144</v>
      </c>
      <c r="V88">
        <f t="shared" si="14"/>
        <v>71088.517999999996</v>
      </c>
      <c r="W88">
        <f t="shared" si="15"/>
        <v>0.62403328785318324</v>
      </c>
      <c r="X88">
        <v>6117690676</v>
      </c>
      <c r="Y88">
        <v>138303767</v>
      </c>
      <c r="Z88">
        <f t="shared" si="16"/>
        <v>-3.0672810393245729</v>
      </c>
      <c r="AA88">
        <f t="shared" si="17"/>
        <v>3.8011617496576258</v>
      </c>
      <c r="AB88" s="2" t="s">
        <v>618</v>
      </c>
      <c r="AC88" s="2" t="s">
        <v>827</v>
      </c>
      <c r="AD88" s="2" t="s">
        <v>792</v>
      </c>
      <c r="AE88" s="2" t="s">
        <v>863</v>
      </c>
      <c r="AG88">
        <v>19</v>
      </c>
    </row>
    <row r="89" spans="1:33" x14ac:dyDescent="0.25">
      <c r="A89" t="s">
        <v>90</v>
      </c>
      <c r="B89" t="s">
        <v>243</v>
      </c>
      <c r="C89">
        <v>90655382</v>
      </c>
      <c r="D89">
        <v>13064</v>
      </c>
      <c r="E89">
        <v>73935522</v>
      </c>
      <c r="F89">
        <v>12273</v>
      </c>
      <c r="G89" s="4">
        <v>9.5000000000000001E-2</v>
      </c>
      <c r="H89" t="s">
        <v>523</v>
      </c>
      <c r="I89">
        <v>10.25</v>
      </c>
      <c r="J89" s="3">
        <v>10.777881911902531</v>
      </c>
      <c r="K89" s="3">
        <v>32469</v>
      </c>
      <c r="L89" s="7">
        <v>31.8</v>
      </c>
      <c r="M89" s="7">
        <v>78.7</v>
      </c>
      <c r="N89" s="2">
        <v>11</v>
      </c>
      <c r="O89" s="2">
        <f>F89*186.63</f>
        <v>2290509.9899999998</v>
      </c>
      <c r="P89">
        <f t="shared" si="9"/>
        <v>580727.67749999999</v>
      </c>
      <c r="Q89">
        <f t="shared" si="10"/>
        <v>0.7854515147671508</v>
      </c>
      <c r="R89">
        <v>745784.56800000009</v>
      </c>
      <c r="S89">
        <f t="shared" si="11"/>
        <v>0.82265889961171867</v>
      </c>
      <c r="T89" s="3">
        <f t="shared" si="12"/>
        <v>160339.3812</v>
      </c>
      <c r="U89" s="3">
        <f t="shared" si="13"/>
        <v>0.21686379816186324</v>
      </c>
      <c r="V89">
        <f t="shared" si="14"/>
        <v>146482.71280000001</v>
      </c>
      <c r="W89">
        <f t="shared" si="15"/>
        <v>0.16158192659758469</v>
      </c>
      <c r="X89">
        <v>2450894</v>
      </c>
      <c r="Y89">
        <v>3458221648</v>
      </c>
      <c r="Z89">
        <f t="shared" si="16"/>
        <v>-18.443317573798321</v>
      </c>
      <c r="AA89">
        <f t="shared" si="17"/>
        <v>0.98424082620930331</v>
      </c>
      <c r="AB89" s="2" t="s">
        <v>652</v>
      </c>
      <c r="AC89" s="2" t="s">
        <v>821</v>
      </c>
      <c r="AD89" s="2" t="s">
        <v>784</v>
      </c>
      <c r="AE89" s="2" t="s">
        <v>862</v>
      </c>
      <c r="AF89" s="2" t="s">
        <v>903</v>
      </c>
      <c r="AG89">
        <v>17</v>
      </c>
    </row>
    <row r="90" spans="1:33" x14ac:dyDescent="0.25">
      <c r="A90" t="s">
        <v>91</v>
      </c>
      <c r="B90" t="s">
        <v>243</v>
      </c>
      <c r="C90">
        <v>107517824</v>
      </c>
      <c r="D90">
        <v>100050</v>
      </c>
      <c r="E90">
        <v>176689457</v>
      </c>
      <c r="F90">
        <v>95261</v>
      </c>
      <c r="G90" s="4">
        <v>0.129</v>
      </c>
      <c r="H90" t="s">
        <v>523</v>
      </c>
      <c r="I90">
        <v>10.25</v>
      </c>
      <c r="J90" s="3">
        <v>11.42407748504729</v>
      </c>
      <c r="K90" s="3">
        <v>32469</v>
      </c>
      <c r="L90" s="7">
        <v>31.8</v>
      </c>
      <c r="M90" s="7">
        <v>78.7</v>
      </c>
      <c r="N90" s="2">
        <v>11</v>
      </c>
      <c r="O90" s="2">
        <f>F90*186.63</f>
        <v>17778560.43</v>
      </c>
      <c r="P90">
        <f t="shared" si="9"/>
        <v>4507512.3675000006</v>
      </c>
      <c r="Q90">
        <f t="shared" si="10"/>
        <v>2.5510929990010669</v>
      </c>
      <c r="R90">
        <v>5711554.3500000006</v>
      </c>
      <c r="S90">
        <f t="shared" si="11"/>
        <v>5.3121930276416309</v>
      </c>
      <c r="T90" s="3">
        <f t="shared" si="12"/>
        <v>1244527.8084</v>
      </c>
      <c r="U90" s="3">
        <f t="shared" si="13"/>
        <v>0.70435883924868248</v>
      </c>
      <c r="V90">
        <f t="shared" si="14"/>
        <v>1121830.635</v>
      </c>
      <c r="W90">
        <f t="shared" si="15"/>
        <v>1.0433903824169655</v>
      </c>
      <c r="X90">
        <v>41501481</v>
      </c>
      <c r="Y90">
        <v>578796107</v>
      </c>
      <c r="Z90">
        <f t="shared" si="16"/>
        <v>64.3350380677347</v>
      </c>
      <c r="AA90">
        <f t="shared" si="17"/>
        <v>6.3555834100585962</v>
      </c>
      <c r="AB90" s="2" t="s">
        <v>653</v>
      </c>
      <c r="AC90" s="2" t="s">
        <v>821</v>
      </c>
      <c r="AD90" s="2" t="s">
        <v>784</v>
      </c>
      <c r="AE90" s="2" t="s">
        <v>862</v>
      </c>
      <c r="AF90" s="2" t="s">
        <v>903</v>
      </c>
      <c r="AG90">
        <v>17</v>
      </c>
    </row>
    <row r="91" spans="1:33" x14ac:dyDescent="0.25">
      <c r="A91" t="s">
        <v>92</v>
      </c>
      <c r="B91" t="s">
        <v>487</v>
      </c>
      <c r="C91">
        <v>182032464</v>
      </c>
      <c r="D91">
        <v>128370</v>
      </c>
      <c r="E91">
        <v>214423522</v>
      </c>
      <c r="F91">
        <v>124755</v>
      </c>
      <c r="G91" s="4">
        <v>5.8999999999999997E-2</v>
      </c>
      <c r="H91" t="s">
        <v>516</v>
      </c>
      <c r="I91">
        <v>9.75</v>
      </c>
      <c r="J91" s="3">
        <v>4.1419438808712625</v>
      </c>
      <c r="K91" s="3">
        <v>45524</v>
      </c>
      <c r="L91" s="7">
        <v>41.7</v>
      </c>
      <c r="M91" s="7">
        <v>89.4</v>
      </c>
      <c r="N91" s="2">
        <v>11.8</v>
      </c>
      <c r="O91" s="2">
        <f>F91*116.26</f>
        <v>14504016.300000001</v>
      </c>
      <c r="P91">
        <f t="shared" si="9"/>
        <v>5903094.7125000004</v>
      </c>
      <c r="Q91">
        <f t="shared" si="10"/>
        <v>2.7530070663143014</v>
      </c>
      <c r="R91">
        <v>7328258.1900000004</v>
      </c>
      <c r="S91">
        <f t="shared" si="11"/>
        <v>4.0257973929309667</v>
      </c>
      <c r="T91" s="3">
        <f t="shared" si="12"/>
        <v>1629849.2219999998</v>
      </c>
      <c r="U91" s="3">
        <f t="shared" si="13"/>
        <v>0.76010747645493848</v>
      </c>
      <c r="V91">
        <f t="shared" si="14"/>
        <v>1439374.2989999999</v>
      </c>
      <c r="W91">
        <f t="shared" si="15"/>
        <v>0.79072395515120864</v>
      </c>
      <c r="X91">
        <v>209127362</v>
      </c>
      <c r="Y91">
        <v>572129578</v>
      </c>
      <c r="Z91">
        <f t="shared" si="16"/>
        <v>17.794110615346064</v>
      </c>
      <c r="AA91">
        <f t="shared" si="17"/>
        <v>4.8165213480821745</v>
      </c>
      <c r="AB91" s="2" t="s">
        <v>619</v>
      </c>
      <c r="AC91" s="2" t="s">
        <v>835</v>
      </c>
      <c r="AD91" s="2" t="s">
        <v>793</v>
      </c>
      <c r="AE91" s="2" t="s">
        <v>862</v>
      </c>
      <c r="AG91">
        <v>19</v>
      </c>
    </row>
    <row r="92" spans="1:33" x14ac:dyDescent="0.25">
      <c r="A92" t="s">
        <v>93</v>
      </c>
      <c r="B92" t="s">
        <v>491</v>
      </c>
      <c r="C92">
        <v>15670911</v>
      </c>
      <c r="D92">
        <v>21786</v>
      </c>
      <c r="E92">
        <v>20932745</v>
      </c>
      <c r="F92">
        <v>20807</v>
      </c>
      <c r="G92" s="4">
        <v>0.184</v>
      </c>
      <c r="H92" t="s">
        <v>520</v>
      </c>
      <c r="I92">
        <v>82.5</v>
      </c>
      <c r="J92" s="3">
        <v>5.5261555753289935</v>
      </c>
      <c r="K92" s="3">
        <v>21186</v>
      </c>
      <c r="L92" s="7">
        <v>13.5</v>
      </c>
      <c r="M92" s="7">
        <v>73.7</v>
      </c>
      <c r="N92" s="2">
        <v>15.5</v>
      </c>
      <c r="O92" s="2">
        <f>F92*742.47</f>
        <v>15448573.290000001</v>
      </c>
      <c r="P92">
        <f t="shared" si="9"/>
        <v>984535.22250000003</v>
      </c>
      <c r="Q92">
        <f t="shared" si="10"/>
        <v>4.7033259254818232</v>
      </c>
      <c r="R92">
        <v>1243697.382</v>
      </c>
      <c r="S92">
        <f t="shared" si="11"/>
        <v>7.9363438539086841</v>
      </c>
      <c r="T92" s="3">
        <f t="shared" si="12"/>
        <v>271830.97080000001</v>
      </c>
      <c r="U92" s="3">
        <f t="shared" si="13"/>
        <v>1.2985920900483907</v>
      </c>
      <c r="V92">
        <f t="shared" si="14"/>
        <v>244279.88219999999</v>
      </c>
      <c r="W92">
        <f t="shared" si="15"/>
        <v>1.5588109855259851</v>
      </c>
      <c r="X92">
        <v>3704977739</v>
      </c>
      <c r="Y92">
        <v>28553797</v>
      </c>
      <c r="Z92">
        <f t="shared" si="16"/>
        <v>33.577077937587674</v>
      </c>
      <c r="AA92">
        <f t="shared" si="17"/>
        <v>9.4951548394346705</v>
      </c>
      <c r="AB92" s="2" t="s">
        <v>654</v>
      </c>
      <c r="AC92" s="2" t="s">
        <v>843</v>
      </c>
      <c r="AD92" s="2" t="s">
        <v>800</v>
      </c>
      <c r="AE92" s="2" t="s">
        <v>863</v>
      </c>
      <c r="AG92">
        <v>20</v>
      </c>
    </row>
    <row r="93" spans="1:33" x14ac:dyDescent="0.25">
      <c r="A93" t="s">
        <v>94</v>
      </c>
      <c r="B93" t="s">
        <v>431</v>
      </c>
      <c r="C93">
        <v>14657661</v>
      </c>
      <c r="D93">
        <v>7522</v>
      </c>
      <c r="E93">
        <v>15000994</v>
      </c>
      <c r="F93">
        <v>8157</v>
      </c>
      <c r="G93" s="4">
        <v>5.2999999999999999E-2</v>
      </c>
      <c r="H93" t="s">
        <v>554</v>
      </c>
      <c r="I93">
        <v>7.75</v>
      </c>
      <c r="J93" s="3">
        <v>3.71500597054531</v>
      </c>
      <c r="K93" s="3">
        <v>23126</v>
      </c>
      <c r="L93" s="7">
        <v>15.5</v>
      </c>
      <c r="M93" s="7">
        <v>84.4</v>
      </c>
      <c r="N93" s="2">
        <v>19.8</v>
      </c>
      <c r="O93" s="2" t="s">
        <v>872</v>
      </c>
      <c r="P93">
        <f t="shared" si="9"/>
        <v>385968.84750000003</v>
      </c>
      <c r="Q93">
        <f t="shared" si="10"/>
        <v>2.5729551488388038</v>
      </c>
      <c r="R93">
        <v>429408.41400000005</v>
      </c>
      <c r="S93">
        <f t="shared" si="11"/>
        <v>2.9295834717421831</v>
      </c>
      <c r="T93" s="3">
        <f t="shared" si="12"/>
        <v>106566.31079999999</v>
      </c>
      <c r="U93" s="3">
        <f t="shared" si="13"/>
        <v>0.71039499649156579</v>
      </c>
      <c r="V93">
        <f t="shared" si="14"/>
        <v>84341.929399999994</v>
      </c>
      <c r="W93">
        <f t="shared" si="15"/>
        <v>0.57541192554528309</v>
      </c>
      <c r="X93">
        <v>189438282</v>
      </c>
      <c r="Y93">
        <v>1568036106</v>
      </c>
      <c r="Z93">
        <f t="shared" si="16"/>
        <v>2.3423450712907057</v>
      </c>
      <c r="AA93">
        <f t="shared" si="17"/>
        <v>3.5049953972874666</v>
      </c>
      <c r="AB93" s="2" t="s">
        <v>655</v>
      </c>
      <c r="AC93" s="2" t="s">
        <v>837</v>
      </c>
      <c r="AD93" s="2" t="s">
        <v>828</v>
      </c>
      <c r="AE93" s="2" t="s">
        <v>863</v>
      </c>
      <c r="AF93" s="2"/>
      <c r="AG93">
        <v>20</v>
      </c>
    </row>
    <row r="94" spans="1:33" x14ac:dyDescent="0.25">
      <c r="A94" t="s">
        <v>95</v>
      </c>
      <c r="B94" t="s">
        <v>354</v>
      </c>
      <c r="C94">
        <v>207571843</v>
      </c>
      <c r="D94">
        <v>167759</v>
      </c>
      <c r="E94">
        <v>344371449</v>
      </c>
      <c r="F94">
        <v>156901</v>
      </c>
      <c r="G94" s="4">
        <v>5.8000000000000003E-2</v>
      </c>
      <c r="H94" t="s">
        <v>557</v>
      </c>
      <c r="I94">
        <v>8.75</v>
      </c>
      <c r="J94" s="3">
        <v>1.7029992684711046</v>
      </c>
      <c r="K94" s="3">
        <v>27142</v>
      </c>
      <c r="L94" s="7">
        <v>21.8</v>
      </c>
      <c r="M94" s="7">
        <v>81.7</v>
      </c>
      <c r="N94" s="2">
        <v>11.8</v>
      </c>
      <c r="O94" s="2">
        <f>F94*253.23</f>
        <v>39732040.229999997</v>
      </c>
      <c r="P94">
        <f t="shared" si="9"/>
        <v>7424163.0675000008</v>
      </c>
      <c r="Q94">
        <f t="shared" si="10"/>
        <v>2.1558590554061876</v>
      </c>
      <c r="R94">
        <v>9576858.0329999998</v>
      </c>
      <c r="S94">
        <f t="shared" si="11"/>
        <v>4.6137558421158307</v>
      </c>
      <c r="T94" s="3">
        <f t="shared" si="12"/>
        <v>2049817.4243999999</v>
      </c>
      <c r="U94" s="3">
        <f t="shared" si="13"/>
        <v>0.59523442792726988</v>
      </c>
      <c r="V94">
        <f t="shared" si="14"/>
        <v>1881031.3392999999</v>
      </c>
      <c r="W94">
        <f t="shared" si="15"/>
        <v>0.90620736999478291</v>
      </c>
      <c r="X94">
        <v>81713504</v>
      </c>
      <c r="Y94">
        <v>3833112212</v>
      </c>
      <c r="Z94">
        <f t="shared" si="16"/>
        <v>65.904702691299036</v>
      </c>
      <c r="AA94">
        <f t="shared" si="17"/>
        <v>5.5199632121106132</v>
      </c>
      <c r="AB94" s="2" t="s">
        <v>656</v>
      </c>
      <c r="AC94" s="2" t="s">
        <v>784</v>
      </c>
      <c r="AD94" s="2" t="s">
        <v>815</v>
      </c>
      <c r="AE94" s="2" t="s">
        <v>862</v>
      </c>
      <c r="AF94" s="2" t="s">
        <v>904</v>
      </c>
      <c r="AG94">
        <v>19</v>
      </c>
    </row>
    <row r="95" spans="1:33" x14ac:dyDescent="0.25">
      <c r="A95" t="s">
        <v>96</v>
      </c>
      <c r="B95" t="s">
        <v>369</v>
      </c>
      <c r="C95">
        <v>74369426</v>
      </c>
      <c r="D95">
        <v>24543</v>
      </c>
      <c r="E95">
        <v>75715184</v>
      </c>
      <c r="F95">
        <v>22611</v>
      </c>
      <c r="G95" s="4">
        <v>0.05</v>
      </c>
      <c r="H95" t="s">
        <v>537</v>
      </c>
      <c r="I95">
        <v>7.75</v>
      </c>
      <c r="J95" s="3">
        <v>0.42623727208145867</v>
      </c>
      <c r="K95" s="3">
        <v>36156</v>
      </c>
      <c r="L95" s="7">
        <v>38.1</v>
      </c>
      <c r="M95" s="7">
        <v>87.1</v>
      </c>
      <c r="N95" s="2">
        <v>11.1</v>
      </c>
      <c r="O95" s="2">
        <f>F95*189.91</f>
        <v>4294055.01</v>
      </c>
      <c r="P95">
        <f t="shared" si="9"/>
        <v>1069895.9925000002</v>
      </c>
      <c r="Q95">
        <f t="shared" si="10"/>
        <v>1.4130534140945892</v>
      </c>
      <c r="R95">
        <v>1401086.2410000002</v>
      </c>
      <c r="S95">
        <f t="shared" si="11"/>
        <v>1.8839546253859756</v>
      </c>
      <c r="T95" s="3">
        <f t="shared" si="12"/>
        <v>295399.14840000001</v>
      </c>
      <c r="U95" s="3">
        <f t="shared" si="13"/>
        <v>0.39014518990008662</v>
      </c>
      <c r="V95">
        <f t="shared" si="14"/>
        <v>275193.29609999998</v>
      </c>
      <c r="W95">
        <f t="shared" si="15"/>
        <v>0.3700355252170428</v>
      </c>
      <c r="X95">
        <v>586208102</v>
      </c>
      <c r="Y95">
        <v>136554271</v>
      </c>
      <c r="Z95">
        <f t="shared" si="16"/>
        <v>1.8095581375066685</v>
      </c>
      <c r="AA95">
        <f t="shared" si="17"/>
        <v>2.253990150603018</v>
      </c>
      <c r="AB95" s="2" t="s">
        <v>633</v>
      </c>
      <c r="AC95" s="2" t="s">
        <v>852</v>
      </c>
      <c r="AD95" s="2" t="s">
        <v>570</v>
      </c>
      <c r="AE95" s="2" t="s">
        <v>862</v>
      </c>
      <c r="AF95" s="2"/>
      <c r="AG95">
        <v>20</v>
      </c>
    </row>
    <row r="96" spans="1:33" x14ac:dyDescent="0.25">
      <c r="A96" t="s">
        <v>97</v>
      </c>
      <c r="B96" t="s">
        <v>492</v>
      </c>
      <c r="C96">
        <v>24320193</v>
      </c>
      <c r="D96">
        <v>9486</v>
      </c>
      <c r="E96">
        <v>37906807</v>
      </c>
      <c r="F96">
        <v>10147</v>
      </c>
      <c r="G96" s="4">
        <v>5.8000000000000003E-2</v>
      </c>
      <c r="H96" t="s">
        <v>525</v>
      </c>
      <c r="I96">
        <v>9</v>
      </c>
      <c r="J96" s="3">
        <v>1.78</v>
      </c>
      <c r="K96" s="3">
        <v>69275</v>
      </c>
      <c r="L96" s="7">
        <v>58.8</v>
      </c>
      <c r="M96" s="7">
        <v>93.2</v>
      </c>
      <c r="N96" s="2">
        <v>8.6999999999999993</v>
      </c>
      <c r="O96" s="2">
        <f>F96*58.93</f>
        <v>597962.71</v>
      </c>
      <c r="P96">
        <f t="shared" si="9"/>
        <v>480130.67250000004</v>
      </c>
      <c r="Q96">
        <f t="shared" si="10"/>
        <v>1.2666080593387885</v>
      </c>
      <c r="R96">
        <v>541527.28200000001</v>
      </c>
      <c r="S96">
        <f t="shared" si="11"/>
        <v>2.2266570088485729</v>
      </c>
      <c r="T96" s="3">
        <f t="shared" si="12"/>
        <v>132564.46679999999</v>
      </c>
      <c r="U96" s="3">
        <f t="shared" si="13"/>
        <v>0.3497115090701256</v>
      </c>
      <c r="V96">
        <f t="shared" si="14"/>
        <v>106363.6722</v>
      </c>
      <c r="W96">
        <f t="shared" si="15"/>
        <v>0.4373471550986458</v>
      </c>
      <c r="X96">
        <v>89600507</v>
      </c>
      <c r="Y96">
        <v>197436697</v>
      </c>
      <c r="Z96">
        <f t="shared" si="16"/>
        <v>55.865568172094683</v>
      </c>
      <c r="AA96">
        <f t="shared" si="17"/>
        <v>2.6640041639472187</v>
      </c>
      <c r="AB96" s="2" t="s">
        <v>657</v>
      </c>
      <c r="AC96" s="2" t="s">
        <v>807</v>
      </c>
      <c r="AD96" s="2" t="s">
        <v>804</v>
      </c>
      <c r="AE96" s="2" t="s">
        <v>862</v>
      </c>
      <c r="AF96" s="2"/>
      <c r="AG96">
        <v>21</v>
      </c>
    </row>
    <row r="97" spans="1:33" x14ac:dyDescent="0.25">
      <c r="A97" t="s">
        <v>98</v>
      </c>
      <c r="B97" t="s">
        <v>299</v>
      </c>
      <c r="C97">
        <v>146030507</v>
      </c>
      <c r="D97">
        <v>114044</v>
      </c>
      <c r="E97">
        <v>188576511</v>
      </c>
      <c r="F97">
        <v>112183</v>
      </c>
      <c r="G97" s="4">
        <v>5.3999999999999999E-2</v>
      </c>
      <c r="H97" t="s">
        <v>531</v>
      </c>
      <c r="I97">
        <v>7.75</v>
      </c>
      <c r="J97" s="3">
        <v>2.7357142230834657</v>
      </c>
      <c r="K97" s="3">
        <v>38590</v>
      </c>
      <c r="L97" s="7">
        <v>39.9</v>
      </c>
      <c r="M97" s="7">
        <v>85.1</v>
      </c>
      <c r="N97" s="2">
        <v>10.5</v>
      </c>
      <c r="O97" s="2">
        <f>F97*99.07</f>
        <v>11113969.809999999</v>
      </c>
      <c r="P97">
        <f t="shared" si="9"/>
        <v>5308219.1025</v>
      </c>
      <c r="Q97">
        <f t="shared" si="10"/>
        <v>2.8148888079173338</v>
      </c>
      <c r="R97">
        <v>6510429.8280000007</v>
      </c>
      <c r="S97">
        <f t="shared" si="11"/>
        <v>4.4582669482891006</v>
      </c>
      <c r="T97" s="3">
        <f t="shared" si="12"/>
        <v>1465603.5851999999</v>
      </c>
      <c r="U97" s="3">
        <f t="shared" si="13"/>
        <v>0.77719307533481718</v>
      </c>
      <c r="V97">
        <f t="shared" si="14"/>
        <v>1278741.1588000001</v>
      </c>
      <c r="W97">
        <f t="shared" si="15"/>
        <v>0.87566713631967341</v>
      </c>
      <c r="X97">
        <v>102617747</v>
      </c>
      <c r="Y97">
        <v>2595696901</v>
      </c>
      <c r="Z97">
        <f t="shared" si="16"/>
        <v>29.135010809761823</v>
      </c>
      <c r="AA97">
        <f t="shared" si="17"/>
        <v>5.3339340846087735</v>
      </c>
      <c r="AB97" s="2" t="s">
        <v>658</v>
      </c>
      <c r="AC97" s="2" t="s">
        <v>851</v>
      </c>
      <c r="AD97" s="2" t="s">
        <v>812</v>
      </c>
      <c r="AE97" s="2" t="s">
        <v>862</v>
      </c>
      <c r="AF97" s="2"/>
      <c r="AG97">
        <v>18</v>
      </c>
    </row>
    <row r="98" spans="1:33" x14ac:dyDescent="0.25">
      <c r="A98" t="s">
        <v>99</v>
      </c>
      <c r="B98" t="s">
        <v>415</v>
      </c>
      <c r="C98">
        <v>11589736</v>
      </c>
      <c r="D98">
        <v>7272</v>
      </c>
      <c r="E98">
        <v>18250942</v>
      </c>
      <c r="F98">
        <v>7512</v>
      </c>
      <c r="G98" s="4">
        <v>5.1999999999999998E-2</v>
      </c>
      <c r="H98" t="s">
        <v>560</v>
      </c>
      <c r="I98">
        <v>9.5</v>
      </c>
      <c r="J98" s="3">
        <v>5.2349168956942806</v>
      </c>
      <c r="K98" s="3">
        <v>39929</v>
      </c>
      <c r="L98" s="7">
        <v>34.9</v>
      </c>
      <c r="M98" s="7">
        <v>88</v>
      </c>
      <c r="N98" s="2">
        <v>12.3</v>
      </c>
      <c r="O98" s="2">
        <f>F98*222.62</f>
        <v>1672321.44</v>
      </c>
      <c r="P98">
        <f t="shared" si="9"/>
        <v>355449.06</v>
      </c>
      <c r="Q98">
        <f t="shared" si="10"/>
        <v>1.9475655557943257</v>
      </c>
      <c r="R98">
        <v>415136.66400000005</v>
      </c>
      <c r="S98">
        <f t="shared" si="11"/>
        <v>3.5819337386114749</v>
      </c>
      <c r="T98" s="3">
        <f t="shared" si="12"/>
        <v>98139.772799999992</v>
      </c>
      <c r="U98" s="3">
        <f t="shared" si="13"/>
        <v>0.53772442430642753</v>
      </c>
      <c r="V98">
        <f t="shared" si="14"/>
        <v>81538.754400000005</v>
      </c>
      <c r="W98">
        <f t="shared" si="15"/>
        <v>0.70354281063865476</v>
      </c>
      <c r="X98">
        <v>4140362145</v>
      </c>
      <c r="Y98">
        <v>1515560188</v>
      </c>
      <c r="Z98">
        <f t="shared" si="16"/>
        <v>57.475045160649039</v>
      </c>
      <c r="AA98">
        <f t="shared" si="17"/>
        <v>4.2854765492501299</v>
      </c>
      <c r="AB98" s="2" t="s">
        <v>659</v>
      </c>
      <c r="AC98" s="2" t="s">
        <v>857</v>
      </c>
      <c r="AD98" s="2" t="s">
        <v>825</v>
      </c>
      <c r="AE98" s="2" t="s">
        <v>862</v>
      </c>
      <c r="AF98" s="2" t="s">
        <v>907</v>
      </c>
      <c r="AG98">
        <v>21</v>
      </c>
    </row>
    <row r="99" spans="1:33" x14ac:dyDescent="0.25">
      <c r="A99" t="s">
        <v>100</v>
      </c>
      <c r="B99" t="s">
        <v>243</v>
      </c>
      <c r="C99">
        <v>65916302</v>
      </c>
      <c r="D99">
        <v>49011</v>
      </c>
      <c r="E99">
        <v>83026069</v>
      </c>
      <c r="F99">
        <v>50933</v>
      </c>
      <c r="G99" s="4">
        <v>9.5000000000000001E-2</v>
      </c>
      <c r="H99" t="s">
        <v>523</v>
      </c>
      <c r="I99">
        <v>10.25</v>
      </c>
      <c r="J99" s="3">
        <v>3.5636136292591436</v>
      </c>
      <c r="K99" s="3">
        <v>32469</v>
      </c>
      <c r="L99" s="7">
        <v>31.8</v>
      </c>
      <c r="M99" s="7">
        <v>78.7</v>
      </c>
      <c r="N99" s="2">
        <v>11</v>
      </c>
      <c r="O99" s="2">
        <f>F99*186.63</f>
        <v>9505625.7899999991</v>
      </c>
      <c r="P99">
        <f t="shared" si="9"/>
        <v>2410022.2275</v>
      </c>
      <c r="Q99">
        <f t="shared" si="10"/>
        <v>2.9027295360689664</v>
      </c>
      <c r="R99">
        <v>2797890.9569999999</v>
      </c>
      <c r="S99">
        <f t="shared" si="11"/>
        <v>4.2446115332744245</v>
      </c>
      <c r="T99" s="3">
        <f t="shared" si="12"/>
        <v>665409.08519999997</v>
      </c>
      <c r="U99" s="3">
        <f t="shared" si="13"/>
        <v>0.80144597138520435</v>
      </c>
      <c r="V99">
        <f t="shared" si="14"/>
        <v>549545.63969999994</v>
      </c>
      <c r="W99">
        <f t="shared" si="15"/>
        <v>0.83370216930555352</v>
      </c>
      <c r="X99">
        <v>1820110948</v>
      </c>
      <c r="Y99">
        <v>1877367444</v>
      </c>
      <c r="Z99">
        <f t="shared" si="16"/>
        <v>25.956806557503786</v>
      </c>
      <c r="AA99">
        <f t="shared" si="17"/>
        <v>5.0783137025799769</v>
      </c>
      <c r="AB99" s="2" t="s">
        <v>660</v>
      </c>
      <c r="AC99" s="2" t="s">
        <v>821</v>
      </c>
      <c r="AD99" s="2" t="s">
        <v>784</v>
      </c>
      <c r="AE99" s="2" t="s">
        <v>862</v>
      </c>
      <c r="AF99" s="2" t="s">
        <v>903</v>
      </c>
      <c r="AG99">
        <v>17</v>
      </c>
    </row>
    <row r="100" spans="1:33" x14ac:dyDescent="0.25">
      <c r="A100" t="s">
        <v>101</v>
      </c>
      <c r="B100" t="s">
        <v>499</v>
      </c>
      <c r="C100">
        <v>18416391</v>
      </c>
      <c r="D100">
        <v>6389</v>
      </c>
      <c r="E100">
        <v>24765766</v>
      </c>
      <c r="F100">
        <v>6320</v>
      </c>
      <c r="G100" s="4">
        <v>0.114</v>
      </c>
      <c r="H100" t="s">
        <v>556</v>
      </c>
      <c r="I100">
        <v>82.5</v>
      </c>
      <c r="J100" s="3">
        <v>3.4246575342465753</v>
      </c>
      <c r="K100" s="3">
        <v>22832</v>
      </c>
      <c r="L100" s="7">
        <v>14.3</v>
      </c>
      <c r="M100" s="7">
        <v>81</v>
      </c>
      <c r="N100" s="2">
        <v>20.3</v>
      </c>
      <c r="O100" s="2">
        <f>F100*272.43</f>
        <v>1721757.6</v>
      </c>
      <c r="P100">
        <f t="shared" si="9"/>
        <v>299046.60000000003</v>
      </c>
      <c r="Q100">
        <f t="shared" si="10"/>
        <v>1.2074999012750103</v>
      </c>
      <c r="R100">
        <v>364728.84299999999</v>
      </c>
      <c r="S100">
        <f t="shared" si="11"/>
        <v>1.9804577509241632</v>
      </c>
      <c r="T100" s="3">
        <f t="shared" si="12"/>
        <v>82567.008000000002</v>
      </c>
      <c r="U100" s="3">
        <f t="shared" si="13"/>
        <v>0.33339169884751396</v>
      </c>
      <c r="V100">
        <f t="shared" si="14"/>
        <v>71637.940300000002</v>
      </c>
      <c r="W100">
        <f t="shared" si="15"/>
        <v>0.38899011375247194</v>
      </c>
      <c r="X100">
        <v>741834793</v>
      </c>
      <c r="Y100">
        <v>477774255</v>
      </c>
      <c r="Z100">
        <f t="shared" si="16"/>
        <v>34.476760403273367</v>
      </c>
      <c r="AA100">
        <f t="shared" si="17"/>
        <v>2.3694478646766348</v>
      </c>
      <c r="AB100" s="2" t="s">
        <v>661</v>
      </c>
      <c r="AC100" s="2" t="s">
        <v>836</v>
      </c>
      <c r="AD100" s="2" t="s">
        <v>794</v>
      </c>
      <c r="AE100" s="2" t="s">
        <v>863</v>
      </c>
      <c r="AG100">
        <v>20</v>
      </c>
    </row>
    <row r="101" spans="1:33" x14ac:dyDescent="0.25">
      <c r="A101" t="s">
        <v>102</v>
      </c>
      <c r="B101" t="s">
        <v>243</v>
      </c>
      <c r="C101">
        <v>10216411</v>
      </c>
      <c r="D101">
        <v>24411</v>
      </c>
      <c r="E101">
        <v>14214432</v>
      </c>
      <c r="F101">
        <v>22526</v>
      </c>
      <c r="G101" s="4">
        <v>0.09</v>
      </c>
      <c r="H101" t="s">
        <v>523</v>
      </c>
      <c r="I101">
        <v>10.25</v>
      </c>
      <c r="J101" s="3">
        <v>3.7351015611885177</v>
      </c>
      <c r="K101" s="3">
        <v>32469</v>
      </c>
      <c r="L101" s="7">
        <v>31.8</v>
      </c>
      <c r="M101" s="7">
        <v>78.7</v>
      </c>
      <c r="N101" s="2">
        <v>11</v>
      </c>
      <c r="O101" s="2">
        <f>F101*186.63</f>
        <v>4204027.38</v>
      </c>
      <c r="P101">
        <f t="shared" si="9"/>
        <v>1065874.0050000001</v>
      </c>
      <c r="Q101">
        <f t="shared" si="10"/>
        <v>7.4985339196107166</v>
      </c>
      <c r="R101">
        <v>1393550.757</v>
      </c>
      <c r="S101">
        <f t="shared" si="11"/>
        <v>13.640316124713465</v>
      </c>
      <c r="T101" s="3">
        <f t="shared" si="12"/>
        <v>294288.67439999996</v>
      </c>
      <c r="U101" s="3">
        <f t="shared" si="13"/>
        <v>2.0703512767868597</v>
      </c>
      <c r="V101">
        <f t="shared" si="14"/>
        <v>273713.21970000002</v>
      </c>
      <c r="W101">
        <f t="shared" si="15"/>
        <v>2.6791523921658986</v>
      </c>
      <c r="X101">
        <v>470834052</v>
      </c>
      <c r="Y101">
        <v>1036928440</v>
      </c>
      <c r="Z101">
        <f t="shared" si="16"/>
        <v>39.133321868119829</v>
      </c>
      <c r="AA101">
        <f t="shared" si="17"/>
        <v>16.319468516879361</v>
      </c>
      <c r="AB101" s="2" t="s">
        <v>662</v>
      </c>
      <c r="AC101" s="2" t="s">
        <v>821</v>
      </c>
      <c r="AD101" s="2" t="s">
        <v>784</v>
      </c>
      <c r="AE101" s="2" t="s">
        <v>862</v>
      </c>
      <c r="AF101" s="2" t="s">
        <v>903</v>
      </c>
      <c r="AG101">
        <v>17</v>
      </c>
    </row>
    <row r="102" spans="1:33" x14ac:dyDescent="0.25">
      <c r="A102" t="s">
        <v>103</v>
      </c>
      <c r="B102" t="s">
        <v>243</v>
      </c>
      <c r="C102">
        <v>189455906</v>
      </c>
      <c r="D102">
        <v>40103</v>
      </c>
      <c r="E102">
        <v>225329531</v>
      </c>
      <c r="F102">
        <v>40330</v>
      </c>
      <c r="G102" s="4">
        <v>7.2999999999999995E-2</v>
      </c>
      <c r="H102" t="s">
        <v>523</v>
      </c>
      <c r="I102">
        <v>10.25</v>
      </c>
      <c r="J102" s="3">
        <v>4.6367064098644653</v>
      </c>
      <c r="K102" s="3">
        <v>32469</v>
      </c>
      <c r="L102" s="7">
        <v>31.8</v>
      </c>
      <c r="M102" s="7">
        <v>78.7</v>
      </c>
      <c r="N102" s="2">
        <v>11</v>
      </c>
      <c r="O102" s="2">
        <f>F102*186.63</f>
        <v>7526787.8999999994</v>
      </c>
      <c r="P102">
        <f t="shared" si="9"/>
        <v>1908314.7750000001</v>
      </c>
      <c r="Q102">
        <f t="shared" si="10"/>
        <v>0.84689954598094819</v>
      </c>
      <c r="R102">
        <v>2289359.9610000001</v>
      </c>
      <c r="S102">
        <f t="shared" si="11"/>
        <v>1.2083866950022661</v>
      </c>
      <c r="T102" s="3">
        <f t="shared" si="12"/>
        <v>526887.25199999998</v>
      </c>
      <c r="U102" s="3">
        <f t="shared" si="13"/>
        <v>0.23382964925267608</v>
      </c>
      <c r="V102">
        <f t="shared" si="14"/>
        <v>449662.9081</v>
      </c>
      <c r="W102">
        <f t="shared" si="15"/>
        <v>0.23734436027557779</v>
      </c>
      <c r="X102">
        <v>1766693122</v>
      </c>
      <c r="Y102">
        <v>896545227</v>
      </c>
      <c r="Z102">
        <f t="shared" si="16"/>
        <v>18.935078751253076</v>
      </c>
      <c r="AA102">
        <f t="shared" si="17"/>
        <v>1.445731055277844</v>
      </c>
      <c r="AB102" s="2" t="s">
        <v>663</v>
      </c>
      <c r="AC102" s="2" t="s">
        <v>821</v>
      </c>
      <c r="AD102" s="2" t="s">
        <v>784</v>
      </c>
      <c r="AE102" s="2" t="s">
        <v>862</v>
      </c>
      <c r="AF102" s="2" t="s">
        <v>903</v>
      </c>
      <c r="AG102">
        <v>17</v>
      </c>
    </row>
    <row r="103" spans="1:33" x14ac:dyDescent="0.25">
      <c r="A103" t="s">
        <v>104</v>
      </c>
      <c r="B103" t="s">
        <v>391</v>
      </c>
      <c r="C103">
        <v>108239147</v>
      </c>
      <c r="D103">
        <v>58917</v>
      </c>
      <c r="E103">
        <v>125426339</v>
      </c>
      <c r="F103">
        <v>59884</v>
      </c>
      <c r="G103" s="4">
        <v>3.7999999999999999E-2</v>
      </c>
      <c r="H103" t="s">
        <v>543</v>
      </c>
      <c r="I103">
        <v>9.125</v>
      </c>
      <c r="J103" s="3">
        <v>0.91124476034262802</v>
      </c>
      <c r="K103" s="3">
        <v>52451</v>
      </c>
      <c r="L103" s="7">
        <v>51.3</v>
      </c>
      <c r="M103" s="7">
        <v>88.1</v>
      </c>
      <c r="N103" s="2">
        <v>7.8</v>
      </c>
      <c r="O103" s="2">
        <f>F103*128.09</f>
        <v>7670541.5600000005</v>
      </c>
      <c r="P103">
        <f t="shared" si="9"/>
        <v>2833561.17</v>
      </c>
      <c r="Q103">
        <f t="shared" si="10"/>
        <v>2.2591436476512321</v>
      </c>
      <c r="R103">
        <v>3363394.7790000001</v>
      </c>
      <c r="S103">
        <f t="shared" si="11"/>
        <v>3.1073736926252757</v>
      </c>
      <c r="T103" s="3">
        <f t="shared" si="12"/>
        <v>782348.52959999989</v>
      </c>
      <c r="U103" s="3">
        <f t="shared" si="13"/>
        <v>0.62375138733818891</v>
      </c>
      <c r="V103">
        <f t="shared" si="14"/>
        <v>660618.6459</v>
      </c>
      <c r="W103">
        <f t="shared" si="15"/>
        <v>0.61033245753498033</v>
      </c>
      <c r="X103">
        <v>1111689581</v>
      </c>
      <c r="Y103">
        <v>4519641183</v>
      </c>
      <c r="Z103">
        <f t="shared" si="16"/>
        <v>15.878905623674214</v>
      </c>
      <c r="AA103">
        <f t="shared" si="17"/>
        <v>3.7177061501602555</v>
      </c>
      <c r="AB103" s="2" t="s">
        <v>664</v>
      </c>
      <c r="AC103" s="2" t="s">
        <v>812</v>
      </c>
      <c r="AD103" s="2" t="s">
        <v>821</v>
      </c>
      <c r="AE103" s="2" t="s">
        <v>862</v>
      </c>
      <c r="AF103" s="2"/>
      <c r="AG103" s="9">
        <v>18</v>
      </c>
    </row>
    <row r="104" spans="1:33" x14ac:dyDescent="0.25">
      <c r="A104" t="s">
        <v>105</v>
      </c>
      <c r="B104" t="s">
        <v>299</v>
      </c>
      <c r="C104">
        <v>54270760</v>
      </c>
      <c r="D104">
        <v>49655</v>
      </c>
      <c r="E104">
        <v>68609736</v>
      </c>
      <c r="F104">
        <v>50029</v>
      </c>
      <c r="G104" s="4">
        <v>6.2E-2</v>
      </c>
      <c r="H104" t="s">
        <v>531</v>
      </c>
      <c r="I104">
        <v>7.75</v>
      </c>
      <c r="J104" s="3">
        <v>1.059386778038097</v>
      </c>
      <c r="K104" s="3">
        <v>38590</v>
      </c>
      <c r="L104" s="7">
        <v>39.9</v>
      </c>
      <c r="M104" s="7">
        <v>85.1</v>
      </c>
      <c r="N104" s="2">
        <v>10.5</v>
      </c>
      <c r="O104" s="2">
        <f>F104*99.07</f>
        <v>4956373.0299999993</v>
      </c>
      <c r="P104">
        <f t="shared" si="9"/>
        <v>2367247.2075</v>
      </c>
      <c r="Q104">
        <f t="shared" si="10"/>
        <v>3.4503079963753249</v>
      </c>
      <c r="R104">
        <v>2834654.9850000003</v>
      </c>
      <c r="S104">
        <f t="shared" si="11"/>
        <v>5.2231717134604354</v>
      </c>
      <c r="T104" s="3">
        <f t="shared" si="12"/>
        <v>653598.8676</v>
      </c>
      <c r="U104" s="3">
        <f t="shared" si="13"/>
        <v>0.95263282692124052</v>
      </c>
      <c r="V104">
        <f t="shared" si="14"/>
        <v>556766.61849999998</v>
      </c>
      <c r="W104">
        <f t="shared" si="15"/>
        <v>1.0259053282098869</v>
      </c>
      <c r="X104">
        <v>283713457</v>
      </c>
      <c r="Y104">
        <v>5963454188</v>
      </c>
      <c r="Z104">
        <f t="shared" si="16"/>
        <v>26.421181498103213</v>
      </c>
      <c r="AA104">
        <f t="shared" si="17"/>
        <v>6.2490770416703212</v>
      </c>
      <c r="AB104" s="2" t="s">
        <v>617</v>
      </c>
      <c r="AC104" s="2" t="s">
        <v>851</v>
      </c>
      <c r="AD104" s="2" t="s">
        <v>812</v>
      </c>
      <c r="AE104" s="2" t="s">
        <v>862</v>
      </c>
      <c r="AF104" s="2"/>
      <c r="AG104">
        <v>18</v>
      </c>
    </row>
    <row r="105" spans="1:33" x14ac:dyDescent="0.25">
      <c r="A105" t="s">
        <v>106</v>
      </c>
      <c r="B105" t="s">
        <v>383</v>
      </c>
      <c r="C105">
        <v>133131020</v>
      </c>
      <c r="D105">
        <v>109287</v>
      </c>
      <c r="E105">
        <v>182639414</v>
      </c>
      <c r="F105">
        <v>103930</v>
      </c>
      <c r="G105" s="4">
        <v>5.8999999999999997E-2</v>
      </c>
      <c r="H105" t="s">
        <v>541</v>
      </c>
      <c r="I105">
        <v>9.875</v>
      </c>
      <c r="J105" s="3">
        <v>2.1531722166536733</v>
      </c>
      <c r="K105" s="3">
        <v>57375</v>
      </c>
      <c r="L105" s="7">
        <v>49.9</v>
      </c>
      <c r="M105" s="7">
        <v>89.2</v>
      </c>
      <c r="N105" s="2">
        <v>9.3000000000000007</v>
      </c>
      <c r="O105" s="2">
        <f>F105*106.86</f>
        <v>11105959.800000001</v>
      </c>
      <c r="P105">
        <f t="shared" si="9"/>
        <v>4917707.7750000004</v>
      </c>
      <c r="Q105">
        <f t="shared" si="10"/>
        <v>2.6925775041087245</v>
      </c>
      <c r="R105">
        <v>6238866.9690000005</v>
      </c>
      <c r="S105">
        <f t="shared" si="11"/>
        <v>4.6862609247641913</v>
      </c>
      <c r="T105" s="3">
        <f t="shared" si="12"/>
        <v>1357783.0919999999</v>
      </c>
      <c r="U105" s="3">
        <f t="shared" si="13"/>
        <v>0.74342282548059424</v>
      </c>
      <c r="V105">
        <f t="shared" si="14"/>
        <v>1225402.3448999999</v>
      </c>
      <c r="W105">
        <f t="shared" si="15"/>
        <v>0.92044840105634274</v>
      </c>
      <c r="X105">
        <v>15756217</v>
      </c>
      <c r="Y105">
        <v>266620152</v>
      </c>
      <c r="Z105">
        <f t="shared" si="16"/>
        <v>37.187722290417362</v>
      </c>
      <c r="AA105">
        <f t="shared" si="17"/>
        <v>5.6067093258205345</v>
      </c>
      <c r="AB105" s="2" t="s">
        <v>578</v>
      </c>
      <c r="AC105" s="2" t="s">
        <v>837</v>
      </c>
      <c r="AD105" s="2" t="s">
        <v>820</v>
      </c>
      <c r="AE105" s="2" t="s">
        <v>862</v>
      </c>
      <c r="AF105" s="2"/>
      <c r="AG105">
        <v>20</v>
      </c>
    </row>
    <row r="106" spans="1:33" x14ac:dyDescent="0.25">
      <c r="A106" t="s">
        <v>107</v>
      </c>
      <c r="B106" t="s">
        <v>299</v>
      </c>
      <c r="C106">
        <v>40322641</v>
      </c>
      <c r="D106">
        <v>33699</v>
      </c>
      <c r="E106">
        <v>45341686</v>
      </c>
      <c r="F106">
        <v>33053</v>
      </c>
      <c r="G106" s="4">
        <v>5.2999999999999999E-2</v>
      </c>
      <c r="H106" t="s">
        <v>531</v>
      </c>
      <c r="I106">
        <v>7.75</v>
      </c>
      <c r="J106" s="3">
        <v>1.5394179815861928</v>
      </c>
      <c r="K106" s="3">
        <v>38590</v>
      </c>
      <c r="L106" s="7">
        <v>39.9</v>
      </c>
      <c r="M106" s="7">
        <v>85.1</v>
      </c>
      <c r="N106" s="2">
        <v>10.5</v>
      </c>
      <c r="O106" s="2">
        <f>F106*99.07</f>
        <v>3274560.71</v>
      </c>
      <c r="P106">
        <f t="shared" si="9"/>
        <v>1563985.3275000001</v>
      </c>
      <c r="Q106">
        <f t="shared" si="10"/>
        <v>3.4493320947527182</v>
      </c>
      <c r="R106">
        <v>1923774.8130000001</v>
      </c>
      <c r="S106">
        <f t="shared" si="11"/>
        <v>4.7709543950754618</v>
      </c>
      <c r="T106" s="3">
        <f t="shared" si="12"/>
        <v>431817.61319999996</v>
      </c>
      <c r="U106" s="3">
        <f t="shared" si="13"/>
        <v>0.95236337969435003</v>
      </c>
      <c r="V106">
        <f t="shared" si="14"/>
        <v>377856.77730000002</v>
      </c>
      <c r="W106">
        <f t="shared" si="15"/>
        <v>0.93708340507755938</v>
      </c>
      <c r="X106">
        <v>240063482</v>
      </c>
      <c r="Y106">
        <v>1041873118</v>
      </c>
      <c r="Z106">
        <f t="shared" si="16"/>
        <v>12.447212969011629</v>
      </c>
      <c r="AA106">
        <f t="shared" si="17"/>
        <v>5.7080378001530212</v>
      </c>
      <c r="AB106" s="2" t="s">
        <v>665</v>
      </c>
      <c r="AC106" s="2" t="s">
        <v>851</v>
      </c>
      <c r="AD106" s="2" t="s">
        <v>812</v>
      </c>
      <c r="AE106" s="2" t="s">
        <v>862</v>
      </c>
      <c r="AF106" s="2"/>
      <c r="AG106">
        <v>18</v>
      </c>
    </row>
    <row r="107" spans="1:33" x14ac:dyDescent="0.25">
      <c r="A107" t="s">
        <v>108</v>
      </c>
      <c r="B107" t="s">
        <v>487</v>
      </c>
      <c r="C107">
        <v>36634851</v>
      </c>
      <c r="D107">
        <v>43355</v>
      </c>
      <c r="E107">
        <v>41972699</v>
      </c>
      <c r="F107">
        <v>43373</v>
      </c>
      <c r="G107" s="4">
        <v>4.3999999999999997E-2</v>
      </c>
      <c r="H107" t="s">
        <v>516</v>
      </c>
      <c r="I107">
        <v>87.5</v>
      </c>
      <c r="J107" s="3">
        <v>0.51114518745694149</v>
      </c>
      <c r="K107" s="3">
        <v>45524</v>
      </c>
      <c r="L107" s="7">
        <v>41.7</v>
      </c>
      <c r="M107" s="7">
        <v>89.4</v>
      </c>
      <c r="N107" s="2">
        <v>11.8</v>
      </c>
      <c r="O107" s="2">
        <f>F107*116.26</f>
        <v>5042544.9800000004</v>
      </c>
      <c r="P107">
        <f t="shared" si="9"/>
        <v>2052301.9275000002</v>
      </c>
      <c r="Q107">
        <f t="shared" si="10"/>
        <v>4.8896115246246143</v>
      </c>
      <c r="R107">
        <v>2475006.8850000002</v>
      </c>
      <c r="S107">
        <f t="shared" si="11"/>
        <v>6.7558808550906901</v>
      </c>
      <c r="T107" s="3">
        <f t="shared" si="12"/>
        <v>566642.22119999991</v>
      </c>
      <c r="U107" s="3">
        <f t="shared" si="13"/>
        <v>1.3500256945592179</v>
      </c>
      <c r="V107">
        <f t="shared" si="14"/>
        <v>486126.60849999997</v>
      </c>
      <c r="W107">
        <f t="shared" si="15"/>
        <v>1.3269512369519394</v>
      </c>
      <c r="X107">
        <v>254946517</v>
      </c>
      <c r="Y107">
        <v>248234748</v>
      </c>
      <c r="Z107">
        <f t="shared" si="16"/>
        <v>14.570410017499459</v>
      </c>
      <c r="AA107">
        <f t="shared" si="17"/>
        <v>8.0828320920426293</v>
      </c>
      <c r="AB107" s="2" t="s">
        <v>657</v>
      </c>
      <c r="AC107" s="2" t="s">
        <v>835</v>
      </c>
      <c r="AD107" s="2" t="s">
        <v>793</v>
      </c>
      <c r="AE107" s="2" t="s">
        <v>862</v>
      </c>
      <c r="AG107">
        <v>19</v>
      </c>
    </row>
    <row r="108" spans="1:33" x14ac:dyDescent="0.25">
      <c r="A108" t="s">
        <v>109</v>
      </c>
      <c r="B108" t="s">
        <v>500</v>
      </c>
      <c r="C108">
        <v>157718394</v>
      </c>
      <c r="D108">
        <v>68740</v>
      </c>
      <c r="E108">
        <v>184646686</v>
      </c>
      <c r="F108">
        <v>66687</v>
      </c>
      <c r="G108" s="4">
        <v>3.9E-2</v>
      </c>
      <c r="H108" t="s">
        <v>547</v>
      </c>
      <c r="I108">
        <v>82.5</v>
      </c>
      <c r="J108" s="3">
        <v>1.5336763799504063</v>
      </c>
      <c r="K108" s="3">
        <v>32598</v>
      </c>
      <c r="L108" s="7">
        <v>41.6</v>
      </c>
      <c r="M108" s="7">
        <v>86.4</v>
      </c>
      <c r="N108" s="2">
        <v>5.6</v>
      </c>
      <c r="O108" s="2">
        <f>F108*196.8</f>
        <v>13124001.600000001</v>
      </c>
      <c r="P108">
        <f t="shared" si="9"/>
        <v>3155462.1225000001</v>
      </c>
      <c r="Q108">
        <f t="shared" si="10"/>
        <v>1.708918903911441</v>
      </c>
      <c r="R108">
        <v>3924160.3800000004</v>
      </c>
      <c r="S108">
        <f t="shared" si="11"/>
        <v>2.4880803566894047</v>
      </c>
      <c r="T108" s="3">
        <f t="shared" si="12"/>
        <v>871225.64279999991</v>
      </c>
      <c r="U108" s="3">
        <f t="shared" si="13"/>
        <v>0.47183389080700849</v>
      </c>
      <c r="V108">
        <f t="shared" si="14"/>
        <v>770760.99800000002</v>
      </c>
      <c r="W108">
        <f t="shared" si="15"/>
        <v>0.48869442457041506</v>
      </c>
      <c r="X108">
        <v>675393804</v>
      </c>
      <c r="Y108">
        <v>660390351</v>
      </c>
      <c r="Z108">
        <f t="shared" si="16"/>
        <v>17.073653438292048</v>
      </c>
      <c r="AA108">
        <f t="shared" si="17"/>
        <v>2.9767747812598198</v>
      </c>
      <c r="AB108" s="2" t="s">
        <v>666</v>
      </c>
      <c r="AC108" s="2" t="s">
        <v>800</v>
      </c>
      <c r="AD108" s="2" t="s">
        <v>830</v>
      </c>
      <c r="AE108" s="2" t="s">
        <v>862</v>
      </c>
      <c r="AF108" s="2"/>
      <c r="AG108" s="9">
        <v>18</v>
      </c>
    </row>
    <row r="109" spans="1:33" x14ac:dyDescent="0.25">
      <c r="A109" t="s">
        <v>110</v>
      </c>
      <c r="B109" t="s">
        <v>380</v>
      </c>
      <c r="C109">
        <v>25214242</v>
      </c>
      <c r="D109">
        <v>4297</v>
      </c>
      <c r="E109">
        <v>29434860</v>
      </c>
      <c r="F109">
        <v>3957</v>
      </c>
      <c r="G109" s="4">
        <v>2.5999999999999999E-2</v>
      </c>
      <c r="H109" t="s">
        <v>540</v>
      </c>
      <c r="I109">
        <v>7.75</v>
      </c>
      <c r="J109" s="3">
        <v>1.6021972991531241</v>
      </c>
      <c r="K109" s="3">
        <v>35832</v>
      </c>
      <c r="L109" s="7">
        <v>34.6</v>
      </c>
      <c r="M109" s="7">
        <v>90.9</v>
      </c>
      <c r="N109" s="2">
        <v>11.8</v>
      </c>
      <c r="O109" s="2">
        <f>F109*397.85</f>
        <v>1574292.4500000002</v>
      </c>
      <c r="P109">
        <f t="shared" si="9"/>
        <v>187235.3475</v>
      </c>
      <c r="Q109">
        <f t="shared" si="10"/>
        <v>0.63610068979434586</v>
      </c>
      <c r="R109">
        <v>245302.83900000001</v>
      </c>
      <c r="S109">
        <f t="shared" si="11"/>
        <v>0.97287413597442263</v>
      </c>
      <c r="T109" s="3">
        <f t="shared" si="12"/>
        <v>51695.830799999996</v>
      </c>
      <c r="U109" s="3">
        <f t="shared" si="13"/>
        <v>0.17562791465629529</v>
      </c>
      <c r="V109">
        <f t="shared" si="14"/>
        <v>48180.971899999997</v>
      </c>
      <c r="W109">
        <f t="shared" si="15"/>
        <v>0.19108633882390752</v>
      </c>
      <c r="X109">
        <v>688082742</v>
      </c>
      <c r="Y109">
        <v>201452498</v>
      </c>
      <c r="Z109">
        <f t="shared" si="16"/>
        <v>16.739023921480566</v>
      </c>
      <c r="AA109">
        <f t="shared" si="17"/>
        <v>1.1639604747983301</v>
      </c>
      <c r="AB109" s="2" t="s">
        <v>667</v>
      </c>
      <c r="AC109" s="2" t="s">
        <v>855</v>
      </c>
      <c r="AD109" s="2" t="s">
        <v>819</v>
      </c>
      <c r="AE109" s="2" t="s">
        <v>862</v>
      </c>
      <c r="AF109" s="2"/>
      <c r="AG109">
        <v>22</v>
      </c>
    </row>
    <row r="110" spans="1:33" x14ac:dyDescent="0.25">
      <c r="A110" t="s">
        <v>111</v>
      </c>
      <c r="B110" t="s">
        <v>273</v>
      </c>
      <c r="C110">
        <v>2956528</v>
      </c>
      <c r="D110">
        <v>1681</v>
      </c>
      <c r="E110">
        <v>4181806</v>
      </c>
      <c r="F110">
        <v>1558</v>
      </c>
      <c r="G110" s="4">
        <v>0.14199999999999999</v>
      </c>
      <c r="H110" t="s">
        <v>528</v>
      </c>
      <c r="I110">
        <v>9.25</v>
      </c>
      <c r="J110" s="3">
        <v>4.1816009557945044</v>
      </c>
      <c r="K110" s="3">
        <v>28836</v>
      </c>
      <c r="L110" s="7">
        <v>24.5</v>
      </c>
      <c r="M110" s="7">
        <v>71.3</v>
      </c>
      <c r="N110" s="2">
        <v>11.7</v>
      </c>
      <c r="O110" s="2">
        <f>F110*170.8</f>
        <v>266106.40000000002</v>
      </c>
      <c r="P110">
        <f t="shared" si="9"/>
        <v>73720.665000000008</v>
      </c>
      <c r="Q110">
        <f t="shared" si="10"/>
        <v>1.762890602768278</v>
      </c>
      <c r="R110">
        <v>95963.247000000003</v>
      </c>
      <c r="S110">
        <f t="shared" si="11"/>
        <v>3.2458088338754103</v>
      </c>
      <c r="T110" s="3">
        <f t="shared" si="12"/>
        <v>20354.335199999998</v>
      </c>
      <c r="U110" s="3">
        <f t="shared" si="13"/>
        <v>0.48673552049042917</v>
      </c>
      <c r="V110">
        <f t="shared" si="14"/>
        <v>18848.548699999999</v>
      </c>
      <c r="W110">
        <f t="shared" si="15"/>
        <v>0.63752309127463025</v>
      </c>
      <c r="X110">
        <v>517894811</v>
      </c>
      <c r="Y110">
        <v>266610239</v>
      </c>
      <c r="Z110">
        <f t="shared" si="16"/>
        <v>41.443138708647439</v>
      </c>
      <c r="AA110">
        <f t="shared" si="17"/>
        <v>3.8833319251500411</v>
      </c>
      <c r="AB110" s="2" t="s">
        <v>882</v>
      </c>
      <c r="AC110" s="2" t="s">
        <v>848</v>
      </c>
      <c r="AD110" s="2" t="s">
        <v>809</v>
      </c>
      <c r="AE110" s="2" t="s">
        <v>862</v>
      </c>
      <c r="AF110" s="2"/>
      <c r="AG110">
        <v>20</v>
      </c>
    </row>
    <row r="111" spans="1:33" x14ac:dyDescent="0.25">
      <c r="A111" t="s">
        <v>112</v>
      </c>
      <c r="B111" t="s">
        <v>489</v>
      </c>
      <c r="C111">
        <v>69779079</v>
      </c>
      <c r="D111">
        <v>53152</v>
      </c>
      <c r="E111">
        <v>66491318</v>
      </c>
      <c r="F111">
        <v>50045</v>
      </c>
      <c r="G111" s="4">
        <v>0.23599999999999999</v>
      </c>
      <c r="H111" t="s">
        <v>519</v>
      </c>
      <c r="I111">
        <v>8.25</v>
      </c>
      <c r="J111" s="3">
        <v>3.8677785743934194</v>
      </c>
      <c r="K111" s="3">
        <v>22553</v>
      </c>
      <c r="L111" s="7">
        <v>16.100000000000001</v>
      </c>
      <c r="M111" s="7">
        <v>73.8</v>
      </c>
      <c r="N111" s="2">
        <v>16.100000000000001</v>
      </c>
      <c r="O111" s="2">
        <f>F111*39.12</f>
        <v>1957760.4</v>
      </c>
      <c r="P111">
        <f t="shared" si="9"/>
        <v>2368004.2875000001</v>
      </c>
      <c r="Q111">
        <f t="shared" si="10"/>
        <v>3.5613736630998956</v>
      </c>
      <c r="R111">
        <v>3034288.2240000004</v>
      </c>
      <c r="S111">
        <f t="shared" si="11"/>
        <v>4.3484211421019197</v>
      </c>
      <c r="T111" s="3">
        <f t="shared" si="12"/>
        <v>653807.89799999993</v>
      </c>
      <c r="U111" s="3">
        <f t="shared" si="13"/>
        <v>0.9832981472859359</v>
      </c>
      <c r="V111">
        <f t="shared" si="14"/>
        <v>595977.43039999995</v>
      </c>
      <c r="W111">
        <f t="shared" si="15"/>
        <v>0.85409185523930464</v>
      </c>
      <c r="X111">
        <v>107282305</v>
      </c>
      <c r="Y111">
        <v>58554474</v>
      </c>
      <c r="Z111">
        <f t="shared" si="16"/>
        <v>-4.7116715312335948</v>
      </c>
      <c r="AA111">
        <f t="shared" si="17"/>
        <v>5.2025129973412234</v>
      </c>
      <c r="AB111" s="2" t="s">
        <v>668</v>
      </c>
      <c r="AC111" s="2" t="s">
        <v>843</v>
      </c>
      <c r="AD111" s="2" t="s">
        <v>799</v>
      </c>
      <c r="AE111" s="2" t="s">
        <v>863</v>
      </c>
      <c r="AG111">
        <v>16</v>
      </c>
    </row>
    <row r="112" spans="1:33" x14ac:dyDescent="0.25">
      <c r="A112" t="s">
        <v>113</v>
      </c>
      <c r="B112" t="s">
        <v>354</v>
      </c>
      <c r="C112">
        <v>22278427</v>
      </c>
      <c r="D112">
        <v>29111</v>
      </c>
      <c r="E112">
        <v>34579204</v>
      </c>
      <c r="F112">
        <v>32546</v>
      </c>
      <c r="G112" s="4">
        <v>0.104</v>
      </c>
      <c r="H112" t="s">
        <v>557</v>
      </c>
      <c r="I112">
        <v>7.75</v>
      </c>
      <c r="J112" s="3">
        <v>8.7607791940083146</v>
      </c>
      <c r="K112" s="3">
        <v>27142</v>
      </c>
      <c r="L112" s="7">
        <v>21.8</v>
      </c>
      <c r="M112" s="7">
        <v>81.7</v>
      </c>
      <c r="N112" s="2">
        <v>11.8</v>
      </c>
      <c r="O112" s="2">
        <f>F112*253.23</f>
        <v>8241623.5800000001</v>
      </c>
      <c r="P112">
        <f t="shared" si="9"/>
        <v>1539995.355</v>
      </c>
      <c r="Q112">
        <f t="shared" si="10"/>
        <v>4.4535303791261356</v>
      </c>
      <c r="R112">
        <v>1661859.6570000001</v>
      </c>
      <c r="S112">
        <f t="shared" si="11"/>
        <v>7.4595017727239004</v>
      </c>
      <c r="T112" s="3">
        <f t="shared" si="12"/>
        <v>425193.96239999996</v>
      </c>
      <c r="U112" s="3">
        <f t="shared" si="13"/>
        <v>1.2296233377726102</v>
      </c>
      <c r="V112">
        <f t="shared" si="14"/>
        <v>326412.90970000002</v>
      </c>
      <c r="W112">
        <f t="shared" si="15"/>
        <v>1.4651524082018899</v>
      </c>
      <c r="X112">
        <v>1077123476</v>
      </c>
      <c r="Y112">
        <v>1467550209</v>
      </c>
      <c r="Z112">
        <f t="shared" si="16"/>
        <v>55.21384880539366</v>
      </c>
      <c r="AA112">
        <f t="shared" si="17"/>
        <v>8.9246541809257902</v>
      </c>
      <c r="AB112" s="2" t="s">
        <v>669</v>
      </c>
      <c r="AC112" s="2" t="s">
        <v>784</v>
      </c>
      <c r="AD112" s="2" t="s">
        <v>815</v>
      </c>
      <c r="AE112" s="2" t="s">
        <v>862</v>
      </c>
      <c r="AF112" s="2" t="s">
        <v>904</v>
      </c>
      <c r="AG112">
        <v>19</v>
      </c>
    </row>
    <row r="113" spans="1:33" x14ac:dyDescent="0.25">
      <c r="A113" t="s">
        <v>114</v>
      </c>
      <c r="B113" t="s">
        <v>243</v>
      </c>
      <c r="C113">
        <v>31481491</v>
      </c>
      <c r="D113">
        <v>57066</v>
      </c>
      <c r="E113">
        <v>34369213</v>
      </c>
      <c r="F113">
        <v>54782</v>
      </c>
      <c r="G113" s="4">
        <v>7.0999999999999994E-2</v>
      </c>
      <c r="H113" t="s">
        <v>523</v>
      </c>
      <c r="I113">
        <v>9.5</v>
      </c>
      <c r="J113" s="3">
        <v>1.2774111134766872</v>
      </c>
      <c r="K113" s="3">
        <v>32469</v>
      </c>
      <c r="L113" s="7">
        <v>31.8</v>
      </c>
      <c r="M113" s="7">
        <v>78.7</v>
      </c>
      <c r="N113" s="2">
        <v>11</v>
      </c>
      <c r="O113" s="2">
        <f>F113*186.63</f>
        <v>10223964.66</v>
      </c>
      <c r="P113">
        <f t="shared" si="9"/>
        <v>2592147.2850000001</v>
      </c>
      <c r="Q113">
        <f t="shared" si="10"/>
        <v>7.5420618010659721</v>
      </c>
      <c r="R113">
        <v>3257726.7420000001</v>
      </c>
      <c r="S113">
        <f t="shared" si="11"/>
        <v>10.348070051701173</v>
      </c>
      <c r="T113" s="3">
        <f t="shared" si="12"/>
        <v>715693.9608</v>
      </c>
      <c r="U113" s="3">
        <f t="shared" si="13"/>
        <v>2.0823693600432458</v>
      </c>
      <c r="V113">
        <f t="shared" si="14"/>
        <v>639863.93819999998</v>
      </c>
      <c r="W113">
        <f t="shared" si="15"/>
        <v>2.0325083656298237</v>
      </c>
      <c r="X113">
        <v>10375734</v>
      </c>
      <c r="Y113">
        <v>109108266</v>
      </c>
      <c r="Z113">
        <f t="shared" si="16"/>
        <v>9.1727612265886638</v>
      </c>
      <c r="AA113">
        <f t="shared" si="17"/>
        <v>12.380578417330996</v>
      </c>
      <c r="AB113" s="2" t="s">
        <v>589</v>
      </c>
      <c r="AC113" s="2" t="s">
        <v>821</v>
      </c>
      <c r="AD113" s="2" t="s">
        <v>784</v>
      </c>
      <c r="AE113" s="2" t="s">
        <v>862</v>
      </c>
      <c r="AF113" s="2" t="s">
        <v>903</v>
      </c>
      <c r="AG113">
        <v>17</v>
      </c>
    </row>
    <row r="114" spans="1:33" x14ac:dyDescent="0.25">
      <c r="A114" t="s">
        <v>115</v>
      </c>
      <c r="B114" t="s">
        <v>440</v>
      </c>
      <c r="C114">
        <v>47436419</v>
      </c>
      <c r="D114">
        <v>24861</v>
      </c>
      <c r="E114">
        <v>70035118</v>
      </c>
      <c r="F114">
        <v>24872</v>
      </c>
      <c r="G114" s="4">
        <v>0.13800000000000001</v>
      </c>
      <c r="H114" t="s">
        <v>546</v>
      </c>
      <c r="I114">
        <v>8.5</v>
      </c>
      <c r="J114" s="3">
        <v>6.5221794612112625</v>
      </c>
      <c r="K114" s="3">
        <v>20421</v>
      </c>
      <c r="L114" s="7">
        <v>14.3</v>
      </c>
      <c r="M114" s="7">
        <v>69.8</v>
      </c>
      <c r="N114" s="2">
        <v>10.4</v>
      </c>
      <c r="O114" s="2">
        <f>F114*121.42</f>
        <v>3019958.24</v>
      </c>
      <c r="P114">
        <f t="shared" si="9"/>
        <v>1176880.8600000001</v>
      </c>
      <c r="Q114">
        <f t="shared" si="10"/>
        <v>1.6804153310629104</v>
      </c>
      <c r="R114">
        <v>1419239.9070000001</v>
      </c>
      <c r="S114">
        <f t="shared" si="11"/>
        <v>2.9918782591915298</v>
      </c>
      <c r="T114" s="3">
        <f t="shared" si="12"/>
        <v>324937.75679999997</v>
      </c>
      <c r="U114" s="3">
        <f t="shared" si="13"/>
        <v>0.46396403130212471</v>
      </c>
      <c r="V114">
        <f t="shared" si="14"/>
        <v>278758.93469999998</v>
      </c>
      <c r="W114">
        <f t="shared" si="15"/>
        <v>0.5876475091848733</v>
      </c>
      <c r="X114">
        <v>48680624</v>
      </c>
      <c r="Y114">
        <v>1422</v>
      </c>
      <c r="Z114">
        <f t="shared" si="16"/>
        <v>47.639976786611996</v>
      </c>
      <c r="AA114">
        <f t="shared" si="17"/>
        <v>3.5795257683764037</v>
      </c>
      <c r="AB114" s="2" t="s">
        <v>671</v>
      </c>
      <c r="AC114" s="2" t="s">
        <v>799</v>
      </c>
      <c r="AD114" s="2" t="s">
        <v>596</v>
      </c>
      <c r="AE114" s="2" t="s">
        <v>863</v>
      </c>
      <c r="AF114" s="2"/>
      <c r="AG114" s="9">
        <v>16</v>
      </c>
    </row>
    <row r="115" spans="1:33" x14ac:dyDescent="0.25">
      <c r="A115" t="s">
        <v>116</v>
      </c>
      <c r="B115" t="s">
        <v>493</v>
      </c>
      <c r="C115">
        <v>33339184</v>
      </c>
      <c r="D115">
        <v>19298</v>
      </c>
      <c r="E115">
        <v>70015563</v>
      </c>
      <c r="F115">
        <v>19094</v>
      </c>
      <c r="G115" s="4">
        <v>5.5E-2</v>
      </c>
      <c r="H115" t="s">
        <v>559</v>
      </c>
      <c r="I115">
        <v>7.375</v>
      </c>
      <c r="J115" s="3">
        <v>2.5992779783393503</v>
      </c>
      <c r="K115" s="3">
        <v>33700</v>
      </c>
      <c r="L115" s="7">
        <v>26.2</v>
      </c>
      <c r="M115" s="7">
        <v>88</v>
      </c>
      <c r="N115" s="2">
        <v>14.5</v>
      </c>
      <c r="O115" s="2">
        <f>F115*226.05</f>
        <v>4316198.7</v>
      </c>
      <c r="P115">
        <f t="shared" si="9"/>
        <v>903480.34500000009</v>
      </c>
      <c r="Q115">
        <f t="shared" si="10"/>
        <v>1.2903993145066905</v>
      </c>
      <c r="R115">
        <v>1101664.926</v>
      </c>
      <c r="S115">
        <f t="shared" si="11"/>
        <v>3.3044147871165648</v>
      </c>
      <c r="T115" s="3">
        <f t="shared" si="12"/>
        <v>249451.65359999999</v>
      </c>
      <c r="U115" s="3">
        <f t="shared" si="13"/>
        <v>0.35628029385409643</v>
      </c>
      <c r="V115">
        <f t="shared" si="14"/>
        <v>216382.68460000001</v>
      </c>
      <c r="W115">
        <f t="shared" si="15"/>
        <v>0.64903413532856713</v>
      </c>
      <c r="X115">
        <v>114386746</v>
      </c>
      <c r="Y115">
        <v>210767136</v>
      </c>
      <c r="Z115">
        <f t="shared" si="16"/>
        <v>110.00982807497628</v>
      </c>
      <c r="AA115">
        <f t="shared" si="17"/>
        <v>3.9534489224451326</v>
      </c>
      <c r="AB115" s="2" t="s">
        <v>672</v>
      </c>
      <c r="AC115" s="2" t="s">
        <v>851</v>
      </c>
      <c r="AD115" s="2" t="s">
        <v>796</v>
      </c>
      <c r="AE115" s="2" t="s">
        <v>862</v>
      </c>
      <c r="AF115" s="2"/>
      <c r="AG115" s="9">
        <v>20</v>
      </c>
    </row>
    <row r="116" spans="1:33" x14ac:dyDescent="0.25">
      <c r="A116" t="s">
        <v>117</v>
      </c>
      <c r="B116" t="s">
        <v>501</v>
      </c>
      <c r="C116">
        <v>1398120</v>
      </c>
      <c r="D116">
        <v>966</v>
      </c>
      <c r="E116">
        <v>1278452</v>
      </c>
      <c r="F116">
        <v>859</v>
      </c>
      <c r="G116" s="4">
        <v>7.4999999999999997E-2</v>
      </c>
      <c r="H116" t="s">
        <v>556</v>
      </c>
      <c r="I116">
        <v>7.25</v>
      </c>
      <c r="J116" s="3">
        <v>4.4593088071348941</v>
      </c>
      <c r="K116" s="3">
        <v>28130</v>
      </c>
      <c r="L116" s="7">
        <v>22.5</v>
      </c>
      <c r="M116" s="7">
        <v>90</v>
      </c>
      <c r="N116" s="2">
        <v>20.3</v>
      </c>
      <c r="O116" s="2">
        <f>F116*77.57</f>
        <v>66632.62999999999</v>
      </c>
      <c r="P116">
        <f t="shared" si="9"/>
        <v>40645.732500000006</v>
      </c>
      <c r="Q116">
        <f t="shared" si="10"/>
        <v>3.1792928088031469</v>
      </c>
      <c r="R116">
        <v>55146.042000000001</v>
      </c>
      <c r="S116">
        <f t="shared" si="11"/>
        <v>3.9442996309329672</v>
      </c>
      <c r="T116" s="3">
        <f t="shared" si="12"/>
        <v>11222.319599999999</v>
      </c>
      <c r="U116" s="3">
        <f t="shared" si="13"/>
        <v>0.87780531455228661</v>
      </c>
      <c r="V116">
        <f t="shared" si="14"/>
        <v>10831.468199999999</v>
      </c>
      <c r="W116">
        <f t="shared" si="15"/>
        <v>0.77471663376534194</v>
      </c>
      <c r="X116">
        <v>1440756106</v>
      </c>
      <c r="Y116">
        <v>2499704</v>
      </c>
      <c r="Z116">
        <f t="shared" si="16"/>
        <v>-8.5592080794209373</v>
      </c>
      <c r="AA116">
        <f t="shared" si="17"/>
        <v>4.7190162646983094</v>
      </c>
      <c r="AB116" s="2" t="s">
        <v>709</v>
      </c>
      <c r="AC116" s="2" t="s">
        <v>807</v>
      </c>
      <c r="AD116" s="2" t="s">
        <v>824</v>
      </c>
      <c r="AE116" s="2" t="s">
        <v>863</v>
      </c>
      <c r="AF116" s="2"/>
      <c r="AG116" s="9">
        <v>21</v>
      </c>
    </row>
    <row r="117" spans="1:33" x14ac:dyDescent="0.25">
      <c r="A117" t="s">
        <v>118</v>
      </c>
      <c r="B117" t="s">
        <v>262</v>
      </c>
      <c r="C117">
        <v>4518747</v>
      </c>
      <c r="D117">
        <v>5391</v>
      </c>
      <c r="E117">
        <v>6182823</v>
      </c>
      <c r="F117">
        <v>5835</v>
      </c>
      <c r="G117" s="4">
        <v>0.106</v>
      </c>
      <c r="H117" t="s">
        <v>527</v>
      </c>
      <c r="I117">
        <v>7.75</v>
      </c>
      <c r="J117" s="3">
        <v>11.440829460135859</v>
      </c>
      <c r="K117" s="3">
        <v>21634</v>
      </c>
      <c r="L117" s="7">
        <v>14</v>
      </c>
      <c r="M117" s="7">
        <v>69.400000000000006</v>
      </c>
      <c r="N117" s="2">
        <v>14.7</v>
      </c>
      <c r="O117" s="2">
        <f>F117*271.8</f>
        <v>1585953</v>
      </c>
      <c r="P117">
        <f t="shared" si="9"/>
        <v>276097.61249999999</v>
      </c>
      <c r="Q117">
        <f t="shared" si="10"/>
        <v>4.4655590577313955</v>
      </c>
      <c r="R117">
        <v>307756.01699999999</v>
      </c>
      <c r="S117">
        <f t="shared" si="11"/>
        <v>6.8106494344560566</v>
      </c>
      <c r="T117" s="3">
        <f t="shared" si="12"/>
        <v>76230.77399999999</v>
      </c>
      <c r="U117" s="3">
        <f t="shared" si="13"/>
        <v>1.2329444656591333</v>
      </c>
      <c r="V117">
        <f t="shared" si="14"/>
        <v>60447.665699999998</v>
      </c>
      <c r="W117">
        <f t="shared" si="15"/>
        <v>1.3377085661135708</v>
      </c>
      <c r="X117">
        <v>1136936548</v>
      </c>
      <c r="Y117">
        <v>360087716</v>
      </c>
      <c r="Z117">
        <f t="shared" si="16"/>
        <v>36.826049345095001</v>
      </c>
      <c r="AA117">
        <f t="shared" si="17"/>
        <v>8.1483580005696279</v>
      </c>
      <c r="AB117" s="2" t="s">
        <v>883</v>
      </c>
      <c r="AC117" s="2" t="s">
        <v>799</v>
      </c>
      <c r="AD117" s="2" t="s">
        <v>806</v>
      </c>
      <c r="AE117" s="2" t="s">
        <v>862</v>
      </c>
      <c r="AF117" s="2"/>
      <c r="AG117">
        <v>17</v>
      </c>
    </row>
    <row r="118" spans="1:33" x14ac:dyDescent="0.25">
      <c r="A118" t="s">
        <v>119</v>
      </c>
      <c r="B118" t="s">
        <v>243</v>
      </c>
      <c r="C118">
        <v>125801040</v>
      </c>
      <c r="D118">
        <v>113832</v>
      </c>
      <c r="E118">
        <v>169800092</v>
      </c>
      <c r="F118">
        <v>113525</v>
      </c>
      <c r="G118" s="4">
        <v>8.8999999999999996E-2</v>
      </c>
      <c r="H118" t="s">
        <v>523</v>
      </c>
      <c r="I118">
        <v>10</v>
      </c>
      <c r="J118" s="3">
        <v>3.1336241431496483</v>
      </c>
      <c r="K118" s="3">
        <v>32469</v>
      </c>
      <c r="L118" s="7">
        <v>31.8</v>
      </c>
      <c r="M118" s="7">
        <v>78.7</v>
      </c>
      <c r="N118" s="2">
        <v>11</v>
      </c>
      <c r="O118" s="2">
        <f>F118*186.63</f>
        <v>21187170.75</v>
      </c>
      <c r="P118">
        <f t="shared" si="9"/>
        <v>5371719.1875</v>
      </c>
      <c r="Q118">
        <f t="shared" si="10"/>
        <v>3.1635549334684696</v>
      </c>
      <c r="R118">
        <v>6498327.3840000005</v>
      </c>
      <c r="S118">
        <f t="shared" si="11"/>
        <v>5.1655593499068058</v>
      </c>
      <c r="T118" s="3">
        <f t="shared" si="12"/>
        <v>1483136.01</v>
      </c>
      <c r="U118" s="3">
        <f t="shared" si="13"/>
        <v>0.87346007445037199</v>
      </c>
      <c r="V118">
        <f t="shared" si="14"/>
        <v>1276364.0663999999</v>
      </c>
      <c r="W118">
        <f t="shared" si="15"/>
        <v>1.0145894393241899</v>
      </c>
      <c r="X118">
        <v>334517676</v>
      </c>
      <c r="Y118">
        <v>1998395459</v>
      </c>
      <c r="Z118">
        <f t="shared" si="16"/>
        <v>34.975109903701906</v>
      </c>
      <c r="AA118">
        <f t="shared" si="17"/>
        <v>6.1801487892309961</v>
      </c>
      <c r="AB118" s="2" t="s">
        <v>598</v>
      </c>
      <c r="AC118" s="2" t="s">
        <v>821</v>
      </c>
      <c r="AD118" s="2" t="s">
        <v>784</v>
      </c>
      <c r="AE118" s="2" t="s">
        <v>862</v>
      </c>
      <c r="AF118" s="2" t="s">
        <v>903</v>
      </c>
      <c r="AG118">
        <v>17</v>
      </c>
    </row>
    <row r="119" spans="1:33" x14ac:dyDescent="0.25">
      <c r="A119" t="s">
        <v>120</v>
      </c>
      <c r="B119" t="s">
        <v>243</v>
      </c>
      <c r="C119">
        <v>17651060</v>
      </c>
      <c r="D119">
        <v>22033</v>
      </c>
      <c r="E119">
        <v>26757033</v>
      </c>
      <c r="F119">
        <v>21473</v>
      </c>
      <c r="G119" s="4">
        <v>8.4000000000000005E-2</v>
      </c>
      <c r="H119" t="s">
        <v>523</v>
      </c>
      <c r="I119">
        <v>10.25</v>
      </c>
      <c r="J119" s="3">
        <v>2.552204176334107</v>
      </c>
      <c r="K119" s="3">
        <v>32469</v>
      </c>
      <c r="L119" s="7">
        <v>31.8</v>
      </c>
      <c r="M119" s="7">
        <v>78.7</v>
      </c>
      <c r="N119" s="2">
        <v>11</v>
      </c>
      <c r="O119" s="2">
        <f>F119*186.63</f>
        <v>4007505.9899999998</v>
      </c>
      <c r="P119">
        <f t="shared" si="9"/>
        <v>1016048.6775000001</v>
      </c>
      <c r="Q119">
        <f t="shared" si="10"/>
        <v>3.7973144387869917</v>
      </c>
      <c r="R119">
        <v>1257797.871</v>
      </c>
      <c r="S119">
        <f t="shared" si="11"/>
        <v>7.1259055886728619</v>
      </c>
      <c r="T119" s="3">
        <f t="shared" si="12"/>
        <v>280531.86119999998</v>
      </c>
      <c r="U119" s="3">
        <f t="shared" si="13"/>
        <v>1.0484415861803511</v>
      </c>
      <c r="V119">
        <f t="shared" si="14"/>
        <v>247049.4191</v>
      </c>
      <c r="W119">
        <f t="shared" si="15"/>
        <v>1.3996293656018393</v>
      </c>
      <c r="X119">
        <v>742346689</v>
      </c>
      <c r="Y119">
        <v>453542525</v>
      </c>
      <c r="Z119">
        <f t="shared" si="16"/>
        <v>51.588816762279436</v>
      </c>
      <c r="AA119">
        <f t="shared" si="17"/>
        <v>8.5255349542747005</v>
      </c>
      <c r="AB119" s="2" t="s">
        <v>673</v>
      </c>
      <c r="AC119" s="2" t="s">
        <v>821</v>
      </c>
      <c r="AD119" s="2" t="s">
        <v>784</v>
      </c>
      <c r="AE119" s="2" t="s">
        <v>862</v>
      </c>
      <c r="AF119" s="2" t="s">
        <v>903</v>
      </c>
      <c r="AG119">
        <v>17</v>
      </c>
    </row>
    <row r="120" spans="1:33" x14ac:dyDescent="0.25">
      <c r="A120" t="s">
        <v>121</v>
      </c>
      <c r="B120" t="s">
        <v>5</v>
      </c>
      <c r="C120">
        <v>127347620</v>
      </c>
      <c r="D120">
        <v>59686</v>
      </c>
      <c r="E120">
        <v>129324891</v>
      </c>
      <c r="F120">
        <v>73209</v>
      </c>
      <c r="G120" s="4">
        <v>4.5999999999999999E-2</v>
      </c>
      <c r="H120" t="s">
        <v>514</v>
      </c>
      <c r="I120">
        <v>10.25</v>
      </c>
      <c r="J120" s="3">
        <v>1.6194454534447271</v>
      </c>
      <c r="K120" s="3">
        <v>44283</v>
      </c>
      <c r="L120" s="7">
        <v>46</v>
      </c>
      <c r="M120" s="7">
        <v>88</v>
      </c>
      <c r="N120" s="2">
        <v>10</v>
      </c>
      <c r="O120" s="2">
        <f>F120*255.18</f>
        <v>18681472.620000001</v>
      </c>
      <c r="P120">
        <f t="shared" si="9"/>
        <v>3464066.8575000004</v>
      </c>
      <c r="Q120">
        <f t="shared" si="10"/>
        <v>2.6785770555955857</v>
      </c>
      <c r="R120">
        <v>3407294.682</v>
      </c>
      <c r="S120">
        <f t="shared" si="11"/>
        <v>2.6755856780048188</v>
      </c>
      <c r="T120" s="3">
        <f t="shared" si="12"/>
        <v>956431.6595999999</v>
      </c>
      <c r="U120" s="3">
        <f t="shared" si="13"/>
        <v>0.73955729032858797</v>
      </c>
      <c r="V120">
        <f t="shared" si="14"/>
        <v>669241.21219999995</v>
      </c>
      <c r="W120">
        <f t="shared" si="15"/>
        <v>0.52552314067589168</v>
      </c>
      <c r="X120">
        <v>222203622</v>
      </c>
      <c r="Y120">
        <v>2060608320</v>
      </c>
      <c r="Z120">
        <f t="shared" si="16"/>
        <v>1.5526564218475383</v>
      </c>
      <c r="AA120">
        <f t="shared" si="17"/>
        <v>3.2011088186807104</v>
      </c>
      <c r="AB120" s="2" t="s">
        <v>674</v>
      </c>
      <c r="AC120" s="2" t="s">
        <v>832</v>
      </c>
      <c r="AD120" s="2" t="s">
        <v>788</v>
      </c>
      <c r="AE120" s="2" t="s">
        <v>862</v>
      </c>
      <c r="AF120" s="2" t="s">
        <v>902</v>
      </c>
      <c r="AG120">
        <v>17</v>
      </c>
    </row>
    <row r="121" spans="1:33" x14ac:dyDescent="0.25">
      <c r="A121" t="s">
        <v>122</v>
      </c>
      <c r="B121" t="s">
        <v>501</v>
      </c>
      <c r="C121">
        <v>4692194</v>
      </c>
      <c r="D121">
        <v>1612</v>
      </c>
      <c r="E121">
        <v>6902386</v>
      </c>
      <c r="F121">
        <v>1705</v>
      </c>
      <c r="G121" s="4">
        <v>9.5000000000000001E-2</v>
      </c>
      <c r="H121" t="s">
        <v>556</v>
      </c>
      <c r="I121">
        <v>7.75</v>
      </c>
      <c r="J121" s="3">
        <v>8.9514066496163682</v>
      </c>
      <c r="K121" s="3">
        <v>28130</v>
      </c>
      <c r="L121" s="7">
        <v>22.5</v>
      </c>
      <c r="M121" s="7">
        <v>90</v>
      </c>
      <c r="N121" s="2">
        <v>20.3</v>
      </c>
      <c r="O121" s="2">
        <f>F121*77.57</f>
        <v>132256.84999999998</v>
      </c>
      <c r="P121">
        <f t="shared" si="9"/>
        <v>80676.337500000009</v>
      </c>
      <c r="Q121">
        <f t="shared" si="10"/>
        <v>1.1688181086945879</v>
      </c>
      <c r="R121">
        <v>92024.244000000006</v>
      </c>
      <c r="S121">
        <f t="shared" si="11"/>
        <v>1.9612199325091846</v>
      </c>
      <c r="T121" s="3">
        <f t="shared" si="12"/>
        <v>22274.802</v>
      </c>
      <c r="U121" s="3">
        <f t="shared" si="13"/>
        <v>0.32271162464689745</v>
      </c>
      <c r="V121">
        <f t="shared" si="14"/>
        <v>18074.8724</v>
      </c>
      <c r="W121">
        <f t="shared" si="15"/>
        <v>0.38521153217450088</v>
      </c>
      <c r="X121">
        <v>258877061</v>
      </c>
      <c r="Y121">
        <v>12213180</v>
      </c>
      <c r="Z121">
        <f t="shared" si="16"/>
        <v>47.103593755927399</v>
      </c>
      <c r="AA121">
        <f t="shared" si="17"/>
        <v>2.3464314646836852</v>
      </c>
      <c r="AB121" s="2" t="s">
        <v>884</v>
      </c>
      <c r="AC121" s="2" t="s">
        <v>807</v>
      </c>
      <c r="AD121" s="2" t="s">
        <v>824</v>
      </c>
      <c r="AE121" s="2" t="s">
        <v>863</v>
      </c>
      <c r="AF121" s="2"/>
      <c r="AG121">
        <v>21</v>
      </c>
    </row>
    <row r="122" spans="1:33" x14ac:dyDescent="0.25">
      <c r="A122" t="s">
        <v>123</v>
      </c>
      <c r="B122" t="s">
        <v>383</v>
      </c>
      <c r="C122">
        <v>40442487</v>
      </c>
      <c r="D122">
        <v>30340</v>
      </c>
      <c r="E122">
        <v>43642059</v>
      </c>
      <c r="F122">
        <v>29423</v>
      </c>
      <c r="G122" s="4">
        <v>6.6000000000000003E-2</v>
      </c>
      <c r="H122" t="s">
        <v>541</v>
      </c>
      <c r="I122">
        <v>9.875</v>
      </c>
      <c r="J122" s="3">
        <v>4.8507714073974268</v>
      </c>
      <c r="K122" s="3">
        <v>57375</v>
      </c>
      <c r="L122" s="7">
        <v>49.9</v>
      </c>
      <c r="M122" s="7">
        <v>89.2</v>
      </c>
      <c r="N122" s="2">
        <v>9.3000000000000007</v>
      </c>
      <c r="O122" s="2">
        <f>F122*106.86</f>
        <v>3144141.78</v>
      </c>
      <c r="P122">
        <f t="shared" si="9"/>
        <v>1392222.8025</v>
      </c>
      <c r="Q122">
        <f t="shared" si="10"/>
        <v>3.1900942219522688</v>
      </c>
      <c r="R122">
        <v>1732019.58</v>
      </c>
      <c r="S122">
        <f t="shared" si="11"/>
        <v>4.2826732688323546</v>
      </c>
      <c r="T122" s="3">
        <f t="shared" si="12"/>
        <v>384393.84119999997</v>
      </c>
      <c r="U122" s="3">
        <f t="shared" si="13"/>
        <v>0.88078759345428681</v>
      </c>
      <c r="V122">
        <f t="shared" si="14"/>
        <v>340193.31799999997</v>
      </c>
      <c r="W122">
        <f t="shared" si="15"/>
        <v>0.84117803635567701</v>
      </c>
      <c r="X122">
        <v>745955052</v>
      </c>
      <c r="Y122">
        <v>238902552</v>
      </c>
      <c r="Z122">
        <f t="shared" si="16"/>
        <v>7.9114125696572515</v>
      </c>
      <c r="AA122">
        <f t="shared" si="17"/>
        <v>5.1238513051880314</v>
      </c>
      <c r="AB122" s="2" t="s">
        <v>678</v>
      </c>
      <c r="AC122" s="2" t="s">
        <v>837</v>
      </c>
      <c r="AD122" s="2" t="s">
        <v>820</v>
      </c>
      <c r="AE122" s="2" t="s">
        <v>862</v>
      </c>
      <c r="AF122" s="2"/>
      <c r="AG122">
        <v>20</v>
      </c>
    </row>
    <row r="123" spans="1:33" x14ac:dyDescent="0.25">
      <c r="A123" t="s">
        <v>124</v>
      </c>
      <c r="B123" t="s">
        <v>354</v>
      </c>
      <c r="C123">
        <v>26723387</v>
      </c>
      <c r="D123">
        <v>64613</v>
      </c>
      <c r="E123">
        <v>61620342</v>
      </c>
      <c r="F123">
        <v>70444</v>
      </c>
      <c r="G123" s="4">
        <v>5.6000000000000001E-2</v>
      </c>
      <c r="H123" t="s">
        <v>557</v>
      </c>
      <c r="I123">
        <v>7.75</v>
      </c>
      <c r="J123" s="3">
        <v>1.2516965766852661</v>
      </c>
      <c r="K123" s="3">
        <v>27142</v>
      </c>
      <c r="L123" s="7">
        <v>21.8</v>
      </c>
      <c r="M123" s="7">
        <v>81.7</v>
      </c>
      <c r="N123" s="2">
        <v>11.8</v>
      </c>
      <c r="O123" s="2">
        <f>F123*253.23</f>
        <v>17838534.120000001</v>
      </c>
      <c r="P123">
        <f t="shared" si="9"/>
        <v>3333233.97</v>
      </c>
      <c r="Q123">
        <f t="shared" si="10"/>
        <v>5.4093078061786803</v>
      </c>
      <c r="R123">
        <v>3688562.3310000002</v>
      </c>
      <c r="S123">
        <f t="shared" si="11"/>
        <v>13.80275011921206</v>
      </c>
      <c r="T123" s="3">
        <f t="shared" si="12"/>
        <v>920308.59359999991</v>
      </c>
      <c r="U123" s="3">
        <f t="shared" si="13"/>
        <v>1.4935142580026575</v>
      </c>
      <c r="V123">
        <f t="shared" si="14"/>
        <v>724486.1851</v>
      </c>
      <c r="W123">
        <f t="shared" si="15"/>
        <v>2.7110567425453964</v>
      </c>
      <c r="X123">
        <v>44245560</v>
      </c>
      <c r="Y123">
        <v>86759137</v>
      </c>
      <c r="Z123">
        <f t="shared" si="16"/>
        <v>130.58582357094181</v>
      </c>
      <c r="AA123">
        <f t="shared" si="17"/>
        <v>16.513806861757459</v>
      </c>
      <c r="AB123" s="2" t="s">
        <v>885</v>
      </c>
      <c r="AC123" s="2" t="s">
        <v>784</v>
      </c>
      <c r="AD123" s="2" t="s">
        <v>815</v>
      </c>
      <c r="AE123" s="2" t="s">
        <v>862</v>
      </c>
      <c r="AF123" s="2" t="s">
        <v>904</v>
      </c>
      <c r="AG123">
        <v>19</v>
      </c>
    </row>
    <row r="124" spans="1:33" x14ac:dyDescent="0.25">
      <c r="A124" t="s">
        <v>125</v>
      </c>
      <c r="B124" t="s">
        <v>369</v>
      </c>
      <c r="C124">
        <v>106196986</v>
      </c>
      <c r="D124">
        <v>102803</v>
      </c>
      <c r="E124">
        <v>131100133</v>
      </c>
      <c r="F124">
        <v>106447</v>
      </c>
      <c r="G124" s="4">
        <v>8.8999999999999996E-2</v>
      </c>
      <c r="H124" t="s">
        <v>537</v>
      </c>
      <c r="I124">
        <v>8.25</v>
      </c>
      <c r="J124" s="3">
        <v>5.3237659857647124</v>
      </c>
      <c r="K124" s="3">
        <v>36156</v>
      </c>
      <c r="L124" s="7">
        <v>38.1</v>
      </c>
      <c r="M124" s="7">
        <v>87.1</v>
      </c>
      <c r="N124" s="2">
        <v>11.1</v>
      </c>
      <c r="O124" s="2">
        <f>F124*189.91</f>
        <v>20215349.77</v>
      </c>
      <c r="P124">
        <f t="shared" si="9"/>
        <v>5036805.9225000003</v>
      </c>
      <c r="Q124">
        <f t="shared" si="10"/>
        <v>3.8419533277666473</v>
      </c>
      <c r="R124">
        <v>5868714.8610000005</v>
      </c>
      <c r="S124">
        <f t="shared" si="11"/>
        <v>5.5262536933016166</v>
      </c>
      <c r="T124" s="3">
        <f t="shared" si="12"/>
        <v>1390666.1867999998</v>
      </c>
      <c r="U124" s="3">
        <f t="shared" si="13"/>
        <v>1.0607664195123279</v>
      </c>
      <c r="V124">
        <f t="shared" si="14"/>
        <v>1152699.1980999999</v>
      </c>
      <c r="W124">
        <f t="shared" si="15"/>
        <v>1.0854349464305888</v>
      </c>
      <c r="X124">
        <v>336428359</v>
      </c>
      <c r="Y124">
        <v>2548234898</v>
      </c>
      <c r="Z124">
        <f t="shared" si="16"/>
        <v>23.449956479932492</v>
      </c>
      <c r="AA124">
        <f t="shared" si="17"/>
        <v>6.611688639732205</v>
      </c>
      <c r="AB124" s="2" t="s">
        <v>680</v>
      </c>
      <c r="AC124" s="2" t="s">
        <v>852</v>
      </c>
      <c r="AD124" s="2" t="s">
        <v>570</v>
      </c>
      <c r="AE124" s="2" t="s">
        <v>862</v>
      </c>
      <c r="AF124" s="2"/>
      <c r="AG124">
        <v>20</v>
      </c>
    </row>
    <row r="125" spans="1:33" x14ac:dyDescent="0.25">
      <c r="A125" t="s">
        <v>126</v>
      </c>
      <c r="B125" t="s">
        <v>190</v>
      </c>
      <c r="C125">
        <v>191853742</v>
      </c>
      <c r="D125">
        <v>45628</v>
      </c>
      <c r="E125">
        <v>287793851</v>
      </c>
      <c r="F125">
        <v>44871</v>
      </c>
      <c r="G125" s="4">
        <v>0.14299999999999999</v>
      </c>
      <c r="H125" t="s">
        <v>518</v>
      </c>
      <c r="I125">
        <v>8.25</v>
      </c>
      <c r="J125" s="3">
        <v>3.2277723856172269</v>
      </c>
      <c r="K125" s="3">
        <v>17590</v>
      </c>
      <c r="L125" s="7">
        <v>14.5</v>
      </c>
      <c r="M125" s="7">
        <v>69</v>
      </c>
      <c r="N125" s="2">
        <v>11.4</v>
      </c>
      <c r="O125" s="2">
        <f>F125*136.45</f>
        <v>6122647.9499999993</v>
      </c>
      <c r="P125">
        <f t="shared" si="9"/>
        <v>2123183.5425</v>
      </c>
      <c r="Q125">
        <f t="shared" si="10"/>
        <v>0.7377445817978926</v>
      </c>
      <c r="R125">
        <v>2604765.6359999999</v>
      </c>
      <c r="S125">
        <f t="shared" si="11"/>
        <v>1.357682997916194</v>
      </c>
      <c r="T125" s="3">
        <f t="shared" si="12"/>
        <v>586212.69239999994</v>
      </c>
      <c r="U125" s="3">
        <f t="shared" si="13"/>
        <v>0.20369187540424552</v>
      </c>
      <c r="V125">
        <f t="shared" si="14"/>
        <v>511613.07559999998</v>
      </c>
      <c r="W125">
        <f t="shared" si="15"/>
        <v>0.26666828088242345</v>
      </c>
      <c r="X125">
        <v>1050907419</v>
      </c>
      <c r="Y125">
        <v>26848261</v>
      </c>
      <c r="Z125">
        <f t="shared" si="16"/>
        <v>50.006900047849989</v>
      </c>
      <c r="AA125">
        <f t="shared" si="17"/>
        <v>1.6243512787986174</v>
      </c>
      <c r="AB125" s="2" t="s">
        <v>681</v>
      </c>
      <c r="AC125" s="2" t="s">
        <v>841</v>
      </c>
      <c r="AD125" s="2" t="s">
        <v>797</v>
      </c>
      <c r="AE125" s="2" t="s">
        <v>862</v>
      </c>
      <c r="AG125">
        <v>18</v>
      </c>
    </row>
    <row r="126" spans="1:33" x14ac:dyDescent="0.25">
      <c r="A126" t="s">
        <v>127</v>
      </c>
      <c r="B126" t="s">
        <v>487</v>
      </c>
      <c r="C126">
        <v>41991981</v>
      </c>
      <c r="D126">
        <v>24600</v>
      </c>
      <c r="E126">
        <v>57348062</v>
      </c>
      <c r="F126">
        <v>25671</v>
      </c>
      <c r="G126" s="4">
        <v>9.0999999999999998E-2</v>
      </c>
      <c r="H126" t="s">
        <v>516</v>
      </c>
      <c r="I126">
        <v>10.25</v>
      </c>
      <c r="J126" s="3">
        <v>5.8784855164945657</v>
      </c>
      <c r="K126" s="3">
        <v>45524</v>
      </c>
      <c r="L126" s="7">
        <v>41.7</v>
      </c>
      <c r="M126" s="7">
        <v>89.4</v>
      </c>
      <c r="N126" s="2">
        <v>11.8</v>
      </c>
      <c r="O126" s="2">
        <f>F126*116.26</f>
        <v>2984510.46</v>
      </c>
      <c r="P126">
        <f t="shared" si="9"/>
        <v>1214687.5425</v>
      </c>
      <c r="Q126">
        <f t="shared" si="10"/>
        <v>2.1180969332494621</v>
      </c>
      <c r="R126">
        <v>1404340.2000000002</v>
      </c>
      <c r="S126">
        <f t="shared" si="11"/>
        <v>3.3443056663604418</v>
      </c>
      <c r="T126" s="3">
        <f t="shared" si="12"/>
        <v>335376.21239999996</v>
      </c>
      <c r="U126" s="3">
        <f t="shared" si="13"/>
        <v>0.58480827547406911</v>
      </c>
      <c r="V126">
        <f t="shared" si="14"/>
        <v>275832.42</v>
      </c>
      <c r="W126">
        <f t="shared" si="15"/>
        <v>0.65686927225462399</v>
      </c>
      <c r="X126">
        <v>538996786</v>
      </c>
      <c r="Y126">
        <v>291065774</v>
      </c>
      <c r="Z126">
        <f t="shared" si="16"/>
        <v>36.569079701193424</v>
      </c>
      <c r="AA126">
        <f t="shared" si="17"/>
        <v>4.0011749386150663</v>
      </c>
      <c r="AB126" s="2" t="s">
        <v>683</v>
      </c>
      <c r="AC126" s="2" t="s">
        <v>835</v>
      </c>
      <c r="AD126" s="2" t="s">
        <v>793</v>
      </c>
      <c r="AE126" s="2" t="s">
        <v>862</v>
      </c>
      <c r="AG126">
        <v>19</v>
      </c>
    </row>
    <row r="127" spans="1:33" x14ac:dyDescent="0.25">
      <c r="A127" t="s">
        <v>128</v>
      </c>
      <c r="B127" t="s">
        <v>243</v>
      </c>
      <c r="C127">
        <v>99779480</v>
      </c>
      <c r="D127">
        <v>114268</v>
      </c>
      <c r="E127">
        <v>147485510</v>
      </c>
      <c r="F127">
        <v>108728</v>
      </c>
      <c r="G127" s="4">
        <v>9.0999999999999998E-2</v>
      </c>
      <c r="H127" t="s">
        <v>523</v>
      </c>
      <c r="I127">
        <v>10</v>
      </c>
      <c r="J127" s="3">
        <v>2.6245359578692913</v>
      </c>
      <c r="K127" s="3">
        <v>32469</v>
      </c>
      <c r="L127" s="7">
        <v>31.8</v>
      </c>
      <c r="M127" s="7">
        <v>78.7</v>
      </c>
      <c r="N127" s="2">
        <v>11</v>
      </c>
      <c r="O127" s="2">
        <f>F127*186.63</f>
        <v>20291906.640000001</v>
      </c>
      <c r="P127">
        <f t="shared" si="9"/>
        <v>5144737.1400000006</v>
      </c>
      <c r="Q127">
        <f t="shared" si="10"/>
        <v>3.4883000641893571</v>
      </c>
      <c r="R127">
        <v>6523217.3160000006</v>
      </c>
      <c r="S127">
        <f t="shared" si="11"/>
        <v>6.5376341067321668</v>
      </c>
      <c r="T127" s="3">
        <f t="shared" si="12"/>
        <v>1420466.0832</v>
      </c>
      <c r="U127" s="3">
        <f t="shared" si="13"/>
        <v>0.96312246755630437</v>
      </c>
      <c r="V127">
        <f t="shared" si="14"/>
        <v>1281252.8036</v>
      </c>
      <c r="W127">
        <f t="shared" si="15"/>
        <v>1.2840844666658917</v>
      </c>
      <c r="X127">
        <v>2292445472</v>
      </c>
      <c r="Y127">
        <v>2161222903</v>
      </c>
      <c r="Z127">
        <f t="shared" si="16"/>
        <v>47.811463840060107</v>
      </c>
      <c r="AA127">
        <f t="shared" si="17"/>
        <v>7.8217185733980577</v>
      </c>
      <c r="AB127" s="2" t="s">
        <v>886</v>
      </c>
      <c r="AC127" s="2" t="s">
        <v>821</v>
      </c>
      <c r="AD127" s="2" t="s">
        <v>784</v>
      </c>
      <c r="AE127" s="2" t="s">
        <v>862</v>
      </c>
      <c r="AF127" s="2" t="s">
        <v>903</v>
      </c>
      <c r="AG127">
        <v>17</v>
      </c>
    </row>
    <row r="128" spans="1:33" x14ac:dyDescent="0.25">
      <c r="A128" t="s">
        <v>129</v>
      </c>
      <c r="B128" t="s">
        <v>380</v>
      </c>
      <c r="C128">
        <v>72496949</v>
      </c>
      <c r="D128">
        <v>31745</v>
      </c>
      <c r="E128">
        <v>86799519</v>
      </c>
      <c r="F128">
        <v>31659</v>
      </c>
      <c r="G128" s="4">
        <v>5.6000000000000001E-2</v>
      </c>
      <c r="H128" t="s">
        <v>540</v>
      </c>
      <c r="I128">
        <v>8.75</v>
      </c>
      <c r="J128" s="3">
        <v>1.63</v>
      </c>
      <c r="K128" s="3">
        <v>35832</v>
      </c>
      <c r="L128" s="7">
        <v>34.6</v>
      </c>
      <c r="M128" s="7">
        <v>90.9</v>
      </c>
      <c r="N128" s="2">
        <v>11.8</v>
      </c>
      <c r="O128" s="2">
        <f>F128*397.85</f>
        <v>12595533.15</v>
      </c>
      <c r="P128">
        <f t="shared" si="9"/>
        <v>1498024.7325000002</v>
      </c>
      <c r="Q128">
        <f t="shared" si="10"/>
        <v>1.7258445090001018</v>
      </c>
      <c r="R128">
        <v>1812226.8150000002</v>
      </c>
      <c r="S128">
        <f t="shared" si="11"/>
        <v>2.4997283885698418</v>
      </c>
      <c r="T128" s="3">
        <f t="shared" si="12"/>
        <v>413605.83959999995</v>
      </c>
      <c r="U128" s="3">
        <f t="shared" si="13"/>
        <v>0.47650706405412213</v>
      </c>
      <c r="V128">
        <f t="shared" si="14"/>
        <v>355947.16149999999</v>
      </c>
      <c r="W128">
        <f t="shared" si="15"/>
        <v>0.49098226395706668</v>
      </c>
      <c r="X128">
        <v>963266887</v>
      </c>
      <c r="Y128">
        <v>1058134022</v>
      </c>
      <c r="Z128">
        <f t="shared" si="16"/>
        <v>19.728512988870744</v>
      </c>
      <c r="AA128">
        <f t="shared" si="17"/>
        <v>2.9907106525269089</v>
      </c>
      <c r="AB128" s="2" t="s">
        <v>735</v>
      </c>
      <c r="AC128" s="2" t="s">
        <v>855</v>
      </c>
      <c r="AD128" s="2" t="s">
        <v>819</v>
      </c>
      <c r="AE128" s="2" t="s">
        <v>862</v>
      </c>
      <c r="AF128" s="2"/>
      <c r="AG128">
        <v>22</v>
      </c>
    </row>
    <row r="129" spans="1:33" x14ac:dyDescent="0.25">
      <c r="A129" t="s">
        <v>130</v>
      </c>
      <c r="B129" t="s">
        <v>362</v>
      </c>
      <c r="C129">
        <v>119759909</v>
      </c>
      <c r="D129">
        <v>16717</v>
      </c>
      <c r="E129">
        <v>101612861</v>
      </c>
      <c r="F129">
        <v>17244</v>
      </c>
      <c r="G129" s="4">
        <v>7.6999999999999999E-2</v>
      </c>
      <c r="H129" t="s">
        <v>534</v>
      </c>
      <c r="I129">
        <v>9.5</v>
      </c>
      <c r="J129" s="3">
        <v>4.9022538410952352</v>
      </c>
      <c r="K129" s="3">
        <v>31311</v>
      </c>
      <c r="L129" s="7">
        <v>30.4</v>
      </c>
      <c r="M129" s="7">
        <v>87.4</v>
      </c>
      <c r="N129" s="2">
        <v>13.6</v>
      </c>
      <c r="O129" s="2">
        <f>F129*298.47</f>
        <v>5146816.6800000006</v>
      </c>
      <c r="P129">
        <f t="shared" si="9"/>
        <v>815942.97000000009</v>
      </c>
      <c r="Q129">
        <f t="shared" si="10"/>
        <v>0.8029918279734295</v>
      </c>
      <c r="R129">
        <v>954323.37900000007</v>
      </c>
      <c r="S129">
        <f t="shared" si="11"/>
        <v>0.79686381441722709</v>
      </c>
      <c r="T129" s="3">
        <f t="shared" si="12"/>
        <v>225282.51359999998</v>
      </c>
      <c r="U129" s="3">
        <f t="shared" si="13"/>
        <v>0.22170669281716218</v>
      </c>
      <c r="V129">
        <f t="shared" si="14"/>
        <v>187442.7059</v>
      </c>
      <c r="W129">
        <f t="shared" si="15"/>
        <v>0.1565154044163477</v>
      </c>
      <c r="X129">
        <v>1149889202</v>
      </c>
      <c r="Y129">
        <v>270617991</v>
      </c>
      <c r="Z129">
        <f t="shared" si="16"/>
        <v>-15.152857205327368</v>
      </c>
      <c r="AA129">
        <f t="shared" si="17"/>
        <v>0.9533792188335749</v>
      </c>
      <c r="AB129" s="2" t="s">
        <v>685</v>
      </c>
      <c r="AC129" s="2" t="s">
        <v>602</v>
      </c>
      <c r="AD129" s="2" t="s">
        <v>816</v>
      </c>
      <c r="AE129" s="2" t="s">
        <v>862</v>
      </c>
      <c r="AF129" s="2" t="s">
        <v>905</v>
      </c>
      <c r="AG129">
        <v>21</v>
      </c>
    </row>
    <row r="130" spans="1:33" x14ac:dyDescent="0.25">
      <c r="A130" t="s">
        <v>131</v>
      </c>
      <c r="B130" t="s">
        <v>5</v>
      </c>
      <c r="C130">
        <v>224110912</v>
      </c>
      <c r="D130">
        <v>171059</v>
      </c>
      <c r="E130">
        <v>212080061</v>
      </c>
      <c r="F130">
        <v>176769</v>
      </c>
      <c r="G130" s="4">
        <v>5.8000000000000003E-2</v>
      </c>
      <c r="H130" t="s">
        <v>514</v>
      </c>
      <c r="I130">
        <v>8.75</v>
      </c>
      <c r="J130" s="3">
        <v>2.1197547466551181</v>
      </c>
      <c r="K130" s="3">
        <v>44283</v>
      </c>
      <c r="L130" s="7">
        <v>46</v>
      </c>
      <c r="M130" s="7">
        <v>88</v>
      </c>
      <c r="N130" s="2">
        <v>10</v>
      </c>
      <c r="O130" s="2">
        <f>F130*255.18</f>
        <v>45107913.420000002</v>
      </c>
      <c r="P130">
        <f t="shared" ref="P130:P193" si="18">F130*47.3175</f>
        <v>8364267.1575000007</v>
      </c>
      <c r="Q130">
        <f t="shared" ref="Q130:Q193" si="19">(P130/E130)*100</f>
        <v>3.9439196301909778</v>
      </c>
      <c r="R130">
        <v>9765245.1330000013</v>
      </c>
      <c r="S130">
        <f t="shared" ref="S130:S193" si="20">(R130/C130)*100</f>
        <v>4.3573269350668662</v>
      </c>
      <c r="T130" s="3">
        <f t="shared" ref="T130:T193" si="21">F130*13.0644</f>
        <v>2309380.9235999999</v>
      </c>
      <c r="U130" s="3">
        <f t="shared" ref="U130:U193" si="22">(T130/E130)*100</f>
        <v>1.0889193980380831</v>
      </c>
      <c r="V130">
        <f t="shared" ref="V130:V193" si="23">D130*11.2127</f>
        <v>1918033.2493</v>
      </c>
      <c r="W130">
        <f t="shared" ref="W130:W193" si="24">(V130/C130)*100</f>
        <v>0.85584107983996782</v>
      </c>
      <c r="X130">
        <v>1417728722</v>
      </c>
      <c r="Y130">
        <v>690930445</v>
      </c>
      <c r="Z130">
        <f t="shared" ref="Z130:Z193" si="25">(E130-C130)/C130*100</f>
        <v>-5.36825757060861</v>
      </c>
      <c r="AA130">
        <f t="shared" ref="AA130:AA193" si="26">(R130+V130)/C130*100</f>
        <v>5.2131680149068336</v>
      </c>
      <c r="AB130" s="2" t="s">
        <v>667</v>
      </c>
      <c r="AC130" s="2" t="s">
        <v>832</v>
      </c>
      <c r="AD130" s="2" t="s">
        <v>788</v>
      </c>
      <c r="AE130" s="2" t="s">
        <v>862</v>
      </c>
      <c r="AG130">
        <v>17</v>
      </c>
    </row>
    <row r="131" spans="1:33" x14ac:dyDescent="0.25">
      <c r="A131" t="s">
        <v>132</v>
      </c>
      <c r="B131" t="s">
        <v>369</v>
      </c>
      <c r="C131">
        <v>79176080</v>
      </c>
      <c r="D131">
        <v>11854</v>
      </c>
      <c r="E131">
        <v>87715984</v>
      </c>
      <c r="F131">
        <v>12617</v>
      </c>
      <c r="G131" s="4">
        <v>5.3999999999999999E-2</v>
      </c>
      <c r="H131" t="s">
        <v>537</v>
      </c>
      <c r="I131">
        <v>10.5</v>
      </c>
      <c r="J131" s="3">
        <v>13.408723747980615</v>
      </c>
      <c r="K131" s="3">
        <v>36156</v>
      </c>
      <c r="L131" s="7">
        <v>38.1</v>
      </c>
      <c r="M131" s="7">
        <v>87.1</v>
      </c>
      <c r="N131" s="2">
        <v>11.1</v>
      </c>
      <c r="O131" s="2">
        <f>F131*189.91</f>
        <v>2396094.4699999997</v>
      </c>
      <c r="P131">
        <f t="shared" si="18"/>
        <v>597004.89750000008</v>
      </c>
      <c r="Q131">
        <f t="shared" si="19"/>
        <v>0.68061129827831612</v>
      </c>
      <c r="R131">
        <v>676709.29800000007</v>
      </c>
      <c r="S131">
        <f t="shared" si="20"/>
        <v>0.85468906518231269</v>
      </c>
      <c r="T131" s="3">
        <f t="shared" si="21"/>
        <v>164833.53479999999</v>
      </c>
      <c r="U131" s="3">
        <f t="shared" si="22"/>
        <v>0.18791732963971539</v>
      </c>
      <c r="V131">
        <f t="shared" si="23"/>
        <v>132915.34580000001</v>
      </c>
      <c r="W131">
        <f t="shared" si="24"/>
        <v>0.16787310738293687</v>
      </c>
      <c r="X131">
        <v>2112003264</v>
      </c>
      <c r="Y131">
        <v>1326013209</v>
      </c>
      <c r="Z131">
        <f t="shared" si="25"/>
        <v>10.785964649929625</v>
      </c>
      <c r="AA131">
        <f t="shared" si="26"/>
        <v>1.0225621725652496</v>
      </c>
      <c r="AB131" s="2" t="s">
        <v>623</v>
      </c>
      <c r="AC131" s="2" t="s">
        <v>852</v>
      </c>
      <c r="AD131" s="2" t="s">
        <v>570</v>
      </c>
      <c r="AE131" s="2" t="s">
        <v>862</v>
      </c>
      <c r="AF131" s="2"/>
      <c r="AG131">
        <v>20</v>
      </c>
    </row>
    <row r="132" spans="1:33" x14ac:dyDescent="0.25">
      <c r="A132" t="s">
        <v>133</v>
      </c>
      <c r="B132" t="s">
        <v>375</v>
      </c>
      <c r="C132">
        <v>92650211</v>
      </c>
      <c r="D132">
        <v>62288</v>
      </c>
      <c r="E132">
        <v>135029726</v>
      </c>
      <c r="F132">
        <v>61724</v>
      </c>
      <c r="G132" s="4">
        <v>4.4999999999999998E-2</v>
      </c>
      <c r="H132" t="s">
        <v>539</v>
      </c>
      <c r="I132">
        <v>7.75</v>
      </c>
      <c r="J132" s="3">
        <v>1.3581806696146557</v>
      </c>
      <c r="K132" s="3">
        <v>26145</v>
      </c>
      <c r="L132" s="7">
        <v>18.399999999999999</v>
      </c>
      <c r="M132" s="7">
        <v>78.900000000000006</v>
      </c>
      <c r="N132" s="2">
        <v>11.6</v>
      </c>
      <c r="O132" s="2">
        <f>F132*99.03</f>
        <v>6112527.7199999997</v>
      </c>
      <c r="P132">
        <f t="shared" si="18"/>
        <v>2920625.37</v>
      </c>
      <c r="Q132">
        <f t="shared" si="19"/>
        <v>2.1629499344462864</v>
      </c>
      <c r="R132">
        <v>3555835.0560000003</v>
      </c>
      <c r="S132">
        <f t="shared" si="20"/>
        <v>3.8379136082053824</v>
      </c>
      <c r="T132" s="3">
        <f t="shared" si="21"/>
        <v>806387.02559999994</v>
      </c>
      <c r="U132" s="3">
        <f t="shared" si="22"/>
        <v>0.597192225362288</v>
      </c>
      <c r="V132">
        <f t="shared" si="23"/>
        <v>698416.65760000004</v>
      </c>
      <c r="W132">
        <f t="shared" si="24"/>
        <v>0.753820903440792</v>
      </c>
      <c r="X132">
        <v>464682</v>
      </c>
      <c r="Y132">
        <v>1421657508</v>
      </c>
      <c r="Z132">
        <f t="shared" si="25"/>
        <v>45.74141228885059</v>
      </c>
      <c r="AA132">
        <f t="shared" si="26"/>
        <v>4.591734511646175</v>
      </c>
      <c r="AB132" s="2" t="s">
        <v>686</v>
      </c>
      <c r="AC132" s="2" t="s">
        <v>853</v>
      </c>
      <c r="AD132" s="2" t="s">
        <v>809</v>
      </c>
      <c r="AE132" s="2" t="s">
        <v>862</v>
      </c>
      <c r="AF132" s="2"/>
      <c r="AG132">
        <v>20</v>
      </c>
    </row>
    <row r="133" spans="1:33" x14ac:dyDescent="0.25">
      <c r="A133" t="s">
        <v>134</v>
      </c>
      <c r="B133" t="s">
        <v>369</v>
      </c>
      <c r="C133">
        <v>9506273</v>
      </c>
      <c r="D133">
        <v>7205</v>
      </c>
      <c r="E133">
        <v>10888542</v>
      </c>
      <c r="F133">
        <v>7439</v>
      </c>
      <c r="G133" s="4">
        <v>9.0999999999999998E-2</v>
      </c>
      <c r="H133" t="s">
        <v>537</v>
      </c>
      <c r="I133">
        <v>7.75</v>
      </c>
      <c r="J133" s="3">
        <v>2.0931449502878077</v>
      </c>
      <c r="K133" s="3">
        <v>36156</v>
      </c>
      <c r="L133" s="7">
        <v>38.1</v>
      </c>
      <c r="M133" s="7">
        <v>87.1</v>
      </c>
      <c r="N133" s="2">
        <v>11.1</v>
      </c>
      <c r="O133" s="2">
        <f>F133*189.91</f>
        <v>1412740.49</v>
      </c>
      <c r="P133">
        <f t="shared" si="18"/>
        <v>351994.88250000001</v>
      </c>
      <c r="Q133">
        <f t="shared" si="19"/>
        <v>3.2327090486494887</v>
      </c>
      <c r="R133">
        <v>411311.83500000002</v>
      </c>
      <c r="S133">
        <f t="shared" si="20"/>
        <v>4.326741247595141</v>
      </c>
      <c r="T133" s="3">
        <f t="shared" si="21"/>
        <v>97186.071599999996</v>
      </c>
      <c r="U133" s="3">
        <f t="shared" si="22"/>
        <v>0.89255358155389408</v>
      </c>
      <c r="V133">
        <f t="shared" si="23"/>
        <v>80787.503500000006</v>
      </c>
      <c r="W133">
        <f t="shared" si="24"/>
        <v>0.84983361512971489</v>
      </c>
      <c r="X133">
        <v>1124520846</v>
      </c>
      <c r="Y133">
        <v>3723877469</v>
      </c>
      <c r="Z133">
        <f t="shared" si="25"/>
        <v>14.54059861314734</v>
      </c>
      <c r="AA133">
        <f t="shared" si="26"/>
        <v>5.1765748627248556</v>
      </c>
      <c r="AB133" s="2" t="s">
        <v>665</v>
      </c>
      <c r="AC133" s="2" t="s">
        <v>852</v>
      </c>
      <c r="AD133" s="2" t="s">
        <v>570</v>
      </c>
      <c r="AE133" s="2" t="s">
        <v>862</v>
      </c>
      <c r="AF133" s="2"/>
      <c r="AG133">
        <v>20</v>
      </c>
    </row>
    <row r="134" spans="1:33" x14ac:dyDescent="0.25">
      <c r="A134" t="s">
        <v>135</v>
      </c>
      <c r="B134" t="s">
        <v>369</v>
      </c>
      <c r="C134">
        <v>242699451</v>
      </c>
      <c r="D134">
        <v>151492</v>
      </c>
      <c r="E134">
        <v>303339384</v>
      </c>
      <c r="F134">
        <v>151389</v>
      </c>
      <c r="G134" s="4">
        <v>6.4000000000000001E-2</v>
      </c>
      <c r="H134" t="s">
        <v>537</v>
      </c>
      <c r="I134">
        <v>7.75</v>
      </c>
      <c r="J134" s="3">
        <v>3.4983519890350161</v>
      </c>
      <c r="K134" s="3">
        <v>36156</v>
      </c>
      <c r="L134" s="7">
        <v>38.1</v>
      </c>
      <c r="M134" s="7">
        <v>87.1</v>
      </c>
      <c r="N134" s="2">
        <v>11.1</v>
      </c>
      <c r="O134" s="2">
        <f>F134*189.91</f>
        <v>28750284.989999998</v>
      </c>
      <c r="P134">
        <f t="shared" si="18"/>
        <v>7163349.0075000003</v>
      </c>
      <c r="Q134">
        <f t="shared" si="19"/>
        <v>2.3614965234781384</v>
      </c>
      <c r="R134">
        <v>8648223.8040000014</v>
      </c>
      <c r="S134">
        <f t="shared" si="20"/>
        <v>3.5633470814896908</v>
      </c>
      <c r="T134" s="3">
        <f t="shared" si="21"/>
        <v>1977806.4515999998</v>
      </c>
      <c r="U134" s="3">
        <f t="shared" si="22"/>
        <v>0.65201109909288923</v>
      </c>
      <c r="V134">
        <f t="shared" si="23"/>
        <v>1698634.3484</v>
      </c>
      <c r="W134">
        <f t="shared" si="24"/>
        <v>0.69989212641441045</v>
      </c>
      <c r="X134">
        <v>914234254</v>
      </c>
      <c r="Y134">
        <v>137334583</v>
      </c>
      <c r="Z134">
        <f t="shared" si="25"/>
        <v>24.985607816640673</v>
      </c>
      <c r="AA134">
        <f t="shared" si="26"/>
        <v>4.2632392079041006</v>
      </c>
      <c r="AB134" s="2" t="s">
        <v>634</v>
      </c>
      <c r="AC134" s="2" t="s">
        <v>852</v>
      </c>
      <c r="AD134" s="2" t="s">
        <v>570</v>
      </c>
      <c r="AE134" s="2" t="s">
        <v>862</v>
      </c>
      <c r="AF134" s="2"/>
      <c r="AG134">
        <v>20</v>
      </c>
    </row>
    <row r="135" spans="1:33" x14ac:dyDescent="0.25">
      <c r="A135" t="s">
        <v>136</v>
      </c>
      <c r="B135" t="s">
        <v>501</v>
      </c>
      <c r="C135">
        <v>1427256</v>
      </c>
      <c r="D135">
        <v>733</v>
      </c>
      <c r="E135">
        <v>2040524</v>
      </c>
      <c r="F135">
        <v>684</v>
      </c>
      <c r="G135" s="4">
        <v>0.182</v>
      </c>
      <c r="H135" t="s">
        <v>556</v>
      </c>
      <c r="I135">
        <v>7.25</v>
      </c>
      <c r="J135" s="3">
        <v>2.7932960893854748</v>
      </c>
      <c r="K135" s="3">
        <v>26747</v>
      </c>
      <c r="L135" s="7">
        <v>22.5</v>
      </c>
      <c r="M135" s="7">
        <v>90</v>
      </c>
      <c r="N135" s="2">
        <v>20.3</v>
      </c>
      <c r="O135" s="2">
        <f>F135*77.57</f>
        <v>53057.88</v>
      </c>
      <c r="P135">
        <f t="shared" si="18"/>
        <v>32365.170000000002</v>
      </c>
      <c r="Q135">
        <f t="shared" si="19"/>
        <v>1.5861205259041307</v>
      </c>
      <c r="R135">
        <v>41844.771000000001</v>
      </c>
      <c r="S135">
        <f t="shared" si="20"/>
        <v>2.9318336023810723</v>
      </c>
      <c r="T135" s="3">
        <f t="shared" si="21"/>
        <v>8936.0496000000003</v>
      </c>
      <c r="U135" s="3">
        <f t="shared" si="22"/>
        <v>0.43792915937278859</v>
      </c>
      <c r="V135">
        <f t="shared" si="23"/>
        <v>8218.9091000000008</v>
      </c>
      <c r="W135">
        <f t="shared" si="24"/>
        <v>0.57585388325570186</v>
      </c>
      <c r="X135">
        <v>809572327</v>
      </c>
      <c r="Y135">
        <v>2235701</v>
      </c>
      <c r="Z135">
        <f t="shared" si="25"/>
        <v>42.968325233875355</v>
      </c>
      <c r="AA135">
        <f t="shared" si="26"/>
        <v>3.5076874856367741</v>
      </c>
      <c r="AB135" s="2" t="s">
        <v>887</v>
      </c>
      <c r="AC135" s="2" t="s">
        <v>807</v>
      </c>
      <c r="AD135" s="2" t="s">
        <v>824</v>
      </c>
      <c r="AE135" s="2" t="s">
        <v>863</v>
      </c>
      <c r="AG135" s="9">
        <v>21</v>
      </c>
    </row>
    <row r="136" spans="1:33" x14ac:dyDescent="0.25">
      <c r="A136" t="s">
        <v>137</v>
      </c>
      <c r="B136" t="s">
        <v>440</v>
      </c>
      <c r="C136">
        <v>67888267</v>
      </c>
      <c r="D136">
        <v>27120</v>
      </c>
      <c r="E136">
        <v>73815027</v>
      </c>
      <c r="F136">
        <v>27134</v>
      </c>
      <c r="G136" s="4">
        <v>6.2E-2</v>
      </c>
      <c r="H136" t="s">
        <v>546</v>
      </c>
      <c r="I136">
        <v>9.25</v>
      </c>
      <c r="J136" s="3">
        <v>7.2294516738961185</v>
      </c>
      <c r="K136" s="3">
        <v>20421</v>
      </c>
      <c r="L136" s="7">
        <v>14.3</v>
      </c>
      <c r="M136" s="7">
        <v>69.8</v>
      </c>
      <c r="N136" s="2">
        <v>10.4</v>
      </c>
      <c r="O136" s="2">
        <f>F136*121.42</f>
        <v>3294610.2800000003</v>
      </c>
      <c r="P136">
        <f t="shared" si="18"/>
        <v>1283913.0450000002</v>
      </c>
      <c r="Q136">
        <f t="shared" si="19"/>
        <v>1.7393654072632123</v>
      </c>
      <c r="R136">
        <v>1548199.4400000002</v>
      </c>
      <c r="S136">
        <f t="shared" si="20"/>
        <v>2.2805110638632153</v>
      </c>
      <c r="T136" s="3">
        <f t="shared" si="21"/>
        <v>354489.42959999997</v>
      </c>
      <c r="U136" s="3">
        <f t="shared" si="22"/>
        <v>0.48024019499444193</v>
      </c>
      <c r="V136">
        <f t="shared" si="23"/>
        <v>304088.424</v>
      </c>
      <c r="W136">
        <f t="shared" si="24"/>
        <v>0.44792485865046461</v>
      </c>
      <c r="X136">
        <v>689546072</v>
      </c>
      <c r="Y136">
        <v>2477390017</v>
      </c>
      <c r="Z136">
        <f t="shared" si="25"/>
        <v>8.7301683514766992</v>
      </c>
      <c r="AA136">
        <f t="shared" si="26"/>
        <v>2.7284359225136798</v>
      </c>
      <c r="AB136" s="2" t="s">
        <v>687</v>
      </c>
      <c r="AC136" s="2" t="s">
        <v>799</v>
      </c>
      <c r="AD136" s="2" t="s">
        <v>596</v>
      </c>
      <c r="AE136" s="2" t="s">
        <v>863</v>
      </c>
      <c r="AF136" s="2"/>
      <c r="AG136">
        <v>16</v>
      </c>
    </row>
    <row r="137" spans="1:33" x14ac:dyDescent="0.25">
      <c r="A137" t="s">
        <v>138</v>
      </c>
      <c r="B137" t="s">
        <v>492</v>
      </c>
      <c r="C137">
        <v>10791251</v>
      </c>
      <c r="D137">
        <v>10985</v>
      </c>
      <c r="E137">
        <v>18009956</v>
      </c>
      <c r="F137">
        <v>10305</v>
      </c>
      <c r="G137" s="4">
        <v>0.186</v>
      </c>
      <c r="H137" t="s">
        <v>525</v>
      </c>
      <c r="I137">
        <v>8.75</v>
      </c>
      <c r="J137" s="3">
        <v>2.4628208771431277</v>
      </c>
      <c r="K137" s="3">
        <v>69275</v>
      </c>
      <c r="L137" s="7">
        <v>58.8</v>
      </c>
      <c r="M137" s="7">
        <v>93.2</v>
      </c>
      <c r="N137" s="2">
        <v>8.6999999999999993</v>
      </c>
      <c r="O137" s="2">
        <f>F137*58.93</f>
        <v>607273.65</v>
      </c>
      <c r="P137">
        <f t="shared" si="18"/>
        <v>487606.83750000002</v>
      </c>
      <c r="Q137">
        <f t="shared" si="19"/>
        <v>2.7074293657352633</v>
      </c>
      <c r="R137">
        <v>627100.69500000007</v>
      </c>
      <c r="S137">
        <f t="shared" si="20"/>
        <v>5.8111955231140486</v>
      </c>
      <c r="T137" s="3">
        <f t="shared" si="21"/>
        <v>134628.64199999999</v>
      </c>
      <c r="U137" s="3">
        <f t="shared" si="22"/>
        <v>0.74752343648146613</v>
      </c>
      <c r="V137">
        <f t="shared" si="23"/>
        <v>123171.5095</v>
      </c>
      <c r="W137">
        <f t="shared" si="24"/>
        <v>1.1414015807805786</v>
      </c>
      <c r="X137">
        <v>102766351</v>
      </c>
      <c r="Y137">
        <v>923989011</v>
      </c>
      <c r="Z137">
        <f t="shared" si="25"/>
        <v>66.894051486709003</v>
      </c>
      <c r="AA137">
        <f t="shared" si="26"/>
        <v>6.9525971038946279</v>
      </c>
      <c r="AB137" s="2" t="s">
        <v>688</v>
      </c>
      <c r="AC137" s="2" t="s">
        <v>807</v>
      </c>
      <c r="AD137" s="2" t="s">
        <v>804</v>
      </c>
      <c r="AE137" s="2" t="s">
        <v>862</v>
      </c>
      <c r="AF137" s="2"/>
      <c r="AG137">
        <v>21</v>
      </c>
    </row>
    <row r="138" spans="1:33" x14ac:dyDescent="0.25">
      <c r="A138" t="s">
        <v>139</v>
      </c>
      <c r="B138" t="s">
        <v>493</v>
      </c>
      <c r="C138">
        <v>10650564</v>
      </c>
      <c r="D138">
        <v>7571</v>
      </c>
      <c r="E138">
        <v>13025942</v>
      </c>
      <c r="F138">
        <v>7496</v>
      </c>
      <c r="G138" s="4">
        <v>0.108</v>
      </c>
      <c r="H138" t="s">
        <v>559</v>
      </c>
      <c r="I138">
        <v>9</v>
      </c>
      <c r="J138" s="3">
        <v>1.1890606420927465</v>
      </c>
      <c r="K138" s="3">
        <v>33700</v>
      </c>
      <c r="L138" s="7">
        <v>26.2</v>
      </c>
      <c r="M138" s="7">
        <v>88</v>
      </c>
      <c r="N138" s="2">
        <v>14.5</v>
      </c>
      <c r="O138" s="2">
        <f>F138*226.05</f>
        <v>1694470.8</v>
      </c>
      <c r="P138">
        <f t="shared" si="18"/>
        <v>354691.98000000004</v>
      </c>
      <c r="Q138">
        <f t="shared" si="19"/>
        <v>2.7229660626463716</v>
      </c>
      <c r="R138">
        <v>432205.67700000003</v>
      </c>
      <c r="S138">
        <f t="shared" si="20"/>
        <v>4.0580543621915242</v>
      </c>
      <c r="T138" s="3">
        <f t="shared" si="21"/>
        <v>97930.742399999988</v>
      </c>
      <c r="U138" s="3">
        <f t="shared" si="22"/>
        <v>0.75181313105800707</v>
      </c>
      <c r="V138">
        <f t="shared" si="23"/>
        <v>84891.351699999999</v>
      </c>
      <c r="W138">
        <f t="shared" si="24"/>
        <v>0.79705968341207101</v>
      </c>
      <c r="X138">
        <v>217672507</v>
      </c>
      <c r="Y138">
        <v>515958704</v>
      </c>
      <c r="Z138">
        <f t="shared" si="25"/>
        <v>22.302837671319566</v>
      </c>
      <c r="AA138">
        <f t="shared" si="26"/>
        <v>4.8551140456035942</v>
      </c>
      <c r="AB138" s="2" t="s">
        <v>689</v>
      </c>
      <c r="AC138" s="2" t="s">
        <v>851</v>
      </c>
      <c r="AD138" s="2" t="s">
        <v>796</v>
      </c>
      <c r="AE138" s="2" t="s">
        <v>862</v>
      </c>
      <c r="AF138" s="2"/>
      <c r="AG138">
        <v>20</v>
      </c>
    </row>
    <row r="139" spans="1:33" x14ac:dyDescent="0.25">
      <c r="A139" t="s">
        <v>140</v>
      </c>
      <c r="B139" t="s">
        <v>440</v>
      </c>
      <c r="C139">
        <v>212664771</v>
      </c>
      <c r="D139">
        <v>114157</v>
      </c>
      <c r="E139">
        <v>271288419</v>
      </c>
      <c r="F139">
        <v>120421</v>
      </c>
      <c r="G139" s="4">
        <v>7.1999999999999995E-2</v>
      </c>
      <c r="H139" t="s">
        <v>546</v>
      </c>
      <c r="I139">
        <v>8.375</v>
      </c>
      <c r="J139" s="3">
        <v>3.733644188777105</v>
      </c>
      <c r="K139" s="3">
        <v>20421</v>
      </c>
      <c r="L139" s="7">
        <v>14.3</v>
      </c>
      <c r="M139" s="7">
        <v>69.8</v>
      </c>
      <c r="N139" s="2">
        <v>10.4</v>
      </c>
      <c r="O139" s="2">
        <f>F139*121.42</f>
        <v>14621517.82</v>
      </c>
      <c r="P139">
        <f t="shared" si="18"/>
        <v>5698020.6675000004</v>
      </c>
      <c r="Q139">
        <f t="shared" si="19"/>
        <v>2.1003552929032332</v>
      </c>
      <c r="R139">
        <v>6516880.659</v>
      </c>
      <c r="S139">
        <f t="shared" si="20"/>
        <v>3.0643912615879385</v>
      </c>
      <c r="T139" s="3">
        <f t="shared" si="21"/>
        <v>1573228.1124</v>
      </c>
      <c r="U139" s="3">
        <f t="shared" si="22"/>
        <v>0.57990979423268341</v>
      </c>
      <c r="V139">
        <f t="shared" si="23"/>
        <v>1280008.1939000001</v>
      </c>
      <c r="W139">
        <f t="shared" si="24"/>
        <v>0.60189009579776609</v>
      </c>
      <c r="X139">
        <v>82707309</v>
      </c>
      <c r="Y139">
        <v>88318863</v>
      </c>
      <c r="Z139">
        <f t="shared" si="25"/>
        <v>27.566224403006551</v>
      </c>
      <c r="AA139">
        <f t="shared" si="26"/>
        <v>3.6662813573857047</v>
      </c>
      <c r="AB139" s="2" t="s">
        <v>644</v>
      </c>
      <c r="AC139" s="2" t="s">
        <v>799</v>
      </c>
      <c r="AD139" s="2" t="s">
        <v>596</v>
      </c>
      <c r="AE139" s="2" t="s">
        <v>863</v>
      </c>
      <c r="AF139" s="2"/>
      <c r="AG139" s="9">
        <v>16</v>
      </c>
    </row>
    <row r="140" spans="1:33" x14ac:dyDescent="0.25">
      <c r="A140" t="s">
        <v>141</v>
      </c>
      <c r="B140" t="s">
        <v>488</v>
      </c>
      <c r="C140">
        <v>11223592</v>
      </c>
      <c r="D140">
        <v>11248</v>
      </c>
      <c r="E140">
        <v>15755968</v>
      </c>
      <c r="F140">
        <v>10308</v>
      </c>
      <c r="G140" s="4">
        <v>0.12</v>
      </c>
      <c r="H140" t="s">
        <v>517</v>
      </c>
      <c r="I140">
        <v>8.75</v>
      </c>
      <c r="J140" s="3">
        <v>3.2464520916427047</v>
      </c>
      <c r="K140" s="3">
        <v>26747</v>
      </c>
      <c r="L140" s="7">
        <v>29.8</v>
      </c>
      <c r="M140" s="7">
        <v>90.3</v>
      </c>
      <c r="N140" s="2">
        <v>16.899999999999999</v>
      </c>
      <c r="O140" s="2">
        <f>F140*1494.17</f>
        <v>15401904.360000001</v>
      </c>
      <c r="P140">
        <f t="shared" si="18"/>
        <v>487748.79000000004</v>
      </c>
      <c r="Q140">
        <f t="shared" si="19"/>
        <v>3.0956447106264751</v>
      </c>
      <c r="R140">
        <v>642114.576</v>
      </c>
      <c r="S140">
        <f t="shared" si="20"/>
        <v>5.7211147375991578</v>
      </c>
      <c r="T140" s="3">
        <f t="shared" si="21"/>
        <v>134667.8352</v>
      </c>
      <c r="U140" s="3">
        <f t="shared" si="22"/>
        <v>0.85471000702717848</v>
      </c>
      <c r="V140">
        <f t="shared" si="23"/>
        <v>126120.44959999999</v>
      </c>
      <c r="W140">
        <f t="shared" si="24"/>
        <v>1.1237084313114731</v>
      </c>
      <c r="X140">
        <v>551115222</v>
      </c>
      <c r="Y140">
        <v>1000382160</v>
      </c>
      <c r="Z140">
        <f t="shared" si="25"/>
        <v>40.382579837185808</v>
      </c>
      <c r="AA140">
        <f t="shared" si="26"/>
        <v>6.8448231689106311</v>
      </c>
      <c r="AB140" s="2" t="s">
        <v>691</v>
      </c>
      <c r="AC140" s="2" t="s">
        <v>775</v>
      </c>
      <c r="AD140" s="2" t="s">
        <v>796</v>
      </c>
      <c r="AE140" s="2" t="s">
        <v>862</v>
      </c>
      <c r="AG140">
        <v>21</v>
      </c>
    </row>
    <row r="141" spans="1:33" x14ac:dyDescent="0.25">
      <c r="A141" t="s">
        <v>142</v>
      </c>
      <c r="B141" t="s">
        <v>496</v>
      </c>
      <c r="C141">
        <v>1831430</v>
      </c>
      <c r="D141">
        <v>1445</v>
      </c>
      <c r="E141">
        <v>2281844</v>
      </c>
      <c r="F141">
        <v>1376</v>
      </c>
      <c r="G141" s="4">
        <v>4.1000000000000002E-2</v>
      </c>
      <c r="H141" t="s">
        <v>555</v>
      </c>
      <c r="I141">
        <v>8.5</v>
      </c>
      <c r="J141" s="3">
        <v>2.9347028613352899</v>
      </c>
      <c r="K141" s="3">
        <v>36891</v>
      </c>
      <c r="L141" s="7">
        <v>33.1</v>
      </c>
      <c r="M141" s="7">
        <v>84.4</v>
      </c>
      <c r="N141" s="2">
        <v>9.6</v>
      </c>
      <c r="O141" s="2">
        <f>F141*102.58</f>
        <v>141150.07999999999</v>
      </c>
      <c r="P141">
        <f t="shared" si="18"/>
        <v>65108.880000000005</v>
      </c>
      <c r="Q141">
        <f t="shared" si="19"/>
        <v>2.8533449262964519</v>
      </c>
      <c r="R141">
        <v>82490.715000000011</v>
      </c>
      <c r="S141">
        <f t="shared" si="20"/>
        <v>4.5041696925353421</v>
      </c>
      <c r="T141" s="3">
        <f t="shared" si="21"/>
        <v>17976.614399999999</v>
      </c>
      <c r="U141" s="3">
        <f t="shared" si="22"/>
        <v>0.78781084070602536</v>
      </c>
      <c r="V141">
        <f t="shared" si="23"/>
        <v>16202.351500000001</v>
      </c>
      <c r="W141">
        <f t="shared" si="24"/>
        <v>0.88468308917075722</v>
      </c>
      <c r="X141">
        <v>152142188</v>
      </c>
      <c r="Y141">
        <v>353028897</v>
      </c>
      <c r="Z141">
        <f t="shared" si="25"/>
        <v>24.593568959774604</v>
      </c>
      <c r="AA141">
        <f t="shared" si="26"/>
        <v>5.3888527817060989</v>
      </c>
      <c r="AB141" s="2" t="s">
        <v>888</v>
      </c>
      <c r="AC141" s="2" t="s">
        <v>794</v>
      </c>
      <c r="AD141" s="2" t="s">
        <v>812</v>
      </c>
      <c r="AE141" s="2" t="s">
        <v>862</v>
      </c>
      <c r="AF141" s="2"/>
      <c r="AG141">
        <v>19</v>
      </c>
    </row>
    <row r="142" spans="1:33" x14ac:dyDescent="0.25">
      <c r="A142" t="s">
        <v>143</v>
      </c>
      <c r="B142" t="s">
        <v>154</v>
      </c>
      <c r="C142">
        <v>19606333</v>
      </c>
      <c r="D142">
        <v>15683</v>
      </c>
      <c r="E142">
        <v>29896115</v>
      </c>
      <c r="F142">
        <v>16681</v>
      </c>
      <c r="G142" s="4">
        <v>4.8000000000000001E-2</v>
      </c>
      <c r="H142" t="s">
        <v>553</v>
      </c>
      <c r="I142">
        <v>7.25</v>
      </c>
      <c r="J142" s="3">
        <v>1.2569920181006851</v>
      </c>
      <c r="K142" s="3">
        <v>23284</v>
      </c>
      <c r="L142" s="7">
        <v>20.7</v>
      </c>
      <c r="M142" s="7">
        <v>75.3</v>
      </c>
      <c r="N142" s="2">
        <v>14.6</v>
      </c>
      <c r="O142" s="2">
        <f>F142*11.566</f>
        <v>192932.44600000003</v>
      </c>
      <c r="P142">
        <f t="shared" si="18"/>
        <v>789303.21750000003</v>
      </c>
      <c r="Q142">
        <f t="shared" si="19"/>
        <v>2.6401531352819587</v>
      </c>
      <c r="R142">
        <v>895295.42100000009</v>
      </c>
      <c r="S142">
        <f t="shared" si="20"/>
        <v>4.5663583343198342</v>
      </c>
      <c r="T142" s="3">
        <f t="shared" si="21"/>
        <v>217927.25639999998</v>
      </c>
      <c r="U142" s="3">
        <f t="shared" si="22"/>
        <v>0.72894841486928985</v>
      </c>
      <c r="V142">
        <f t="shared" si="23"/>
        <v>175848.77410000001</v>
      </c>
      <c r="W142">
        <f t="shared" si="24"/>
        <v>0.8968978242897333</v>
      </c>
      <c r="X142">
        <v>3020973579</v>
      </c>
      <c r="Y142">
        <v>98894596</v>
      </c>
      <c r="Z142">
        <f t="shared" si="25"/>
        <v>52.481930200818269</v>
      </c>
      <c r="AA142">
        <f t="shared" si="26"/>
        <v>5.4632561586095685</v>
      </c>
      <c r="AB142" s="2" t="s">
        <v>692</v>
      </c>
      <c r="AC142" s="2" t="s">
        <v>839</v>
      </c>
      <c r="AD142" s="2" t="s">
        <v>620</v>
      </c>
      <c r="AE142" s="2" t="s">
        <v>862</v>
      </c>
      <c r="AG142">
        <v>16</v>
      </c>
    </row>
    <row r="143" spans="1:33" x14ac:dyDescent="0.25">
      <c r="A143" t="s">
        <v>144</v>
      </c>
      <c r="B143" t="s">
        <v>362</v>
      </c>
      <c r="C143">
        <v>8852269</v>
      </c>
      <c r="D143">
        <v>8202</v>
      </c>
      <c r="E143">
        <v>18008948</v>
      </c>
      <c r="F143">
        <v>8164</v>
      </c>
      <c r="G143" s="4">
        <v>0.184</v>
      </c>
      <c r="H143" t="s">
        <v>534</v>
      </c>
      <c r="I143">
        <v>7.9749999999999996</v>
      </c>
      <c r="J143" s="3">
        <v>1.3043993833748371</v>
      </c>
      <c r="K143" s="3">
        <v>31311</v>
      </c>
      <c r="L143" s="7">
        <v>30.4</v>
      </c>
      <c r="M143" s="7">
        <v>87.4</v>
      </c>
      <c r="N143" s="2">
        <v>13.6</v>
      </c>
      <c r="O143" s="2">
        <f>F143*298.47</f>
        <v>2436709.08</v>
      </c>
      <c r="P143">
        <f t="shared" si="18"/>
        <v>386300.07</v>
      </c>
      <c r="Q143">
        <f t="shared" si="19"/>
        <v>2.1450451742100651</v>
      </c>
      <c r="R143">
        <v>468227.57400000002</v>
      </c>
      <c r="S143">
        <f t="shared" si="20"/>
        <v>5.2893509449385245</v>
      </c>
      <c r="T143" s="3">
        <f t="shared" si="21"/>
        <v>106657.7616</v>
      </c>
      <c r="U143" s="3">
        <f t="shared" si="22"/>
        <v>0.59224870658741413</v>
      </c>
      <c r="V143">
        <f t="shared" si="23"/>
        <v>91966.565399999992</v>
      </c>
      <c r="W143">
        <f t="shared" si="24"/>
        <v>1.0389038719903336</v>
      </c>
      <c r="X143">
        <v>1734810632</v>
      </c>
      <c r="Y143">
        <v>28561833</v>
      </c>
      <c r="Z143">
        <f t="shared" si="25"/>
        <v>103.4387793683179</v>
      </c>
      <c r="AA143">
        <f t="shared" si="26"/>
        <v>6.3282548169288582</v>
      </c>
      <c r="AB143" s="2" t="s">
        <v>691</v>
      </c>
      <c r="AC143" s="2" t="s">
        <v>602</v>
      </c>
      <c r="AD143" s="2" t="s">
        <v>816</v>
      </c>
      <c r="AE143" s="2" t="s">
        <v>862</v>
      </c>
      <c r="AF143" s="2" t="s">
        <v>905</v>
      </c>
      <c r="AG143">
        <v>21</v>
      </c>
    </row>
    <row r="144" spans="1:33" x14ac:dyDescent="0.25">
      <c r="A144" t="s">
        <v>145</v>
      </c>
      <c r="B144" t="s">
        <v>365</v>
      </c>
      <c r="C144">
        <v>151596736</v>
      </c>
      <c r="D144">
        <v>78525</v>
      </c>
      <c r="E144">
        <v>211675153</v>
      </c>
      <c r="F144">
        <v>83075</v>
      </c>
      <c r="G144" s="4">
        <v>4.3999999999999997E-2</v>
      </c>
      <c r="H144" t="s">
        <v>536</v>
      </c>
      <c r="I144">
        <v>7.75</v>
      </c>
      <c r="J144" s="3">
        <v>1.0259361667521614</v>
      </c>
      <c r="K144" s="3">
        <v>23956</v>
      </c>
      <c r="L144" s="7">
        <v>20.3</v>
      </c>
      <c r="M144" s="7">
        <v>79.5</v>
      </c>
      <c r="N144" s="2">
        <v>14.4</v>
      </c>
      <c r="O144" s="2">
        <f>F144*84.07</f>
        <v>6984115.2499999991</v>
      </c>
      <c r="P144">
        <f t="shared" si="18"/>
        <v>3930901.3125</v>
      </c>
      <c r="Q144">
        <f t="shared" si="19"/>
        <v>1.8570442759996493</v>
      </c>
      <c r="R144">
        <v>4482756.6749999998</v>
      </c>
      <c r="S144">
        <f t="shared" si="20"/>
        <v>2.9570271717459669</v>
      </c>
      <c r="T144" s="3">
        <f t="shared" si="21"/>
        <v>1085325.03</v>
      </c>
      <c r="U144" s="3">
        <f t="shared" si="22"/>
        <v>0.51273142578052133</v>
      </c>
      <c r="V144">
        <f t="shared" si="23"/>
        <v>880477.26749999996</v>
      </c>
      <c r="W144">
        <f t="shared" si="24"/>
        <v>0.58080225915945838</v>
      </c>
      <c r="X144">
        <v>333142607</v>
      </c>
      <c r="Y144">
        <v>92006522</v>
      </c>
      <c r="Z144">
        <f t="shared" si="25"/>
        <v>39.630415921355983</v>
      </c>
      <c r="AA144">
        <f t="shared" si="26"/>
        <v>3.537829430905425</v>
      </c>
      <c r="AB144" s="2" t="s">
        <v>664</v>
      </c>
      <c r="AC144" s="2" t="s">
        <v>826</v>
      </c>
      <c r="AD144" s="2" t="s">
        <v>818</v>
      </c>
      <c r="AE144" s="2" t="s">
        <v>862</v>
      </c>
      <c r="AF144" s="2"/>
      <c r="AG144">
        <v>17</v>
      </c>
    </row>
    <row r="145" spans="1:33" x14ac:dyDescent="0.25">
      <c r="A145" t="s">
        <v>146</v>
      </c>
      <c r="B145" t="s">
        <v>502</v>
      </c>
      <c r="C145">
        <v>195025640</v>
      </c>
      <c r="D145">
        <v>212786</v>
      </c>
      <c r="E145">
        <v>297765274</v>
      </c>
      <c r="F145">
        <v>209889</v>
      </c>
      <c r="G145" s="4">
        <v>7.0999999999999994E-2</v>
      </c>
      <c r="H145" t="s">
        <v>526</v>
      </c>
      <c r="I145">
        <v>7.75</v>
      </c>
      <c r="J145" s="3">
        <v>3.4231505028186562</v>
      </c>
      <c r="K145" s="3">
        <v>27395</v>
      </c>
      <c r="L145" s="7">
        <v>24.7</v>
      </c>
      <c r="M145" s="7">
        <v>86.9</v>
      </c>
      <c r="N145" s="2">
        <v>15.9</v>
      </c>
      <c r="O145" s="2">
        <f>F145*125.96</f>
        <v>26437618.439999998</v>
      </c>
      <c r="P145">
        <f t="shared" si="18"/>
        <v>9931422.7575000003</v>
      </c>
      <c r="Q145">
        <f t="shared" si="19"/>
        <v>3.3353193352895811</v>
      </c>
      <c r="R145">
        <v>12147314.382000001</v>
      </c>
      <c r="S145">
        <f t="shared" si="20"/>
        <v>6.228573013271486</v>
      </c>
      <c r="T145" s="3">
        <f t="shared" si="21"/>
        <v>2742073.8515999997</v>
      </c>
      <c r="U145" s="3">
        <f t="shared" si="22"/>
        <v>0.92088436464219803</v>
      </c>
      <c r="V145">
        <f t="shared" si="23"/>
        <v>2385905.5822000001</v>
      </c>
      <c r="W145">
        <f t="shared" si="24"/>
        <v>1.2233804653582985</v>
      </c>
      <c r="X145">
        <v>176800553</v>
      </c>
      <c r="Y145">
        <v>252030222</v>
      </c>
      <c r="Z145">
        <f t="shared" si="25"/>
        <v>52.68006504170426</v>
      </c>
      <c r="AA145">
        <f t="shared" si="26"/>
        <v>7.4519534786297843</v>
      </c>
      <c r="AB145" s="2" t="s">
        <v>693</v>
      </c>
      <c r="AC145" s="2" t="s">
        <v>846</v>
      </c>
      <c r="AD145" s="2" t="s">
        <v>805</v>
      </c>
      <c r="AE145" s="2" t="s">
        <v>862</v>
      </c>
      <c r="AF145" s="2"/>
      <c r="AG145">
        <v>21</v>
      </c>
    </row>
    <row r="146" spans="1:33" x14ac:dyDescent="0.25">
      <c r="A146" t="s">
        <v>147</v>
      </c>
      <c r="B146" t="s">
        <v>502</v>
      </c>
      <c r="C146">
        <v>21359132</v>
      </c>
      <c r="D146">
        <v>7772</v>
      </c>
      <c r="E146">
        <v>26846977</v>
      </c>
      <c r="F146">
        <v>7064</v>
      </c>
      <c r="G146" s="4">
        <v>0.05</v>
      </c>
      <c r="H146" t="s">
        <v>526</v>
      </c>
      <c r="I146">
        <v>8.875</v>
      </c>
      <c r="J146" s="3">
        <v>4.3442845506380667</v>
      </c>
      <c r="K146" s="3">
        <v>27395</v>
      </c>
      <c r="L146" s="7">
        <v>24.7</v>
      </c>
      <c r="M146" s="7">
        <v>86.9</v>
      </c>
      <c r="N146" s="2">
        <v>15.9</v>
      </c>
      <c r="O146" s="2">
        <f>F146*125.96</f>
        <v>889781.44</v>
      </c>
      <c r="P146">
        <f t="shared" si="18"/>
        <v>334250.82</v>
      </c>
      <c r="Q146">
        <f t="shared" si="19"/>
        <v>1.2450221862968036</v>
      </c>
      <c r="R146">
        <v>443680.16400000005</v>
      </c>
      <c r="S146">
        <f t="shared" si="20"/>
        <v>2.0772387379786785</v>
      </c>
      <c r="T146" s="3">
        <f t="shared" si="21"/>
        <v>92286.921599999987</v>
      </c>
      <c r="U146" s="3">
        <f t="shared" si="22"/>
        <v>0.34375163207388298</v>
      </c>
      <c r="V146">
        <f t="shared" si="23"/>
        <v>87145.104399999997</v>
      </c>
      <c r="W146">
        <f t="shared" si="24"/>
        <v>0.40799927824782395</v>
      </c>
      <c r="X146">
        <v>108128438</v>
      </c>
      <c r="Y146">
        <v>48644099</v>
      </c>
      <c r="Z146">
        <f t="shared" si="25"/>
        <v>25.693202326761217</v>
      </c>
      <c r="AA146">
        <f t="shared" si="26"/>
        <v>2.4852380162265026</v>
      </c>
      <c r="AB146" s="2" t="s">
        <v>636</v>
      </c>
      <c r="AC146" s="2" t="s">
        <v>846</v>
      </c>
      <c r="AD146" s="2" t="s">
        <v>805</v>
      </c>
      <c r="AE146" s="2" t="s">
        <v>862</v>
      </c>
      <c r="AF146" s="2"/>
      <c r="AG146">
        <v>21</v>
      </c>
    </row>
    <row r="147" spans="1:33" x14ac:dyDescent="0.25">
      <c r="A147" t="s">
        <v>148</v>
      </c>
      <c r="B147" t="s">
        <v>501</v>
      </c>
      <c r="C147">
        <v>965962</v>
      </c>
      <c r="D147">
        <v>710</v>
      </c>
      <c r="E147">
        <v>1875656</v>
      </c>
      <c r="F147">
        <v>694</v>
      </c>
      <c r="G147" s="4">
        <v>0.121</v>
      </c>
      <c r="H147" t="s">
        <v>556</v>
      </c>
      <c r="I147">
        <v>7.25</v>
      </c>
      <c r="J147" s="3">
        <v>2.8985507246376812</v>
      </c>
      <c r="K147" s="3">
        <v>26747</v>
      </c>
      <c r="L147" s="7">
        <v>22.5</v>
      </c>
      <c r="M147" s="7">
        <v>90</v>
      </c>
      <c r="N147" s="2">
        <v>20.3</v>
      </c>
      <c r="O147" s="2">
        <f>F147*77.57</f>
        <v>53833.579999999994</v>
      </c>
      <c r="P147">
        <f t="shared" si="18"/>
        <v>32838.345000000001</v>
      </c>
      <c r="Q147">
        <f t="shared" si="19"/>
        <v>1.7507658653825648</v>
      </c>
      <c r="R147">
        <v>40531.770000000004</v>
      </c>
      <c r="S147">
        <f t="shared" si="20"/>
        <v>4.1960004637863602</v>
      </c>
      <c r="T147" s="3">
        <f t="shared" si="21"/>
        <v>9066.6935999999987</v>
      </c>
      <c r="U147" s="3">
        <f t="shared" si="22"/>
        <v>0.48338787069697203</v>
      </c>
      <c r="V147">
        <f t="shared" si="23"/>
        <v>7961.0169999999998</v>
      </c>
      <c r="W147">
        <f t="shared" si="24"/>
        <v>0.82415426279708726</v>
      </c>
      <c r="X147">
        <v>2976410775</v>
      </c>
      <c r="Y147">
        <v>14767936</v>
      </c>
      <c r="Z147">
        <f t="shared" si="25"/>
        <v>94.174926135810722</v>
      </c>
      <c r="AA147">
        <f t="shared" si="26"/>
        <v>5.0201547265834474</v>
      </c>
      <c r="AB147" s="2" t="s">
        <v>889</v>
      </c>
      <c r="AC147" s="2" t="s">
        <v>807</v>
      </c>
      <c r="AD147" s="2" t="s">
        <v>824</v>
      </c>
      <c r="AE147" s="2" t="s">
        <v>863</v>
      </c>
      <c r="AG147">
        <v>21</v>
      </c>
    </row>
    <row r="148" spans="1:33" x14ac:dyDescent="0.25">
      <c r="A148" t="s">
        <v>149</v>
      </c>
      <c r="B148" t="s">
        <v>383</v>
      </c>
      <c r="C148">
        <v>16859500</v>
      </c>
      <c r="D148">
        <v>11989</v>
      </c>
      <c r="E148">
        <v>23100315</v>
      </c>
      <c r="F148">
        <v>12523</v>
      </c>
      <c r="G148" s="4">
        <v>4.8000000000000001E-2</v>
      </c>
      <c r="H148" t="s">
        <v>541</v>
      </c>
      <c r="I148">
        <v>8.5</v>
      </c>
      <c r="J148" s="3">
        <v>2.2732808313712756</v>
      </c>
      <c r="K148" s="3">
        <v>57375</v>
      </c>
      <c r="L148" s="7">
        <v>49.9</v>
      </c>
      <c r="M148" s="7">
        <v>89.2</v>
      </c>
      <c r="N148" s="2">
        <v>9.3000000000000007</v>
      </c>
      <c r="O148" s="2">
        <f>F148*106.86</f>
        <v>1338207.78</v>
      </c>
      <c r="P148">
        <f t="shared" si="18"/>
        <v>592557.05249999999</v>
      </c>
      <c r="Q148">
        <f t="shared" si="19"/>
        <v>2.5651470661763702</v>
      </c>
      <c r="R148">
        <v>684416.04300000006</v>
      </c>
      <c r="S148">
        <f t="shared" si="20"/>
        <v>4.0595275245410605</v>
      </c>
      <c r="T148" s="3">
        <f t="shared" si="21"/>
        <v>163605.48119999998</v>
      </c>
      <c r="U148" s="3">
        <f t="shared" si="22"/>
        <v>0.70823917855665597</v>
      </c>
      <c r="V148">
        <f t="shared" si="23"/>
        <v>134429.06030000001</v>
      </c>
      <c r="W148">
        <f t="shared" si="24"/>
        <v>0.79734903348260622</v>
      </c>
      <c r="X148">
        <v>2650937713</v>
      </c>
      <c r="Y148">
        <v>12657611</v>
      </c>
      <c r="Z148">
        <f t="shared" si="25"/>
        <v>37.016607847207808</v>
      </c>
      <c r="AA148">
        <f t="shared" si="26"/>
        <v>4.8568765580236661</v>
      </c>
      <c r="AB148" s="2" t="s">
        <v>694</v>
      </c>
      <c r="AC148" s="2" t="s">
        <v>837</v>
      </c>
      <c r="AD148" s="2" t="s">
        <v>820</v>
      </c>
      <c r="AE148" s="2" t="s">
        <v>862</v>
      </c>
      <c r="AF148" s="2"/>
      <c r="AG148">
        <v>20</v>
      </c>
    </row>
    <row r="149" spans="1:33" x14ac:dyDescent="0.25">
      <c r="A149" t="s">
        <v>150</v>
      </c>
      <c r="B149" t="s">
        <v>299</v>
      </c>
      <c r="C149">
        <v>56641949</v>
      </c>
      <c r="D149">
        <v>33225</v>
      </c>
      <c r="E149">
        <v>102326139</v>
      </c>
      <c r="F149">
        <v>33325</v>
      </c>
      <c r="G149" s="4">
        <v>3.5999999999999997E-2</v>
      </c>
      <c r="H149" t="s">
        <v>531</v>
      </c>
      <c r="I149">
        <v>9.375</v>
      </c>
      <c r="J149" s="3">
        <v>1.1263863216266172</v>
      </c>
      <c r="K149" s="3">
        <v>38590</v>
      </c>
      <c r="L149" s="7">
        <v>39.9</v>
      </c>
      <c r="M149" s="7">
        <v>85.1</v>
      </c>
      <c r="N149" s="2">
        <v>10.5</v>
      </c>
      <c r="O149" s="2">
        <f>F149*99.07</f>
        <v>3301507.75</v>
      </c>
      <c r="P149">
        <f t="shared" si="18"/>
        <v>1576855.6875</v>
      </c>
      <c r="Q149">
        <f t="shared" si="19"/>
        <v>1.5410096607866735</v>
      </c>
      <c r="R149">
        <v>1896715.5750000002</v>
      </c>
      <c r="S149">
        <f t="shared" si="20"/>
        <v>3.3486057744940947</v>
      </c>
      <c r="T149" s="3">
        <f t="shared" si="21"/>
        <v>435371.12999999995</v>
      </c>
      <c r="U149" s="3">
        <f t="shared" si="22"/>
        <v>0.42547401304763388</v>
      </c>
      <c r="V149">
        <f t="shared" si="23"/>
        <v>372541.95750000002</v>
      </c>
      <c r="W149">
        <f t="shared" si="24"/>
        <v>0.65771387474678888</v>
      </c>
      <c r="X149">
        <v>7257707</v>
      </c>
      <c r="Y149">
        <v>498242632</v>
      </c>
      <c r="Z149">
        <f t="shared" si="25"/>
        <v>80.654339772100712</v>
      </c>
      <c r="AA149">
        <f t="shared" si="26"/>
        <v>4.0063196492408837</v>
      </c>
      <c r="AB149" s="2" t="s">
        <v>695</v>
      </c>
      <c r="AC149" s="2" t="s">
        <v>851</v>
      </c>
      <c r="AD149" s="2" t="s">
        <v>812</v>
      </c>
      <c r="AE149" s="2" t="s">
        <v>862</v>
      </c>
      <c r="AF149" s="2"/>
      <c r="AG149">
        <v>18</v>
      </c>
    </row>
    <row r="150" spans="1:33" x14ac:dyDescent="0.25">
      <c r="A150" t="s">
        <v>151</v>
      </c>
      <c r="B150" t="s">
        <v>154</v>
      </c>
      <c r="C150">
        <v>72893966</v>
      </c>
      <c r="D150">
        <v>56709</v>
      </c>
      <c r="E150">
        <v>101231104</v>
      </c>
      <c r="F150">
        <v>57068</v>
      </c>
      <c r="G150" s="4">
        <v>6.0999999999999999E-2</v>
      </c>
      <c r="H150" t="s">
        <v>553</v>
      </c>
      <c r="I150">
        <v>8.75</v>
      </c>
      <c r="J150" s="3">
        <v>0.94883454473844386</v>
      </c>
      <c r="K150" s="3">
        <v>23284</v>
      </c>
      <c r="L150" s="7">
        <v>20.7</v>
      </c>
      <c r="M150" s="7">
        <v>75.3</v>
      </c>
      <c r="N150" s="2">
        <v>14.6</v>
      </c>
      <c r="O150" s="2">
        <f>F150*11.566</f>
        <v>660048.48800000001</v>
      </c>
      <c r="P150">
        <f t="shared" si="18"/>
        <v>2700315.0900000003</v>
      </c>
      <c r="Q150">
        <f t="shared" si="19"/>
        <v>2.6674756900803929</v>
      </c>
      <c r="R150">
        <v>3237346.6830000002</v>
      </c>
      <c r="S150">
        <f t="shared" si="20"/>
        <v>4.4411723776972156</v>
      </c>
      <c r="T150" s="3">
        <f t="shared" si="21"/>
        <v>745559.1791999999</v>
      </c>
      <c r="U150" s="3">
        <f t="shared" si="22"/>
        <v>0.73649219433584356</v>
      </c>
      <c r="V150">
        <f t="shared" si="23"/>
        <v>635861.00430000003</v>
      </c>
      <c r="W150">
        <f t="shared" si="24"/>
        <v>0.87230951914456134</v>
      </c>
      <c r="X150">
        <v>1077352686</v>
      </c>
      <c r="Y150">
        <v>139359229</v>
      </c>
      <c r="Z150">
        <f t="shared" si="25"/>
        <v>38.874463216886838</v>
      </c>
      <c r="AA150">
        <f t="shared" si="26"/>
        <v>5.3134818968417781</v>
      </c>
      <c r="AB150" s="2" t="s">
        <v>578</v>
      </c>
      <c r="AC150" s="2" t="s">
        <v>839</v>
      </c>
      <c r="AD150" s="2" t="s">
        <v>620</v>
      </c>
      <c r="AE150" s="2" t="s">
        <v>862</v>
      </c>
      <c r="AG150">
        <v>16</v>
      </c>
    </row>
    <row r="151" spans="1:33" x14ac:dyDescent="0.25">
      <c r="A151" t="s">
        <v>152</v>
      </c>
      <c r="B151" t="s">
        <v>5</v>
      </c>
      <c r="C151">
        <v>6998931</v>
      </c>
      <c r="D151">
        <v>6091</v>
      </c>
      <c r="E151">
        <v>12906391</v>
      </c>
      <c r="F151">
        <v>6863</v>
      </c>
      <c r="G151" s="4">
        <v>8.7999999999999995E-2</v>
      </c>
      <c r="H151" t="s">
        <v>514</v>
      </c>
      <c r="I151">
        <v>8.9749999999999996</v>
      </c>
      <c r="J151" s="3">
        <v>4.2004634994206258</v>
      </c>
      <c r="K151" s="3">
        <v>44283</v>
      </c>
      <c r="L151" s="7">
        <v>46</v>
      </c>
      <c r="M151" s="7">
        <v>88</v>
      </c>
      <c r="N151" s="2">
        <v>10</v>
      </c>
      <c r="O151" s="2">
        <f>F151*255.18</f>
        <v>1751300.34</v>
      </c>
      <c r="P151">
        <f t="shared" si="18"/>
        <v>324740.0025</v>
      </c>
      <c r="Q151">
        <f t="shared" si="19"/>
        <v>2.516117809386063</v>
      </c>
      <c r="R151">
        <v>347716.91700000002</v>
      </c>
      <c r="S151">
        <f t="shared" si="20"/>
        <v>4.9681432350168908</v>
      </c>
      <c r="T151" s="3">
        <f t="shared" si="21"/>
        <v>89660.977199999994</v>
      </c>
      <c r="U151" s="3">
        <f t="shared" si="22"/>
        <v>0.69470216112312111</v>
      </c>
      <c r="V151">
        <f t="shared" si="23"/>
        <v>68296.555699999997</v>
      </c>
      <c r="W151">
        <f t="shared" si="24"/>
        <v>0.97581410218217612</v>
      </c>
      <c r="X151">
        <v>546458001</v>
      </c>
      <c r="Y151">
        <v>5749415344</v>
      </c>
      <c r="Z151">
        <f t="shared" si="25"/>
        <v>84.405175590386591</v>
      </c>
      <c r="AA151">
        <f t="shared" si="26"/>
        <v>5.943957337199067</v>
      </c>
      <c r="AB151" s="2" t="s">
        <v>643</v>
      </c>
      <c r="AC151" s="2" t="s">
        <v>832</v>
      </c>
      <c r="AD151" s="2" t="s">
        <v>788</v>
      </c>
      <c r="AE151" s="2" t="s">
        <v>862</v>
      </c>
      <c r="AG151">
        <v>17</v>
      </c>
    </row>
    <row r="152" spans="1:33" x14ac:dyDescent="0.25">
      <c r="A152" t="s">
        <v>153</v>
      </c>
      <c r="B152" t="s">
        <v>154</v>
      </c>
      <c r="C152">
        <v>327696785</v>
      </c>
      <c r="D152">
        <v>231664</v>
      </c>
      <c r="E152">
        <v>401990292</v>
      </c>
      <c r="F152">
        <v>228872</v>
      </c>
      <c r="G152" s="4">
        <v>4.9000000000000002E-2</v>
      </c>
      <c r="H152" t="s">
        <v>553</v>
      </c>
      <c r="I152">
        <v>10.25</v>
      </c>
      <c r="J152" s="3">
        <v>1.6605296259241886</v>
      </c>
      <c r="K152" s="3">
        <v>23284</v>
      </c>
      <c r="L152" s="7">
        <v>20.7</v>
      </c>
      <c r="M152" s="7">
        <v>75.3</v>
      </c>
      <c r="N152" s="2">
        <v>14.6</v>
      </c>
      <c r="O152" s="2">
        <f>F152*11.566</f>
        <v>2647133.5520000001</v>
      </c>
      <c r="P152">
        <f t="shared" si="18"/>
        <v>10829650.860000001</v>
      </c>
      <c r="Q152">
        <f t="shared" si="19"/>
        <v>2.6940080582841541</v>
      </c>
      <c r="R152">
        <v>13225002.768000001</v>
      </c>
      <c r="S152">
        <f t="shared" si="20"/>
        <v>4.0357438258053104</v>
      </c>
      <c r="T152" s="3">
        <f t="shared" si="21"/>
        <v>2990075.3567999997</v>
      </c>
      <c r="U152" s="3">
        <f t="shared" si="22"/>
        <v>0.74381780264484587</v>
      </c>
      <c r="V152">
        <f t="shared" si="23"/>
        <v>2597578.9328000001</v>
      </c>
      <c r="W152">
        <f t="shared" si="24"/>
        <v>0.79267757625391422</v>
      </c>
      <c r="X152">
        <v>447800764</v>
      </c>
      <c r="Y152">
        <v>12810755342</v>
      </c>
      <c r="Z152">
        <f t="shared" si="25"/>
        <v>22.671417725382934</v>
      </c>
      <c r="AA152">
        <f t="shared" si="26"/>
        <v>4.8284214020592238</v>
      </c>
      <c r="AB152" s="2" t="s">
        <v>696</v>
      </c>
      <c r="AC152" s="2" t="s">
        <v>839</v>
      </c>
      <c r="AD152" s="2" t="s">
        <v>620</v>
      </c>
      <c r="AE152" s="2" t="s">
        <v>862</v>
      </c>
      <c r="AG152">
        <v>16</v>
      </c>
    </row>
    <row r="153" spans="1:33" x14ac:dyDescent="0.25">
      <c r="A153" t="s">
        <v>154</v>
      </c>
      <c r="B153" t="s">
        <v>154</v>
      </c>
      <c r="C153">
        <v>888040598</v>
      </c>
      <c r="D153">
        <v>525832</v>
      </c>
      <c r="E153">
        <v>1076363707</v>
      </c>
      <c r="F153">
        <v>542720</v>
      </c>
      <c r="G153" s="4">
        <v>8.2000000000000003E-2</v>
      </c>
      <c r="H153" t="s">
        <v>553</v>
      </c>
      <c r="I153">
        <v>8.35</v>
      </c>
      <c r="J153" s="3">
        <v>5.42</v>
      </c>
      <c r="K153" s="3">
        <v>23284</v>
      </c>
      <c r="L153" s="7">
        <v>20.7</v>
      </c>
      <c r="M153" s="7">
        <v>75.3</v>
      </c>
      <c r="N153" s="2">
        <v>14.6</v>
      </c>
      <c r="O153" s="2">
        <f>F153*11.566</f>
        <v>6277099.5200000005</v>
      </c>
      <c r="P153">
        <f t="shared" si="18"/>
        <v>25680153.600000001</v>
      </c>
      <c r="Q153">
        <f t="shared" si="19"/>
        <v>2.3858249245113203</v>
      </c>
      <c r="R153">
        <v>30018171.384000003</v>
      </c>
      <c r="S153">
        <f t="shared" si="20"/>
        <v>3.3802701646304696</v>
      </c>
      <c r="T153" s="3">
        <f t="shared" si="21"/>
        <v>7090311.1679999996</v>
      </c>
      <c r="U153" s="3">
        <f t="shared" si="22"/>
        <v>0.65872819028447605</v>
      </c>
      <c r="V153">
        <f t="shared" si="23"/>
        <v>5895996.4664000003</v>
      </c>
      <c r="W153">
        <f t="shared" si="24"/>
        <v>0.66393321202641686</v>
      </c>
      <c r="X153">
        <v>46716861485</v>
      </c>
      <c r="Y153">
        <v>1202080620</v>
      </c>
      <c r="Z153">
        <f t="shared" si="25"/>
        <v>21.206587787104752</v>
      </c>
      <c r="AA153">
        <f t="shared" si="26"/>
        <v>4.0442033766568857</v>
      </c>
      <c r="AB153" s="2" t="s">
        <v>697</v>
      </c>
      <c r="AC153" s="2" t="s">
        <v>851</v>
      </c>
      <c r="AD153" s="2" t="s">
        <v>812</v>
      </c>
      <c r="AE153" s="2" t="s">
        <v>862</v>
      </c>
      <c r="AF153" s="2"/>
      <c r="AG153">
        <v>16</v>
      </c>
    </row>
    <row r="154" spans="1:33" x14ac:dyDescent="0.25">
      <c r="A154" t="s">
        <v>155</v>
      </c>
      <c r="B154" t="s">
        <v>362</v>
      </c>
      <c r="C154">
        <v>188873974</v>
      </c>
      <c r="D154">
        <v>142234</v>
      </c>
      <c r="E154">
        <v>229555872</v>
      </c>
      <c r="F154">
        <v>141974</v>
      </c>
      <c r="G154" s="4">
        <v>6.4000000000000001E-2</v>
      </c>
      <c r="H154" t="s">
        <v>534</v>
      </c>
      <c r="I154">
        <v>7.75</v>
      </c>
      <c r="J154" s="3">
        <v>2.6605988844030413</v>
      </c>
      <c r="K154" s="3">
        <v>31311</v>
      </c>
      <c r="L154" s="7">
        <v>30.4</v>
      </c>
      <c r="M154" s="7">
        <v>87.4</v>
      </c>
      <c r="N154" s="2">
        <v>13.6</v>
      </c>
      <c r="O154" s="2">
        <f>F154*298.47</f>
        <v>42374979.780000001</v>
      </c>
      <c r="P154">
        <f t="shared" si="18"/>
        <v>6717854.7450000001</v>
      </c>
      <c r="Q154">
        <f t="shared" si="19"/>
        <v>2.9264573746124865</v>
      </c>
      <c r="R154">
        <v>8119712.358</v>
      </c>
      <c r="S154">
        <f t="shared" si="20"/>
        <v>4.2990107032957328</v>
      </c>
      <c r="T154" s="3">
        <f t="shared" si="21"/>
        <v>1854805.1255999999</v>
      </c>
      <c r="U154" s="3">
        <f t="shared" si="22"/>
        <v>0.80799724678791918</v>
      </c>
      <c r="V154">
        <f t="shared" si="23"/>
        <v>1594827.1717999999</v>
      </c>
      <c r="W154">
        <f t="shared" si="24"/>
        <v>0.84438694120980373</v>
      </c>
      <c r="X154">
        <v>2488201754</v>
      </c>
      <c r="Y154">
        <v>1983872615</v>
      </c>
      <c r="Z154">
        <f t="shared" si="25"/>
        <v>21.539176170455331</v>
      </c>
      <c r="AA154">
        <f t="shared" si="26"/>
        <v>5.1433976445055363</v>
      </c>
      <c r="AB154" s="2" t="s">
        <v>699</v>
      </c>
      <c r="AC154" s="2" t="s">
        <v>602</v>
      </c>
      <c r="AD154" s="2" t="s">
        <v>816</v>
      </c>
      <c r="AE154" s="2" t="s">
        <v>862</v>
      </c>
      <c r="AF154" s="2" t="s">
        <v>905</v>
      </c>
      <c r="AG154">
        <v>21</v>
      </c>
    </row>
    <row r="155" spans="1:33" x14ac:dyDescent="0.25">
      <c r="A155" t="s">
        <v>156</v>
      </c>
      <c r="B155" t="s">
        <v>299</v>
      </c>
      <c r="C155">
        <v>38264683</v>
      </c>
      <c r="D155">
        <v>25693</v>
      </c>
      <c r="E155">
        <v>47716527</v>
      </c>
      <c r="F155">
        <v>25383</v>
      </c>
      <c r="G155" s="4">
        <v>7.9000000000000001E-2</v>
      </c>
      <c r="H155" t="s">
        <v>531</v>
      </c>
      <c r="I155">
        <v>92.5</v>
      </c>
      <c r="J155" s="3">
        <v>2.8735632183908044</v>
      </c>
      <c r="K155" s="3">
        <v>38590</v>
      </c>
      <c r="L155" s="7">
        <v>39.9</v>
      </c>
      <c r="M155" s="7">
        <v>85.1</v>
      </c>
      <c r="N155" s="2">
        <v>10.5</v>
      </c>
      <c r="O155" s="2">
        <f>F155*99.07</f>
        <v>2514693.81</v>
      </c>
      <c r="P155">
        <f t="shared" si="18"/>
        <v>1201060.1025</v>
      </c>
      <c r="Q155">
        <f t="shared" si="19"/>
        <v>2.517073596953106</v>
      </c>
      <c r="R155">
        <v>1466736.2910000002</v>
      </c>
      <c r="S155">
        <f t="shared" si="20"/>
        <v>3.8331332602441792</v>
      </c>
      <c r="T155" s="3">
        <f t="shared" si="21"/>
        <v>331613.66519999999</v>
      </c>
      <c r="U155" s="3">
        <f t="shared" si="22"/>
        <v>0.69496605484301066</v>
      </c>
      <c r="V155">
        <f t="shared" si="23"/>
        <v>288087.90110000002</v>
      </c>
      <c r="W155">
        <f t="shared" si="24"/>
        <v>0.75288197500551624</v>
      </c>
      <c r="X155">
        <v>387654177</v>
      </c>
      <c r="Y155">
        <v>2268723821</v>
      </c>
      <c r="Z155">
        <f t="shared" si="25"/>
        <v>24.701221227940135</v>
      </c>
      <c r="AA155">
        <f t="shared" si="26"/>
        <v>4.586015235249695</v>
      </c>
      <c r="AB155" s="2" t="s">
        <v>611</v>
      </c>
      <c r="AC155" s="2" t="s">
        <v>851</v>
      </c>
      <c r="AD155" s="2" t="s">
        <v>812</v>
      </c>
      <c r="AE155" s="2" t="s">
        <v>862</v>
      </c>
      <c r="AF155" s="2"/>
      <c r="AG155">
        <v>18</v>
      </c>
    </row>
    <row r="156" spans="1:33" x14ac:dyDescent="0.25">
      <c r="A156" t="s">
        <v>157</v>
      </c>
      <c r="B156" t="s">
        <v>243</v>
      </c>
      <c r="C156">
        <v>253820111</v>
      </c>
      <c r="D156">
        <v>176277</v>
      </c>
      <c r="E156">
        <v>357149691</v>
      </c>
      <c r="F156">
        <v>171284</v>
      </c>
      <c r="G156" s="4">
        <v>7.4999999999999997E-2</v>
      </c>
      <c r="H156" t="s">
        <v>523</v>
      </c>
      <c r="I156">
        <v>87.5</v>
      </c>
      <c r="J156" s="3">
        <v>5.4150719502615621</v>
      </c>
      <c r="K156" s="3">
        <v>32469</v>
      </c>
      <c r="L156" s="7">
        <v>31.8</v>
      </c>
      <c r="M156" s="7">
        <v>78.7</v>
      </c>
      <c r="N156" s="2">
        <v>11</v>
      </c>
      <c r="O156" s="2">
        <f>F156*186.63</f>
        <v>31966732.919999998</v>
      </c>
      <c r="P156">
        <f t="shared" si="18"/>
        <v>8104730.6700000009</v>
      </c>
      <c r="Q156">
        <f t="shared" si="19"/>
        <v>2.2692811653587572</v>
      </c>
      <c r="R156">
        <v>10063125.099000001</v>
      </c>
      <c r="S156">
        <f t="shared" si="20"/>
        <v>3.9646681499560139</v>
      </c>
      <c r="T156" s="3">
        <f t="shared" si="21"/>
        <v>2237722.6895999997</v>
      </c>
      <c r="U156" s="3">
        <f t="shared" si="22"/>
        <v>0.62655036417209153</v>
      </c>
      <c r="V156">
        <f t="shared" si="23"/>
        <v>1976541.1179</v>
      </c>
      <c r="W156">
        <f t="shared" si="24"/>
        <v>0.77871730104948222</v>
      </c>
      <c r="X156">
        <v>1028246936</v>
      </c>
      <c r="Y156">
        <v>534057585</v>
      </c>
      <c r="Z156">
        <f t="shared" si="25"/>
        <v>40.709768659741854</v>
      </c>
      <c r="AA156">
        <f t="shared" si="26"/>
        <v>4.7433854510054969</v>
      </c>
      <c r="AB156" s="2" t="s">
        <v>700</v>
      </c>
      <c r="AC156" s="2" t="s">
        <v>821</v>
      </c>
      <c r="AD156" s="2" t="s">
        <v>784</v>
      </c>
      <c r="AE156" s="2" t="s">
        <v>862</v>
      </c>
      <c r="AF156" s="2" t="s">
        <v>903</v>
      </c>
      <c r="AG156">
        <v>17</v>
      </c>
    </row>
    <row r="157" spans="1:33" x14ac:dyDescent="0.25">
      <c r="A157" t="s">
        <v>158</v>
      </c>
      <c r="B157" t="s">
        <v>391</v>
      </c>
      <c r="C157">
        <v>94649948</v>
      </c>
      <c r="D157">
        <v>60721</v>
      </c>
      <c r="E157">
        <v>121028788</v>
      </c>
      <c r="F157">
        <v>60382</v>
      </c>
      <c r="G157" s="4">
        <v>0.1</v>
      </c>
      <c r="H157" t="s">
        <v>543</v>
      </c>
      <c r="I157">
        <v>10.25</v>
      </c>
      <c r="J157" s="3">
        <v>2.9219126087761524</v>
      </c>
      <c r="K157" s="3">
        <v>52451</v>
      </c>
      <c r="L157" s="7">
        <v>51.3</v>
      </c>
      <c r="M157" s="7">
        <v>88.1</v>
      </c>
      <c r="N157" s="2">
        <v>7.8</v>
      </c>
      <c r="O157" s="2">
        <f>F157*128.09</f>
        <v>7734330.3799999999</v>
      </c>
      <c r="P157">
        <f t="shared" si="18"/>
        <v>2857125.2850000001</v>
      </c>
      <c r="Q157">
        <f t="shared" si="19"/>
        <v>2.3606989148730468</v>
      </c>
      <c r="R157">
        <v>3466379.7270000004</v>
      </c>
      <c r="S157">
        <f t="shared" si="20"/>
        <v>3.6623155112562769</v>
      </c>
      <c r="T157" s="3">
        <f t="shared" si="21"/>
        <v>788854.6007999999</v>
      </c>
      <c r="U157" s="3">
        <f t="shared" si="22"/>
        <v>0.65179087871226127</v>
      </c>
      <c r="V157">
        <f t="shared" si="23"/>
        <v>680846.3567</v>
      </c>
      <c r="W157">
        <f t="shared" si="24"/>
        <v>0.71933093581836938</v>
      </c>
      <c r="X157">
        <v>91251800</v>
      </c>
      <c r="Y157">
        <v>1637010393</v>
      </c>
      <c r="Z157">
        <f t="shared" si="25"/>
        <v>27.869893811246467</v>
      </c>
      <c r="AA157">
        <f t="shared" si="26"/>
        <v>4.3816464470746466</v>
      </c>
      <c r="AB157" s="2" t="s">
        <v>634</v>
      </c>
      <c r="AC157" s="2" t="s">
        <v>812</v>
      </c>
      <c r="AD157" s="2" t="s">
        <v>821</v>
      </c>
      <c r="AE157" s="2" t="s">
        <v>862</v>
      </c>
      <c r="AF157" s="2"/>
      <c r="AG157">
        <v>18</v>
      </c>
    </row>
    <row r="158" spans="1:33" x14ac:dyDescent="0.25">
      <c r="A158" t="s">
        <v>159</v>
      </c>
      <c r="B158" t="s">
        <v>243</v>
      </c>
      <c r="C158">
        <v>112074851</v>
      </c>
      <c r="D158">
        <v>55936</v>
      </c>
      <c r="E158">
        <v>131638480</v>
      </c>
      <c r="F158">
        <v>59396</v>
      </c>
      <c r="G158" s="4">
        <v>6.3E-2</v>
      </c>
      <c r="H158" t="s">
        <v>523</v>
      </c>
      <c r="I158">
        <v>9.125</v>
      </c>
      <c r="J158" s="3">
        <v>4.1759558113998603</v>
      </c>
      <c r="K158" s="3">
        <v>32469</v>
      </c>
      <c r="L158" s="7">
        <v>31.8</v>
      </c>
      <c r="M158" s="7">
        <v>78.7</v>
      </c>
      <c r="N158" s="2">
        <v>11</v>
      </c>
      <c r="O158" s="2">
        <f>F158*186.63</f>
        <v>11085075.48</v>
      </c>
      <c r="P158">
        <f t="shared" si="18"/>
        <v>2810470.23</v>
      </c>
      <c r="Q158">
        <f t="shared" si="19"/>
        <v>2.1349914022100527</v>
      </c>
      <c r="R158">
        <v>3193218.432</v>
      </c>
      <c r="S158">
        <f t="shared" si="20"/>
        <v>2.8491837406056422</v>
      </c>
      <c r="T158" s="3">
        <f t="shared" si="21"/>
        <v>775973.10239999997</v>
      </c>
      <c r="U158" s="3">
        <f t="shared" si="22"/>
        <v>0.58947285201105326</v>
      </c>
      <c r="V158">
        <f t="shared" si="23"/>
        <v>627193.58719999995</v>
      </c>
      <c r="W158">
        <f t="shared" si="24"/>
        <v>0.55962027306197359</v>
      </c>
      <c r="X158">
        <v>268938478</v>
      </c>
      <c r="Y158">
        <v>1822716605</v>
      </c>
      <c r="Z158">
        <f t="shared" si="25"/>
        <v>17.455859923472037</v>
      </c>
      <c r="AA158">
        <f t="shared" si="26"/>
        <v>3.4088040136676154</v>
      </c>
      <c r="AB158" s="2" t="s">
        <v>644</v>
      </c>
      <c r="AC158" s="2" t="s">
        <v>821</v>
      </c>
      <c r="AD158" s="2" t="s">
        <v>784</v>
      </c>
      <c r="AE158" s="2" t="s">
        <v>862</v>
      </c>
      <c r="AF158" s="2" t="s">
        <v>903</v>
      </c>
      <c r="AG158">
        <v>17</v>
      </c>
    </row>
    <row r="159" spans="1:33" x14ac:dyDescent="0.25">
      <c r="A159" t="s">
        <v>160</v>
      </c>
      <c r="B159" t="s">
        <v>243</v>
      </c>
      <c r="C159">
        <v>729003107</v>
      </c>
      <c r="D159">
        <v>201748</v>
      </c>
      <c r="E159">
        <v>811862591</v>
      </c>
      <c r="F159">
        <v>194618</v>
      </c>
      <c r="G159" s="4">
        <v>0.09</v>
      </c>
      <c r="H159" t="s">
        <v>523</v>
      </c>
      <c r="I159">
        <v>10.25</v>
      </c>
      <c r="J159" s="3">
        <v>1.140172062329406</v>
      </c>
      <c r="K159" s="3">
        <v>32469</v>
      </c>
      <c r="L159" s="7">
        <v>31.8</v>
      </c>
      <c r="M159" s="7">
        <v>78.7</v>
      </c>
      <c r="N159" s="2">
        <v>11</v>
      </c>
      <c r="O159" s="2">
        <f>F159*186.63</f>
        <v>36321557.339999996</v>
      </c>
      <c r="P159">
        <f t="shared" si="18"/>
        <v>9208837.2149999999</v>
      </c>
      <c r="Q159">
        <f t="shared" si="19"/>
        <v>1.1342852001170725</v>
      </c>
      <c r="R159">
        <v>11517188.076000001</v>
      </c>
      <c r="S159">
        <f t="shared" si="20"/>
        <v>1.5798544567794277</v>
      </c>
      <c r="T159" s="3">
        <f t="shared" si="21"/>
        <v>2542567.3991999999</v>
      </c>
      <c r="U159" s="3">
        <f t="shared" si="22"/>
        <v>0.31317706067331286</v>
      </c>
      <c r="V159">
        <f t="shared" si="23"/>
        <v>2262139.7996</v>
      </c>
      <c r="W159">
        <f t="shared" si="24"/>
        <v>0.31030592021880093</v>
      </c>
      <c r="X159">
        <v>1494589517</v>
      </c>
      <c r="Y159">
        <v>999734945</v>
      </c>
      <c r="Z159">
        <f t="shared" si="25"/>
        <v>11.366135919637445</v>
      </c>
      <c r="AA159">
        <f t="shared" si="26"/>
        <v>1.8901603769982285</v>
      </c>
      <c r="AB159" s="2" t="s">
        <v>634</v>
      </c>
      <c r="AC159" s="2" t="s">
        <v>821</v>
      </c>
      <c r="AD159" s="2" t="s">
        <v>784</v>
      </c>
      <c r="AE159" s="2" t="s">
        <v>862</v>
      </c>
      <c r="AF159" s="2" t="s">
        <v>903</v>
      </c>
      <c r="AG159">
        <v>17</v>
      </c>
    </row>
    <row r="160" spans="1:33" x14ac:dyDescent="0.25">
      <c r="A160" t="s">
        <v>161</v>
      </c>
      <c r="B160" t="s">
        <v>390</v>
      </c>
      <c r="C160">
        <v>61843618</v>
      </c>
      <c r="D160">
        <v>52608</v>
      </c>
      <c r="E160">
        <v>82942472</v>
      </c>
      <c r="F160">
        <v>52316</v>
      </c>
      <c r="G160" s="4">
        <v>7.4999999999999997E-2</v>
      </c>
      <c r="H160" t="s">
        <v>542</v>
      </c>
      <c r="I160">
        <v>10.25</v>
      </c>
      <c r="J160" s="3">
        <v>2.9687230660205706</v>
      </c>
      <c r="K160" s="3">
        <v>34229</v>
      </c>
      <c r="L160" s="7">
        <v>33.799999999999997</v>
      </c>
      <c r="M160" s="7">
        <v>81</v>
      </c>
      <c r="N160" s="2">
        <v>9.6</v>
      </c>
      <c r="O160" s="2">
        <f>F160*233.68</f>
        <v>12225202.880000001</v>
      </c>
      <c r="P160">
        <f t="shared" si="18"/>
        <v>2475462.33</v>
      </c>
      <c r="Q160">
        <f t="shared" si="19"/>
        <v>2.9845533540403766</v>
      </c>
      <c r="R160">
        <v>3003232.8960000002</v>
      </c>
      <c r="S160">
        <f t="shared" si="20"/>
        <v>4.8561727032205653</v>
      </c>
      <c r="T160" s="3">
        <f t="shared" si="21"/>
        <v>683477.15039999993</v>
      </c>
      <c r="U160" s="3">
        <f t="shared" si="22"/>
        <v>0.8240375936709482</v>
      </c>
      <c r="V160">
        <f t="shared" si="23"/>
        <v>589877.72160000005</v>
      </c>
      <c r="W160">
        <f t="shared" si="24"/>
        <v>0.95382149472561584</v>
      </c>
      <c r="X160">
        <v>3272934790</v>
      </c>
      <c r="Y160">
        <v>932986961</v>
      </c>
      <c r="Z160">
        <f t="shared" si="25"/>
        <v>34.116461297590966</v>
      </c>
      <c r="AA160">
        <f t="shared" si="26"/>
        <v>5.8099941979461818</v>
      </c>
      <c r="AB160" s="2" t="s">
        <v>701</v>
      </c>
      <c r="AC160" s="2" t="s">
        <v>809</v>
      </c>
      <c r="AD160" s="2" t="s">
        <v>803</v>
      </c>
      <c r="AE160" s="2" t="s">
        <v>862</v>
      </c>
      <c r="AF160" s="2"/>
      <c r="AG160">
        <v>20</v>
      </c>
    </row>
    <row r="161" spans="1:33" x14ac:dyDescent="0.25">
      <c r="A161" t="s">
        <v>162</v>
      </c>
      <c r="B161" t="s">
        <v>273</v>
      </c>
      <c r="C161">
        <v>43172260</v>
      </c>
      <c r="D161">
        <v>31760</v>
      </c>
      <c r="E161">
        <v>49057472</v>
      </c>
      <c r="F161">
        <v>33315</v>
      </c>
      <c r="G161" s="4">
        <v>3.9E-2</v>
      </c>
      <c r="H161" t="s">
        <v>528</v>
      </c>
      <c r="I161">
        <v>7.75</v>
      </c>
      <c r="J161" s="3">
        <v>1.2932428063368899</v>
      </c>
      <c r="K161" s="3">
        <v>28836</v>
      </c>
      <c r="L161" s="7">
        <v>24.5</v>
      </c>
      <c r="M161" s="7">
        <v>71.3</v>
      </c>
      <c r="N161" s="2">
        <v>11.7</v>
      </c>
      <c r="O161" s="2">
        <f>F161*170.8</f>
        <v>5690202</v>
      </c>
      <c r="P161">
        <f t="shared" si="18"/>
        <v>1576382.5125000002</v>
      </c>
      <c r="Q161">
        <f t="shared" si="19"/>
        <v>3.2133382504911796</v>
      </c>
      <c r="R161">
        <v>1813083.12</v>
      </c>
      <c r="S161">
        <f t="shared" si="20"/>
        <v>4.1996483853289126</v>
      </c>
      <c r="T161" s="3">
        <f t="shared" si="21"/>
        <v>435240.48599999998</v>
      </c>
      <c r="U161" s="3">
        <f t="shared" si="22"/>
        <v>0.88720528852363201</v>
      </c>
      <c r="V161">
        <f t="shared" si="23"/>
        <v>356115.35200000001</v>
      </c>
      <c r="W161">
        <f t="shared" si="24"/>
        <v>0.82487076655241121</v>
      </c>
      <c r="X161">
        <v>1026648211</v>
      </c>
      <c r="Y161">
        <v>36328501</v>
      </c>
      <c r="Z161">
        <f t="shared" si="25"/>
        <v>13.631929391697353</v>
      </c>
      <c r="AA161">
        <f t="shared" si="26"/>
        <v>5.0245191518813233</v>
      </c>
      <c r="AB161" s="2" t="s">
        <v>670</v>
      </c>
      <c r="AC161" s="2" t="s">
        <v>848</v>
      </c>
      <c r="AD161" s="2" t="s">
        <v>809</v>
      </c>
      <c r="AE161" s="2" t="s">
        <v>862</v>
      </c>
      <c r="AF161" s="2"/>
      <c r="AG161">
        <v>20</v>
      </c>
    </row>
    <row r="162" spans="1:33" x14ac:dyDescent="0.25">
      <c r="A162" t="s">
        <v>163</v>
      </c>
      <c r="B162" t="s">
        <v>365</v>
      </c>
      <c r="C162">
        <v>12090549</v>
      </c>
      <c r="D162">
        <v>8549</v>
      </c>
      <c r="E162">
        <v>17523358</v>
      </c>
      <c r="F162">
        <v>8492</v>
      </c>
      <c r="G162" s="4">
        <v>5.5E-2</v>
      </c>
      <c r="H162" t="s">
        <v>536</v>
      </c>
      <c r="I162">
        <v>8.75</v>
      </c>
      <c r="J162" s="3">
        <v>2.0218839200761183</v>
      </c>
      <c r="K162" s="3">
        <v>23956</v>
      </c>
      <c r="L162" s="7">
        <v>20.3</v>
      </c>
      <c r="M162" s="7">
        <v>79.5</v>
      </c>
      <c r="N162" s="2">
        <v>14.4</v>
      </c>
      <c r="O162" s="2">
        <f>F162*84.07</f>
        <v>713922.44</v>
      </c>
      <c r="P162">
        <f t="shared" si="18"/>
        <v>401820.21</v>
      </c>
      <c r="Q162">
        <f t="shared" si="19"/>
        <v>2.2930548471360344</v>
      </c>
      <c r="R162">
        <v>488036.76300000004</v>
      </c>
      <c r="S162">
        <f t="shared" si="20"/>
        <v>4.0365144957437415</v>
      </c>
      <c r="T162" s="3">
        <f t="shared" si="21"/>
        <v>110942.8848</v>
      </c>
      <c r="U162" s="3">
        <f t="shared" si="22"/>
        <v>0.63311429692870513</v>
      </c>
      <c r="V162">
        <f t="shared" si="23"/>
        <v>95857.372300000003</v>
      </c>
      <c r="W162">
        <f t="shared" si="24"/>
        <v>0.79282894680795712</v>
      </c>
      <c r="X162">
        <v>253082535</v>
      </c>
      <c r="Y162">
        <v>1160336041</v>
      </c>
      <c r="Z162">
        <f t="shared" si="25"/>
        <v>44.934344999552955</v>
      </c>
      <c r="AA162">
        <f t="shared" si="26"/>
        <v>4.829343442551699</v>
      </c>
      <c r="AB162" s="2" t="s">
        <v>645</v>
      </c>
      <c r="AC162" s="2" t="s">
        <v>826</v>
      </c>
      <c r="AD162" s="2" t="s">
        <v>818</v>
      </c>
      <c r="AE162" s="2" t="s">
        <v>862</v>
      </c>
      <c r="AF162" s="2"/>
      <c r="AG162">
        <v>17</v>
      </c>
    </row>
    <row r="163" spans="1:33" x14ac:dyDescent="0.25">
      <c r="A163" t="s">
        <v>164</v>
      </c>
      <c r="B163" t="s">
        <v>503</v>
      </c>
      <c r="C163">
        <v>8345464</v>
      </c>
      <c r="D163">
        <v>12435</v>
      </c>
      <c r="E163">
        <v>8002332</v>
      </c>
      <c r="F163">
        <v>13131</v>
      </c>
      <c r="G163" s="4">
        <v>9.0999999999999998E-2</v>
      </c>
      <c r="H163" t="s">
        <v>530</v>
      </c>
      <c r="I163">
        <v>7.75</v>
      </c>
      <c r="J163" s="3">
        <v>2.9246699865623271</v>
      </c>
      <c r="K163" s="3">
        <v>37145</v>
      </c>
      <c r="L163" s="7">
        <v>36.6</v>
      </c>
      <c r="M163" s="7">
        <v>94.2</v>
      </c>
      <c r="N163" s="2">
        <v>15.6</v>
      </c>
      <c r="O163" s="2">
        <f>F163*306.33</f>
        <v>4022419.23</v>
      </c>
      <c r="P163">
        <f t="shared" si="18"/>
        <v>621326.09250000003</v>
      </c>
      <c r="Q163">
        <f t="shared" si="19"/>
        <v>7.7643128590515866</v>
      </c>
      <c r="R163">
        <v>709876.84500000009</v>
      </c>
      <c r="S163">
        <f t="shared" si="20"/>
        <v>8.5061399222379972</v>
      </c>
      <c r="T163" s="3">
        <f t="shared" si="21"/>
        <v>171548.63639999999</v>
      </c>
      <c r="U163" s="3">
        <f t="shared" si="22"/>
        <v>2.1437330568139386</v>
      </c>
      <c r="V163">
        <f t="shared" si="23"/>
        <v>139429.92449999999</v>
      </c>
      <c r="W163">
        <f t="shared" si="24"/>
        <v>1.6707270500477864</v>
      </c>
      <c r="X163">
        <v>2833471429</v>
      </c>
      <c r="Y163">
        <v>124115216</v>
      </c>
      <c r="Z163">
        <f t="shared" si="25"/>
        <v>-4.1115988278183213</v>
      </c>
      <c r="AA163">
        <f t="shared" si="26"/>
        <v>10.176866972285783</v>
      </c>
      <c r="AB163" s="2" t="s">
        <v>701</v>
      </c>
      <c r="AC163" s="2" t="s">
        <v>850</v>
      </c>
      <c r="AD163" s="2" t="s">
        <v>811</v>
      </c>
      <c r="AE163" s="2" t="s">
        <v>862</v>
      </c>
      <c r="AF163" s="2"/>
      <c r="AG163">
        <v>23</v>
      </c>
    </row>
    <row r="164" spans="1:33" x14ac:dyDescent="0.25">
      <c r="A164" t="s">
        <v>165</v>
      </c>
      <c r="B164" t="s">
        <v>273</v>
      </c>
      <c r="C164">
        <v>23529071</v>
      </c>
      <c r="D164">
        <v>12859</v>
      </c>
      <c r="E164">
        <v>35345899</v>
      </c>
      <c r="F164">
        <v>13670</v>
      </c>
      <c r="G164" s="4">
        <v>3.1E-2</v>
      </c>
      <c r="H164" t="s">
        <v>528</v>
      </c>
      <c r="I164">
        <v>8.5</v>
      </c>
      <c r="J164" s="3">
        <v>5.6505921510952861</v>
      </c>
      <c r="K164" s="3">
        <v>28836</v>
      </c>
      <c r="L164" s="7">
        <v>24.5</v>
      </c>
      <c r="M164" s="7">
        <v>71.3</v>
      </c>
      <c r="N164" s="2">
        <v>11.7</v>
      </c>
      <c r="O164" s="2">
        <f>F164*170.8</f>
        <v>2334836</v>
      </c>
      <c r="P164">
        <f t="shared" si="18"/>
        <v>646830.22500000009</v>
      </c>
      <c r="Q164">
        <f t="shared" si="19"/>
        <v>1.8300007732155861</v>
      </c>
      <c r="R164">
        <v>734081.73300000001</v>
      </c>
      <c r="S164">
        <f t="shared" si="20"/>
        <v>3.1198925490938425</v>
      </c>
      <c r="T164" s="3">
        <f t="shared" si="21"/>
        <v>178590.348</v>
      </c>
      <c r="U164" s="3">
        <f t="shared" si="22"/>
        <v>0.50526469280071218</v>
      </c>
      <c r="V164">
        <f t="shared" si="23"/>
        <v>144184.10930000001</v>
      </c>
      <c r="W164">
        <f t="shared" si="24"/>
        <v>0.61279133927557117</v>
      </c>
      <c r="X164">
        <v>78050502</v>
      </c>
      <c r="Y164">
        <v>103526847</v>
      </c>
      <c r="Z164">
        <f t="shared" si="25"/>
        <v>50.222246343682677</v>
      </c>
      <c r="AA164">
        <f t="shared" si="26"/>
        <v>3.7326838883694133</v>
      </c>
      <c r="AB164" s="2" t="s">
        <v>680</v>
      </c>
      <c r="AC164" s="2" t="s">
        <v>848</v>
      </c>
      <c r="AD164" s="2" t="s">
        <v>809</v>
      </c>
      <c r="AE164" s="2" t="s">
        <v>862</v>
      </c>
      <c r="AF164" s="2"/>
      <c r="AG164">
        <v>20</v>
      </c>
    </row>
    <row r="165" spans="1:33" x14ac:dyDescent="0.25">
      <c r="A165" t="s">
        <v>166</v>
      </c>
      <c r="B165" t="s">
        <v>494</v>
      </c>
      <c r="C165">
        <v>19846581</v>
      </c>
      <c r="D165">
        <v>17866</v>
      </c>
      <c r="E165">
        <v>19048004</v>
      </c>
      <c r="F165">
        <v>18705</v>
      </c>
      <c r="G165" s="4">
        <v>2.4E-2</v>
      </c>
      <c r="H165" t="s">
        <v>550</v>
      </c>
      <c r="I165">
        <v>9.5</v>
      </c>
      <c r="J165" s="3">
        <v>3.0321747431074173</v>
      </c>
      <c r="K165" s="3">
        <v>27537</v>
      </c>
      <c r="L165" s="7">
        <v>26.5</v>
      </c>
      <c r="M165" s="7">
        <v>89.3</v>
      </c>
      <c r="N165" s="2">
        <v>17.3</v>
      </c>
      <c r="O165" s="2" t="s">
        <v>873</v>
      </c>
      <c r="P165">
        <f t="shared" si="18"/>
        <v>885073.83750000002</v>
      </c>
      <c r="Q165">
        <f t="shared" si="19"/>
        <v>4.6465437402260097</v>
      </c>
      <c r="R165">
        <v>1019916.3420000001</v>
      </c>
      <c r="S165">
        <f t="shared" si="20"/>
        <v>5.1390027430921226</v>
      </c>
      <c r="T165" s="3">
        <f t="shared" si="21"/>
        <v>244369.60199999998</v>
      </c>
      <c r="U165" s="3">
        <f t="shared" si="22"/>
        <v>1.2829144827983026</v>
      </c>
      <c r="V165">
        <f t="shared" si="23"/>
        <v>200326.09820000001</v>
      </c>
      <c r="W165">
        <f t="shared" si="24"/>
        <v>1.0093733434489296</v>
      </c>
      <c r="X165">
        <v>600606614</v>
      </c>
      <c r="Y165">
        <v>496857511</v>
      </c>
      <c r="Z165">
        <f t="shared" si="25"/>
        <v>-4.023750992677277</v>
      </c>
      <c r="AA165">
        <f t="shared" si="26"/>
        <v>6.1483760865410524</v>
      </c>
      <c r="AB165" s="2" t="s">
        <v>703</v>
      </c>
      <c r="AC165" s="2" t="s">
        <v>602</v>
      </c>
      <c r="AD165" s="2" t="s">
        <v>790</v>
      </c>
      <c r="AE165" s="2" t="s">
        <v>862</v>
      </c>
      <c r="AG165">
        <v>20</v>
      </c>
    </row>
    <row r="166" spans="1:33" x14ac:dyDescent="0.25">
      <c r="A166" t="s">
        <v>167</v>
      </c>
      <c r="B166" t="s">
        <v>380</v>
      </c>
      <c r="C166">
        <v>14771594</v>
      </c>
      <c r="D166">
        <v>6704</v>
      </c>
      <c r="E166">
        <v>18227663</v>
      </c>
      <c r="F166">
        <v>7413</v>
      </c>
      <c r="G166" s="4">
        <v>7.4999999999999997E-2</v>
      </c>
      <c r="H166" t="s">
        <v>540</v>
      </c>
      <c r="I166">
        <v>7.25</v>
      </c>
      <c r="J166" s="3">
        <v>4.3819885161680263</v>
      </c>
      <c r="K166" s="3">
        <v>35832</v>
      </c>
      <c r="L166" s="7">
        <v>34.6</v>
      </c>
      <c r="M166" s="7">
        <v>90.9</v>
      </c>
      <c r="N166" s="2">
        <v>11.8</v>
      </c>
      <c r="O166" s="2">
        <f>F166*397.85</f>
        <v>2949262.0500000003</v>
      </c>
      <c r="P166">
        <f t="shared" si="18"/>
        <v>350764.6275</v>
      </c>
      <c r="Q166">
        <f t="shared" si="19"/>
        <v>1.9243532618526029</v>
      </c>
      <c r="R166">
        <v>382711.24800000002</v>
      </c>
      <c r="S166">
        <f t="shared" si="20"/>
        <v>2.5908595104902017</v>
      </c>
      <c r="T166" s="3">
        <f t="shared" si="21"/>
        <v>96846.397199999992</v>
      </c>
      <c r="U166" s="3">
        <f t="shared" si="22"/>
        <v>0.53131549118501908</v>
      </c>
      <c r="V166">
        <f t="shared" si="23"/>
        <v>75169.940799999997</v>
      </c>
      <c r="W166">
        <f t="shared" si="24"/>
        <v>0.50888171445816888</v>
      </c>
      <c r="X166">
        <v>828480006</v>
      </c>
      <c r="Y166">
        <v>324752014</v>
      </c>
      <c r="Z166">
        <f t="shared" si="25"/>
        <v>23.396723468029247</v>
      </c>
      <c r="AA166">
        <f t="shared" si="26"/>
        <v>3.0997412249483705</v>
      </c>
      <c r="AB166" s="2" t="s">
        <v>704</v>
      </c>
      <c r="AC166" s="2" t="s">
        <v>855</v>
      </c>
      <c r="AD166" s="2" t="s">
        <v>819</v>
      </c>
      <c r="AE166" s="2" t="s">
        <v>862</v>
      </c>
      <c r="AF166" s="2"/>
      <c r="AG166">
        <v>22</v>
      </c>
    </row>
    <row r="167" spans="1:33" x14ac:dyDescent="0.25">
      <c r="A167" t="s">
        <v>168</v>
      </c>
      <c r="B167" t="s">
        <v>390</v>
      </c>
      <c r="C167">
        <v>18495518</v>
      </c>
      <c r="D167">
        <v>13438</v>
      </c>
      <c r="E167">
        <v>23454045</v>
      </c>
      <c r="F167">
        <v>12879</v>
      </c>
      <c r="G167" s="4">
        <v>3.5999999999999997E-2</v>
      </c>
      <c r="H167" t="s">
        <v>542</v>
      </c>
      <c r="I167">
        <v>8.75</v>
      </c>
      <c r="J167" s="3">
        <v>0.95771327537940176</v>
      </c>
      <c r="K167" s="3">
        <v>34229</v>
      </c>
      <c r="L167" s="7">
        <v>33.799999999999997</v>
      </c>
      <c r="M167" s="7">
        <v>81</v>
      </c>
      <c r="N167" s="2">
        <v>9.6</v>
      </c>
      <c r="O167" s="2">
        <f>F167*233.68</f>
        <v>3009564.72</v>
      </c>
      <c r="P167">
        <f t="shared" si="18"/>
        <v>609402.08250000002</v>
      </c>
      <c r="Q167">
        <f t="shared" si="19"/>
        <v>2.5982813732130214</v>
      </c>
      <c r="R167">
        <v>767135.10600000003</v>
      </c>
      <c r="S167">
        <f t="shared" si="20"/>
        <v>4.1476811084717928</v>
      </c>
      <c r="T167" s="3">
        <f t="shared" si="21"/>
        <v>168256.40759999998</v>
      </c>
      <c r="U167" s="3">
        <f t="shared" si="22"/>
        <v>0.71738758751422194</v>
      </c>
      <c r="V167">
        <f t="shared" si="23"/>
        <v>150676.26259999999</v>
      </c>
      <c r="W167">
        <f t="shared" si="24"/>
        <v>0.81466365310774203</v>
      </c>
      <c r="X167">
        <v>979188622</v>
      </c>
      <c r="Y167">
        <v>42983088</v>
      </c>
      <c r="Z167">
        <f t="shared" si="25"/>
        <v>26.809343755606086</v>
      </c>
      <c r="AA167">
        <f t="shared" si="26"/>
        <v>4.9623447615795353</v>
      </c>
      <c r="AB167" s="2" t="s">
        <v>623</v>
      </c>
      <c r="AC167" s="2" t="s">
        <v>809</v>
      </c>
      <c r="AD167" s="2" t="s">
        <v>803</v>
      </c>
      <c r="AE167" s="2" t="s">
        <v>862</v>
      </c>
      <c r="AF167" s="2"/>
      <c r="AG167">
        <v>20</v>
      </c>
    </row>
    <row r="168" spans="1:33" x14ac:dyDescent="0.25">
      <c r="A168" t="s">
        <v>169</v>
      </c>
      <c r="B168" t="s">
        <v>262</v>
      </c>
      <c r="C168">
        <v>8548762</v>
      </c>
      <c r="D168">
        <v>7414</v>
      </c>
      <c r="E168">
        <v>13922911</v>
      </c>
      <c r="F168">
        <v>8622</v>
      </c>
      <c r="G168" s="4">
        <v>7.0999999999999994E-2</v>
      </c>
      <c r="H168" t="s">
        <v>527</v>
      </c>
      <c r="I168">
        <v>8.75</v>
      </c>
      <c r="J168" s="3">
        <v>1.9490644490644491</v>
      </c>
      <c r="K168" s="3">
        <v>21634</v>
      </c>
      <c r="L168" s="7">
        <v>14</v>
      </c>
      <c r="M168" s="7">
        <v>69.400000000000006</v>
      </c>
      <c r="N168" s="2">
        <v>14.7</v>
      </c>
      <c r="O168" s="2">
        <f>F168*271.8</f>
        <v>2343459.6</v>
      </c>
      <c r="P168">
        <f t="shared" si="18"/>
        <v>407971.48500000004</v>
      </c>
      <c r="Q168">
        <f t="shared" si="19"/>
        <v>2.9302168562307123</v>
      </c>
      <c r="R168">
        <v>423243.01800000004</v>
      </c>
      <c r="S168">
        <f t="shared" si="20"/>
        <v>4.9509276079975093</v>
      </c>
      <c r="T168" s="3">
        <f t="shared" si="21"/>
        <v>112641.25679999999</v>
      </c>
      <c r="U168" s="3">
        <f t="shared" si="22"/>
        <v>0.80903524270175975</v>
      </c>
      <c r="V168">
        <f t="shared" si="23"/>
        <v>83130.957800000004</v>
      </c>
      <c r="W168">
        <f t="shared" si="24"/>
        <v>0.97243270780026403</v>
      </c>
      <c r="X168">
        <v>909662053</v>
      </c>
      <c r="Y168">
        <v>42433543</v>
      </c>
      <c r="Z168">
        <f t="shared" si="25"/>
        <v>62.864646366339358</v>
      </c>
      <c r="AA168">
        <f t="shared" si="26"/>
        <v>5.9233603157977734</v>
      </c>
      <c r="AB168" s="2" t="s">
        <v>705</v>
      </c>
      <c r="AC168" s="2" t="s">
        <v>799</v>
      </c>
      <c r="AD168" s="2" t="s">
        <v>806</v>
      </c>
      <c r="AE168" s="2" t="s">
        <v>862</v>
      </c>
      <c r="AF168" s="2"/>
      <c r="AG168">
        <v>17</v>
      </c>
    </row>
    <row r="169" spans="1:33" x14ac:dyDescent="0.25">
      <c r="A169" t="s">
        <v>170</v>
      </c>
      <c r="B169" t="s">
        <v>383</v>
      </c>
      <c r="C169">
        <v>6328370</v>
      </c>
      <c r="D169">
        <v>5886</v>
      </c>
      <c r="E169">
        <v>11368007</v>
      </c>
      <c r="F169">
        <v>6098</v>
      </c>
      <c r="G169" s="4">
        <v>0.158</v>
      </c>
      <c r="H169" t="s">
        <v>541</v>
      </c>
      <c r="I169">
        <v>8.25</v>
      </c>
      <c r="J169" s="3">
        <v>3.5617367706919945</v>
      </c>
      <c r="K169" s="3">
        <v>57375</v>
      </c>
      <c r="L169" s="7">
        <v>49.9</v>
      </c>
      <c r="M169" s="7">
        <v>89.2</v>
      </c>
      <c r="N169" s="2">
        <v>9.3000000000000007</v>
      </c>
      <c r="O169" s="2">
        <f>F169*106.86</f>
        <v>651632.28</v>
      </c>
      <c r="P169">
        <f t="shared" si="18"/>
        <v>288542.11499999999</v>
      </c>
      <c r="Q169">
        <f t="shared" si="19"/>
        <v>2.5381943818296384</v>
      </c>
      <c r="R169">
        <v>336014.08199999999</v>
      </c>
      <c r="S169">
        <f t="shared" si="20"/>
        <v>5.3096465914603606</v>
      </c>
      <c r="T169" s="3">
        <f t="shared" si="21"/>
        <v>79666.711199999991</v>
      </c>
      <c r="U169" s="3">
        <f t="shared" si="22"/>
        <v>0.7007975206208088</v>
      </c>
      <c r="V169">
        <f t="shared" si="23"/>
        <v>65997.9522</v>
      </c>
      <c r="W169">
        <f t="shared" si="24"/>
        <v>1.0428902260771731</v>
      </c>
      <c r="X169">
        <v>1496445460</v>
      </c>
      <c r="Y169">
        <v>488689216</v>
      </c>
      <c r="Z169">
        <f t="shared" si="25"/>
        <v>79.635624971359135</v>
      </c>
      <c r="AA169">
        <f t="shared" si="26"/>
        <v>6.3525368175375334</v>
      </c>
      <c r="AB169" s="2" t="s">
        <v>658</v>
      </c>
      <c r="AC169" s="2" t="s">
        <v>837</v>
      </c>
      <c r="AD169" s="2" t="s">
        <v>820</v>
      </c>
      <c r="AE169" s="2" t="s">
        <v>862</v>
      </c>
      <c r="AF169" s="2"/>
      <c r="AG169">
        <v>20</v>
      </c>
    </row>
    <row r="170" spans="1:33" x14ac:dyDescent="0.25">
      <c r="A170" t="s">
        <v>171</v>
      </c>
      <c r="B170" t="s">
        <v>383</v>
      </c>
      <c r="C170">
        <v>22425268</v>
      </c>
      <c r="D170">
        <v>12591</v>
      </c>
      <c r="E170">
        <v>28390988</v>
      </c>
      <c r="F170">
        <v>11462</v>
      </c>
      <c r="G170" s="4">
        <v>2.1999999999999999E-2</v>
      </c>
      <c r="H170" t="s">
        <v>541</v>
      </c>
      <c r="I170">
        <v>9.375</v>
      </c>
      <c r="J170" s="3">
        <v>2.09</v>
      </c>
      <c r="K170" s="3">
        <v>57375</v>
      </c>
      <c r="L170" s="7">
        <v>49.9</v>
      </c>
      <c r="M170" s="7">
        <v>89.2</v>
      </c>
      <c r="N170" s="2">
        <v>9.3000000000000007</v>
      </c>
      <c r="O170" s="2">
        <f>F170*106.86</f>
        <v>1224829.32</v>
      </c>
      <c r="P170">
        <f t="shared" si="18"/>
        <v>542353.18500000006</v>
      </c>
      <c r="Q170">
        <f t="shared" si="19"/>
        <v>1.910300497467718</v>
      </c>
      <c r="R170">
        <v>718782.41700000002</v>
      </c>
      <c r="S170">
        <f t="shared" si="20"/>
        <v>3.2052344569527556</v>
      </c>
      <c r="T170" s="3">
        <f t="shared" si="21"/>
        <v>149744.15279999998</v>
      </c>
      <c r="U170" s="3">
        <f t="shared" si="22"/>
        <v>0.52743551157853319</v>
      </c>
      <c r="V170">
        <f t="shared" si="23"/>
        <v>141179.10569999999</v>
      </c>
      <c r="W170">
        <f t="shared" si="24"/>
        <v>0.62955370566808821</v>
      </c>
      <c r="X170">
        <v>294470842</v>
      </c>
      <c r="Y170">
        <v>108846344</v>
      </c>
      <c r="Z170">
        <f t="shared" si="25"/>
        <v>26.602669809787784</v>
      </c>
      <c r="AA170">
        <f t="shared" si="26"/>
        <v>3.8347881626208431</v>
      </c>
      <c r="AB170" s="2" t="s">
        <v>674</v>
      </c>
      <c r="AC170" s="2" t="s">
        <v>837</v>
      </c>
      <c r="AD170" s="2" t="s">
        <v>800</v>
      </c>
      <c r="AE170" s="2" t="s">
        <v>862</v>
      </c>
      <c r="AG170">
        <v>20</v>
      </c>
    </row>
    <row r="171" spans="1:33" x14ac:dyDescent="0.25">
      <c r="A171" t="s">
        <v>172</v>
      </c>
      <c r="B171" t="s">
        <v>243</v>
      </c>
      <c r="C171">
        <v>68684027</v>
      </c>
      <c r="D171">
        <v>55645</v>
      </c>
      <c r="E171">
        <v>81336987</v>
      </c>
      <c r="F171">
        <v>58544</v>
      </c>
      <c r="G171" s="4">
        <v>8.4000000000000005E-2</v>
      </c>
      <c r="H171" t="s">
        <v>523</v>
      </c>
      <c r="I171">
        <v>7.25</v>
      </c>
      <c r="J171" s="3">
        <v>4.4904948280682131</v>
      </c>
      <c r="K171" s="3">
        <v>32469</v>
      </c>
      <c r="L171" s="7">
        <v>31.8</v>
      </c>
      <c r="M171" s="7">
        <v>78.7</v>
      </c>
      <c r="N171" s="2">
        <v>11</v>
      </c>
      <c r="O171" s="2">
        <f>F171*186.63</f>
        <v>10926066.719999999</v>
      </c>
      <c r="P171">
        <f t="shared" si="18"/>
        <v>2770155.72</v>
      </c>
      <c r="Q171">
        <f t="shared" si="19"/>
        <v>3.4057761692106938</v>
      </c>
      <c r="R171">
        <v>3176606.1150000002</v>
      </c>
      <c r="S171">
        <f t="shared" si="20"/>
        <v>4.6249561269900497</v>
      </c>
      <c r="T171" s="3">
        <f t="shared" si="21"/>
        <v>764842.23359999992</v>
      </c>
      <c r="U171" s="3">
        <f t="shared" si="22"/>
        <v>0.94033755344293724</v>
      </c>
      <c r="V171">
        <f t="shared" si="23"/>
        <v>623930.69149999996</v>
      </c>
      <c r="W171">
        <f t="shared" si="24"/>
        <v>0.90840726549129092</v>
      </c>
      <c r="X171">
        <v>1016210829</v>
      </c>
      <c r="Y171">
        <v>1143975155</v>
      </c>
      <c r="Z171">
        <f t="shared" si="25"/>
        <v>18.421983323720958</v>
      </c>
      <c r="AA171">
        <f t="shared" si="26"/>
        <v>5.5333633924813403</v>
      </c>
      <c r="AB171" s="2" t="s">
        <v>703</v>
      </c>
      <c r="AC171" s="2" t="s">
        <v>821</v>
      </c>
      <c r="AD171" s="2" t="s">
        <v>784</v>
      </c>
      <c r="AE171" s="2" t="s">
        <v>862</v>
      </c>
      <c r="AF171" s="2" t="s">
        <v>903</v>
      </c>
      <c r="AG171">
        <v>17</v>
      </c>
    </row>
    <row r="172" spans="1:33" x14ac:dyDescent="0.25">
      <c r="A172" t="s">
        <v>173</v>
      </c>
      <c r="B172" t="s">
        <v>243</v>
      </c>
      <c r="C172">
        <v>21770882</v>
      </c>
      <c r="D172">
        <v>14753</v>
      </c>
      <c r="E172">
        <v>15984746</v>
      </c>
      <c r="F172">
        <v>13755</v>
      </c>
      <c r="G172" s="4">
        <v>7.1999999999999995E-2</v>
      </c>
      <c r="H172" t="s">
        <v>523</v>
      </c>
      <c r="I172">
        <v>10.25</v>
      </c>
      <c r="J172" s="3">
        <v>5.3072625698324014</v>
      </c>
      <c r="K172" s="3">
        <v>32469</v>
      </c>
      <c r="L172" s="7">
        <v>31.8</v>
      </c>
      <c r="M172" s="7">
        <v>78.7</v>
      </c>
      <c r="N172" s="2">
        <v>11</v>
      </c>
      <c r="O172" s="2">
        <f>F172*186.63</f>
        <v>2567095.65</v>
      </c>
      <c r="P172">
        <f t="shared" si="18"/>
        <v>650852.21250000002</v>
      </c>
      <c r="Q172">
        <f t="shared" si="19"/>
        <v>4.0717081929234284</v>
      </c>
      <c r="R172">
        <v>842204.51100000006</v>
      </c>
      <c r="S172">
        <f t="shared" si="20"/>
        <v>3.8684905416326272</v>
      </c>
      <c r="T172" s="3">
        <f t="shared" si="21"/>
        <v>179700.82199999999</v>
      </c>
      <c r="U172" s="3">
        <f t="shared" si="22"/>
        <v>1.1242019235088252</v>
      </c>
      <c r="V172">
        <f t="shared" si="23"/>
        <v>165420.96309999999</v>
      </c>
      <c r="W172">
        <f t="shared" si="24"/>
        <v>0.75982664873200811</v>
      </c>
      <c r="X172">
        <v>2324849845</v>
      </c>
      <c r="Y172">
        <v>3955156106</v>
      </c>
      <c r="Z172">
        <f t="shared" si="25"/>
        <v>-26.577407382943878</v>
      </c>
      <c r="AA172">
        <f t="shared" si="26"/>
        <v>4.6283171903646352</v>
      </c>
      <c r="AB172" s="2" t="s">
        <v>706</v>
      </c>
      <c r="AC172" s="2" t="s">
        <v>821</v>
      </c>
      <c r="AD172" s="2" t="s">
        <v>784</v>
      </c>
      <c r="AE172" s="2" t="s">
        <v>862</v>
      </c>
      <c r="AF172" s="2" t="s">
        <v>903</v>
      </c>
      <c r="AG172">
        <v>17</v>
      </c>
    </row>
    <row r="173" spans="1:33" x14ac:dyDescent="0.25">
      <c r="A173" t="s">
        <v>174</v>
      </c>
      <c r="B173" t="s">
        <v>5</v>
      </c>
      <c r="C173">
        <v>103816009</v>
      </c>
      <c r="D173">
        <v>87662</v>
      </c>
      <c r="E173">
        <v>122959291</v>
      </c>
      <c r="F173">
        <v>87722</v>
      </c>
      <c r="G173" s="4">
        <v>0.104</v>
      </c>
      <c r="H173" t="s">
        <v>514</v>
      </c>
      <c r="I173">
        <v>10.25</v>
      </c>
      <c r="J173" s="3">
        <v>7.2848061393963688</v>
      </c>
      <c r="K173" s="3">
        <v>44283</v>
      </c>
      <c r="L173" s="7">
        <v>46</v>
      </c>
      <c r="M173" s="7">
        <v>88</v>
      </c>
      <c r="N173" s="2">
        <v>10</v>
      </c>
      <c r="O173" s="2">
        <f>F173*255.18</f>
        <v>22384899.960000001</v>
      </c>
      <c r="P173">
        <f t="shared" si="18"/>
        <v>4150785.7350000003</v>
      </c>
      <c r="Q173">
        <f t="shared" si="19"/>
        <v>3.37573980887707</v>
      </c>
      <c r="R173">
        <v>5004360.5940000005</v>
      </c>
      <c r="S173">
        <f t="shared" si="20"/>
        <v>4.8204131927283012</v>
      </c>
      <c r="T173" s="3">
        <f t="shared" si="21"/>
        <v>1146035.2967999999</v>
      </c>
      <c r="U173" s="3">
        <f t="shared" si="22"/>
        <v>0.93204449007436119</v>
      </c>
      <c r="V173">
        <f t="shared" si="23"/>
        <v>982927.70739999996</v>
      </c>
      <c r="W173">
        <f t="shared" si="24"/>
        <v>0.94679781747341107</v>
      </c>
      <c r="X173">
        <v>39590486</v>
      </c>
      <c r="Y173">
        <v>3371260300</v>
      </c>
      <c r="Z173">
        <f t="shared" si="25"/>
        <v>18.439624277985875</v>
      </c>
      <c r="AA173">
        <f t="shared" si="26"/>
        <v>5.767211010201712</v>
      </c>
      <c r="AB173" s="2" t="s">
        <v>637</v>
      </c>
      <c r="AC173" s="2" t="s">
        <v>832</v>
      </c>
      <c r="AD173" s="2" t="s">
        <v>788</v>
      </c>
      <c r="AE173" s="2" t="s">
        <v>862</v>
      </c>
      <c r="AG173">
        <v>17</v>
      </c>
    </row>
    <row r="174" spans="1:33" x14ac:dyDescent="0.25">
      <c r="A174" t="s">
        <v>175</v>
      </c>
      <c r="B174" t="s">
        <v>415</v>
      </c>
      <c r="C174">
        <v>324691062</v>
      </c>
      <c r="D174">
        <v>161040</v>
      </c>
      <c r="E174">
        <v>390000732</v>
      </c>
      <c r="F174">
        <v>161744</v>
      </c>
      <c r="G174" s="4">
        <v>7.2999999999999995E-2</v>
      </c>
      <c r="H174" t="s">
        <v>560</v>
      </c>
      <c r="I174">
        <v>10.75</v>
      </c>
      <c r="J174" s="3">
        <v>3.416095254598114</v>
      </c>
      <c r="K174" s="3">
        <v>39929</v>
      </c>
      <c r="L174" s="7">
        <v>34.9</v>
      </c>
      <c r="M174" s="7">
        <v>88</v>
      </c>
      <c r="N174" s="2">
        <v>12.3</v>
      </c>
      <c r="O174" s="2">
        <f>F174*222.62</f>
        <v>36007449.280000001</v>
      </c>
      <c r="P174">
        <f t="shared" si="18"/>
        <v>7653321.7200000007</v>
      </c>
      <c r="Q174">
        <f t="shared" si="19"/>
        <v>1.9623865013668744</v>
      </c>
      <c r="R174">
        <v>9193290.4800000004</v>
      </c>
      <c r="S174">
        <f t="shared" si="20"/>
        <v>2.8313962273467204</v>
      </c>
      <c r="T174" s="3">
        <f t="shared" si="21"/>
        <v>2113088.3136</v>
      </c>
      <c r="U174" s="3">
        <f t="shared" si="22"/>
        <v>0.54181649935980114</v>
      </c>
      <c r="V174">
        <f t="shared" si="23"/>
        <v>1805693.2079999999</v>
      </c>
      <c r="W174">
        <f t="shared" si="24"/>
        <v>0.55612655207613937</v>
      </c>
      <c r="X174">
        <v>2072265438</v>
      </c>
      <c r="Y174">
        <v>93022999</v>
      </c>
      <c r="Z174">
        <f t="shared" si="25"/>
        <v>20.114403395557588</v>
      </c>
      <c r="AA174">
        <f t="shared" si="26"/>
        <v>3.3875227794228602</v>
      </c>
      <c r="AB174" s="2" t="s">
        <v>707</v>
      </c>
      <c r="AC174" s="2" t="s">
        <v>857</v>
      </c>
      <c r="AD174" s="2" t="s">
        <v>825</v>
      </c>
      <c r="AE174" s="2" t="s">
        <v>862</v>
      </c>
      <c r="AF174" s="2" t="s">
        <v>907</v>
      </c>
      <c r="AG174" s="9">
        <v>21</v>
      </c>
    </row>
    <row r="175" spans="1:33" x14ac:dyDescent="0.25">
      <c r="A175" t="s">
        <v>176</v>
      </c>
      <c r="B175" t="s">
        <v>354</v>
      </c>
      <c r="C175">
        <v>50847063</v>
      </c>
      <c r="D175">
        <v>11800</v>
      </c>
      <c r="E175">
        <v>65819022</v>
      </c>
      <c r="F175">
        <v>11174</v>
      </c>
      <c r="G175" s="4">
        <v>6.3E-2</v>
      </c>
      <c r="H175" t="s">
        <v>557</v>
      </c>
      <c r="I175">
        <v>9</v>
      </c>
      <c r="J175" s="3">
        <v>1.3925294888597641</v>
      </c>
      <c r="K175" s="3">
        <v>27142</v>
      </c>
      <c r="L175" s="7">
        <v>21.8</v>
      </c>
      <c r="M175" s="7">
        <v>81.7</v>
      </c>
      <c r="N175" s="2">
        <v>11.8</v>
      </c>
      <c r="O175" s="2">
        <f>F175*253.23</f>
        <v>2829592.02</v>
      </c>
      <c r="P175">
        <f t="shared" si="18"/>
        <v>528725.745</v>
      </c>
      <c r="Q175">
        <f t="shared" si="19"/>
        <v>0.80330234168474868</v>
      </c>
      <c r="R175">
        <v>673626.60000000009</v>
      </c>
      <c r="S175">
        <f t="shared" si="20"/>
        <v>1.3248092618446814</v>
      </c>
      <c r="T175" s="3">
        <f t="shared" si="21"/>
        <v>145981.60559999998</v>
      </c>
      <c r="U175" s="3">
        <f t="shared" si="22"/>
        <v>0.22179242590386708</v>
      </c>
      <c r="V175">
        <f t="shared" si="23"/>
        <v>132309.85999999999</v>
      </c>
      <c r="W175">
        <f t="shared" si="24"/>
        <v>0.26021141083409277</v>
      </c>
      <c r="X175">
        <v>3119810702</v>
      </c>
      <c r="Y175">
        <v>1293693773</v>
      </c>
      <c r="Z175">
        <f t="shared" si="25"/>
        <v>29.44508122327537</v>
      </c>
      <c r="AA175">
        <f t="shared" si="26"/>
        <v>1.5850206726787743</v>
      </c>
      <c r="AB175" s="2" t="s">
        <v>708</v>
      </c>
      <c r="AC175" s="2" t="s">
        <v>784</v>
      </c>
      <c r="AD175" s="2" t="s">
        <v>815</v>
      </c>
      <c r="AE175" s="2" t="s">
        <v>862</v>
      </c>
      <c r="AF175" s="2" t="s">
        <v>904</v>
      </c>
      <c r="AG175">
        <v>19</v>
      </c>
    </row>
    <row r="176" spans="1:33" x14ac:dyDescent="0.25">
      <c r="A176" t="s">
        <v>177</v>
      </c>
      <c r="B176" t="s">
        <v>487</v>
      </c>
      <c r="C176">
        <v>78143277</v>
      </c>
      <c r="D176">
        <v>81868</v>
      </c>
      <c r="E176">
        <v>111057188</v>
      </c>
      <c r="F176">
        <v>89823</v>
      </c>
      <c r="G176" s="4">
        <v>0.106</v>
      </c>
      <c r="H176" t="s">
        <v>516</v>
      </c>
      <c r="I176">
        <v>8.75</v>
      </c>
      <c r="J176" s="3">
        <v>3.9845728491438397</v>
      </c>
      <c r="K176" s="3">
        <v>45524</v>
      </c>
      <c r="L176" s="7">
        <v>41.7</v>
      </c>
      <c r="M176" s="7">
        <v>89.4</v>
      </c>
      <c r="N176" s="2">
        <v>11.8</v>
      </c>
      <c r="O176" s="2">
        <f>F176*116.26</f>
        <v>10442821.98</v>
      </c>
      <c r="P176">
        <f t="shared" si="18"/>
        <v>4250199.8025000002</v>
      </c>
      <c r="Q176">
        <f t="shared" si="19"/>
        <v>3.8270371139777106</v>
      </c>
      <c r="R176">
        <v>4673598.5159999998</v>
      </c>
      <c r="S176">
        <f t="shared" si="20"/>
        <v>5.9808069170173139</v>
      </c>
      <c r="T176" s="3">
        <f t="shared" si="21"/>
        <v>1173483.6011999999</v>
      </c>
      <c r="U176" s="3">
        <f t="shared" si="22"/>
        <v>1.0566480408273979</v>
      </c>
      <c r="V176">
        <f t="shared" si="23"/>
        <v>917961.3236</v>
      </c>
      <c r="W176">
        <f t="shared" si="24"/>
        <v>1.1747156746446659</v>
      </c>
      <c r="X176">
        <v>287588642</v>
      </c>
      <c r="Y176">
        <v>246986897</v>
      </c>
      <c r="Z176">
        <f t="shared" si="25"/>
        <v>42.119952302486624</v>
      </c>
      <c r="AA176">
        <f t="shared" si="26"/>
        <v>7.1555225916619793</v>
      </c>
      <c r="AB176" s="2" t="s">
        <v>709</v>
      </c>
      <c r="AC176" s="2" t="s">
        <v>835</v>
      </c>
      <c r="AD176" s="2" t="s">
        <v>793</v>
      </c>
      <c r="AE176" s="2" t="s">
        <v>862</v>
      </c>
      <c r="AG176">
        <v>19</v>
      </c>
    </row>
    <row r="177" spans="1:33" x14ac:dyDescent="0.25">
      <c r="A177" t="s">
        <v>178</v>
      </c>
      <c r="B177" t="s">
        <v>243</v>
      </c>
      <c r="C177">
        <v>38289586</v>
      </c>
      <c r="D177">
        <v>25675</v>
      </c>
      <c r="E177">
        <v>30201271</v>
      </c>
      <c r="F177">
        <v>26357</v>
      </c>
      <c r="G177" s="4">
        <v>6.3E-2</v>
      </c>
      <c r="H177" t="s">
        <v>523</v>
      </c>
      <c r="I177">
        <v>9.25</v>
      </c>
      <c r="J177" s="3">
        <v>1.2020628950327659</v>
      </c>
      <c r="K177" s="3">
        <v>32469</v>
      </c>
      <c r="L177" s="7">
        <v>31.8</v>
      </c>
      <c r="M177" s="7">
        <v>78.7</v>
      </c>
      <c r="N177" s="2">
        <v>11</v>
      </c>
      <c r="O177" s="2">
        <f>F177*186.63</f>
        <v>4919006.91</v>
      </c>
      <c r="P177">
        <f t="shared" si="18"/>
        <v>1247147.3475000001</v>
      </c>
      <c r="Q177">
        <f t="shared" si="19"/>
        <v>4.1294531859271757</v>
      </c>
      <c r="R177">
        <v>1465708.7250000001</v>
      </c>
      <c r="S177">
        <f t="shared" si="20"/>
        <v>3.8279565754510898</v>
      </c>
      <c r="T177" s="3">
        <f t="shared" si="21"/>
        <v>344338.39079999999</v>
      </c>
      <c r="U177" s="3">
        <f t="shared" si="22"/>
        <v>1.1401453627564218</v>
      </c>
      <c r="V177">
        <f t="shared" si="23"/>
        <v>287886.07250000001</v>
      </c>
      <c r="W177">
        <f t="shared" si="24"/>
        <v>0.75186520037066995</v>
      </c>
      <c r="X177">
        <v>772247361</v>
      </c>
      <c r="Y177">
        <v>861734208</v>
      </c>
      <c r="Z177">
        <f t="shared" si="25"/>
        <v>-21.124059685576125</v>
      </c>
      <c r="AA177">
        <f t="shared" si="26"/>
        <v>4.5798217758217605</v>
      </c>
      <c r="AB177" s="2" t="s">
        <v>573</v>
      </c>
      <c r="AC177" s="2" t="s">
        <v>821</v>
      </c>
      <c r="AD177" s="2" t="s">
        <v>784</v>
      </c>
      <c r="AE177" s="2" t="s">
        <v>862</v>
      </c>
      <c r="AF177" s="2" t="s">
        <v>903</v>
      </c>
      <c r="AG177">
        <v>17</v>
      </c>
    </row>
    <row r="178" spans="1:33" x14ac:dyDescent="0.25">
      <c r="A178" t="s">
        <v>179</v>
      </c>
      <c r="B178" t="s">
        <v>365</v>
      </c>
      <c r="C178">
        <v>46398099</v>
      </c>
      <c r="D178">
        <v>19616</v>
      </c>
      <c r="E178">
        <v>53119477</v>
      </c>
      <c r="F178">
        <v>19382</v>
      </c>
      <c r="G178" s="4">
        <v>5.5E-2</v>
      </c>
      <c r="H178" t="s">
        <v>536</v>
      </c>
      <c r="I178">
        <v>9.5</v>
      </c>
      <c r="J178" s="3">
        <v>2.6207605344295994</v>
      </c>
      <c r="K178" s="3">
        <v>23956</v>
      </c>
      <c r="L178" s="7">
        <v>20.3</v>
      </c>
      <c r="M178" s="7">
        <v>79.5</v>
      </c>
      <c r="N178" s="2">
        <v>14.4</v>
      </c>
      <c r="O178" s="2">
        <f>F178*84.07</f>
        <v>1629444.7399999998</v>
      </c>
      <c r="P178">
        <f t="shared" si="18"/>
        <v>917107.78500000003</v>
      </c>
      <c r="Q178">
        <f t="shared" si="19"/>
        <v>1.7265000274757976</v>
      </c>
      <c r="R178">
        <v>1119818.5920000002</v>
      </c>
      <c r="S178">
        <f t="shared" si="20"/>
        <v>2.4135010186516483</v>
      </c>
      <c r="T178" s="3">
        <f t="shared" si="21"/>
        <v>253214.20079999999</v>
      </c>
      <c r="U178" s="3">
        <f t="shared" si="22"/>
        <v>0.47668805323516267</v>
      </c>
      <c r="V178">
        <f t="shared" si="23"/>
        <v>219948.32319999998</v>
      </c>
      <c r="W178">
        <f t="shared" si="24"/>
        <v>0.47404598020276645</v>
      </c>
      <c r="X178">
        <v>755027799</v>
      </c>
      <c r="Y178">
        <v>326977452</v>
      </c>
      <c r="Z178">
        <f t="shared" si="25"/>
        <v>14.486321950388529</v>
      </c>
      <c r="AA178">
        <f t="shared" si="26"/>
        <v>2.8875469988544147</v>
      </c>
      <c r="AB178" s="2" t="s">
        <v>710</v>
      </c>
      <c r="AC178" s="2" t="s">
        <v>826</v>
      </c>
      <c r="AD178" s="2" t="s">
        <v>818</v>
      </c>
      <c r="AE178" s="2" t="s">
        <v>862</v>
      </c>
      <c r="AF178" s="2"/>
      <c r="AG178">
        <v>17</v>
      </c>
    </row>
    <row r="179" spans="1:33" x14ac:dyDescent="0.25">
      <c r="A179" t="s">
        <v>180</v>
      </c>
      <c r="B179" t="s">
        <v>243</v>
      </c>
      <c r="C179">
        <v>42314919</v>
      </c>
      <c r="D179">
        <v>94133</v>
      </c>
      <c r="E179">
        <v>91867784</v>
      </c>
      <c r="F179">
        <v>100225</v>
      </c>
      <c r="G179" s="4">
        <v>9.7000000000000003E-2</v>
      </c>
      <c r="H179" t="s">
        <v>523</v>
      </c>
      <c r="I179">
        <v>7.75</v>
      </c>
      <c r="J179" s="3">
        <v>4.8167648438721784</v>
      </c>
      <c r="K179" s="3">
        <v>32469</v>
      </c>
      <c r="L179" s="7">
        <v>31.8</v>
      </c>
      <c r="M179" s="7">
        <v>78.7</v>
      </c>
      <c r="N179" s="2">
        <v>11</v>
      </c>
      <c r="O179" s="2">
        <f>F179*186.63</f>
        <v>18704991.75</v>
      </c>
      <c r="P179">
        <f t="shared" si="18"/>
        <v>4742396.4375</v>
      </c>
      <c r="Q179">
        <f t="shared" si="19"/>
        <v>5.162197487532735</v>
      </c>
      <c r="R179">
        <v>5373770.5710000005</v>
      </c>
      <c r="S179">
        <f t="shared" si="20"/>
        <v>12.699470300297634</v>
      </c>
      <c r="T179" s="3">
        <f t="shared" si="21"/>
        <v>1309379.49</v>
      </c>
      <c r="U179" s="3">
        <f t="shared" si="22"/>
        <v>1.4252868992681917</v>
      </c>
      <c r="V179">
        <f t="shared" si="23"/>
        <v>1055485.0891</v>
      </c>
      <c r="W179">
        <f t="shared" si="24"/>
        <v>2.4943568699729757</v>
      </c>
      <c r="X179">
        <v>1148425982</v>
      </c>
      <c r="Y179">
        <v>88346540</v>
      </c>
      <c r="Z179">
        <f t="shared" si="25"/>
        <v>117.10495062037103</v>
      </c>
      <c r="AA179">
        <f t="shared" si="26"/>
        <v>15.193827170270607</v>
      </c>
      <c r="AB179" s="2" t="s">
        <v>641</v>
      </c>
      <c r="AC179" s="2" t="s">
        <v>821</v>
      </c>
      <c r="AD179" s="2" t="s">
        <v>784</v>
      </c>
      <c r="AE179" s="2" t="s">
        <v>862</v>
      </c>
      <c r="AF179" s="2" t="s">
        <v>903</v>
      </c>
      <c r="AG179">
        <v>17</v>
      </c>
    </row>
    <row r="180" spans="1:33" x14ac:dyDescent="0.25">
      <c r="A180" t="s">
        <v>181</v>
      </c>
      <c r="B180" t="s">
        <v>243</v>
      </c>
      <c r="C180">
        <v>2566092</v>
      </c>
      <c r="D180">
        <v>1885</v>
      </c>
      <c r="E180">
        <v>4291483</v>
      </c>
      <c r="F180">
        <v>1736</v>
      </c>
      <c r="G180" s="4">
        <v>5.8000000000000003E-2</v>
      </c>
      <c r="H180" t="s">
        <v>523</v>
      </c>
      <c r="I180">
        <v>9.5</v>
      </c>
      <c r="J180" s="3">
        <v>0.52548607461902253</v>
      </c>
      <c r="K180" s="3">
        <v>32469</v>
      </c>
      <c r="L180" s="7">
        <v>31.8</v>
      </c>
      <c r="M180" s="7">
        <v>78.7</v>
      </c>
      <c r="N180" s="2">
        <v>11</v>
      </c>
      <c r="O180" s="2">
        <f>F180*186.63</f>
        <v>323989.68</v>
      </c>
      <c r="P180">
        <f t="shared" si="18"/>
        <v>82143.180000000008</v>
      </c>
      <c r="Q180">
        <f t="shared" si="19"/>
        <v>1.9140977606109593</v>
      </c>
      <c r="R180">
        <v>107608.99500000001</v>
      </c>
      <c r="S180">
        <f t="shared" si="20"/>
        <v>4.1934971544278232</v>
      </c>
      <c r="T180" s="3">
        <f t="shared" si="21"/>
        <v>22679.7984</v>
      </c>
      <c r="U180" s="3">
        <f t="shared" si="22"/>
        <v>0.52848393900197199</v>
      </c>
      <c r="V180">
        <f t="shared" si="23"/>
        <v>21135.9395</v>
      </c>
      <c r="W180">
        <f t="shared" si="24"/>
        <v>0.82366257717961777</v>
      </c>
      <c r="X180">
        <v>85202206</v>
      </c>
      <c r="Y180">
        <v>1708086314</v>
      </c>
      <c r="Z180">
        <f t="shared" si="25"/>
        <v>67.23808031824268</v>
      </c>
      <c r="AA180">
        <f t="shared" si="26"/>
        <v>5.0171597316074408</v>
      </c>
      <c r="AB180" s="2" t="s">
        <v>682</v>
      </c>
      <c r="AC180" s="2" t="s">
        <v>821</v>
      </c>
      <c r="AD180" s="2" t="s">
        <v>784</v>
      </c>
      <c r="AE180" s="2" t="s">
        <v>862</v>
      </c>
      <c r="AF180" s="2" t="s">
        <v>903</v>
      </c>
      <c r="AG180">
        <v>17</v>
      </c>
    </row>
    <row r="181" spans="1:33" x14ac:dyDescent="0.25">
      <c r="A181" t="s">
        <v>182</v>
      </c>
      <c r="B181" t="s">
        <v>365</v>
      </c>
      <c r="C181">
        <v>28459545</v>
      </c>
      <c r="D181">
        <v>54377</v>
      </c>
      <c r="E181">
        <v>35523717</v>
      </c>
      <c r="F181">
        <v>56915</v>
      </c>
      <c r="G181" s="4">
        <v>7.8E-2</v>
      </c>
      <c r="H181" t="s">
        <v>536</v>
      </c>
      <c r="I181">
        <v>7.75</v>
      </c>
      <c r="J181" s="3">
        <v>6.50073627123514</v>
      </c>
      <c r="K181" s="3">
        <v>23956</v>
      </c>
      <c r="L181" s="7">
        <v>20.3</v>
      </c>
      <c r="M181" s="7">
        <v>79.5</v>
      </c>
      <c r="N181" s="2">
        <v>14.4</v>
      </c>
      <c r="O181" s="2">
        <f>F181*84.07</f>
        <v>4784844.05</v>
      </c>
      <c r="P181">
        <f t="shared" si="18"/>
        <v>2693075.5125000002</v>
      </c>
      <c r="Q181">
        <f t="shared" si="19"/>
        <v>7.58106341321208</v>
      </c>
      <c r="R181">
        <v>3104219.7990000001</v>
      </c>
      <c r="S181">
        <f t="shared" si="20"/>
        <v>10.907482178650433</v>
      </c>
      <c r="T181" s="3">
        <f t="shared" si="21"/>
        <v>743560.326</v>
      </c>
      <c r="U181" s="3">
        <f t="shared" si="22"/>
        <v>2.0931377366844806</v>
      </c>
      <c r="V181">
        <f t="shared" si="23"/>
        <v>609712.98789999995</v>
      </c>
      <c r="W181">
        <f t="shared" si="24"/>
        <v>2.1423848761461222</v>
      </c>
      <c r="X181">
        <v>573773955</v>
      </c>
      <c r="Y181">
        <v>876014200</v>
      </c>
      <c r="Z181">
        <f t="shared" si="25"/>
        <v>24.821802316235203</v>
      </c>
      <c r="AA181">
        <f t="shared" si="26"/>
        <v>13.049867054796554</v>
      </c>
      <c r="AB181" s="2" t="s">
        <v>610</v>
      </c>
      <c r="AC181" s="2" t="s">
        <v>826</v>
      </c>
      <c r="AD181" s="2" t="s">
        <v>818</v>
      </c>
      <c r="AE181" s="2" t="s">
        <v>862</v>
      </c>
      <c r="AF181" s="2"/>
      <c r="AG181">
        <v>17</v>
      </c>
    </row>
    <row r="182" spans="1:33" x14ac:dyDescent="0.25">
      <c r="A182" t="s">
        <v>183</v>
      </c>
      <c r="B182" t="s">
        <v>190</v>
      </c>
      <c r="C182">
        <v>52114216</v>
      </c>
      <c r="D182">
        <v>11753</v>
      </c>
      <c r="E182">
        <v>64941786</v>
      </c>
      <c r="F182">
        <v>11110</v>
      </c>
      <c r="G182" s="4">
        <v>4.4999999999999998E-2</v>
      </c>
      <c r="H182" t="s">
        <v>518</v>
      </c>
      <c r="I182">
        <v>9.375</v>
      </c>
      <c r="J182" s="3">
        <v>0.43399010502560542</v>
      </c>
      <c r="K182" s="3">
        <v>17590</v>
      </c>
      <c r="L182" s="7">
        <v>14.5</v>
      </c>
      <c r="M182" s="7">
        <v>69</v>
      </c>
      <c r="N182" s="2">
        <v>11.4</v>
      </c>
      <c r="O182" s="2">
        <f>F182*136.45</f>
        <v>1515959.4999999998</v>
      </c>
      <c r="P182">
        <f t="shared" si="18"/>
        <v>525697.42500000005</v>
      </c>
      <c r="Q182">
        <f t="shared" si="19"/>
        <v>0.80949024869750275</v>
      </c>
      <c r="R182">
        <v>670943.51100000006</v>
      </c>
      <c r="S182">
        <f t="shared" si="20"/>
        <v>1.2874481523429233</v>
      </c>
      <c r="T182" s="3">
        <f t="shared" si="21"/>
        <v>145145.484</v>
      </c>
      <c r="U182" s="3">
        <f t="shared" si="22"/>
        <v>0.22350091203220063</v>
      </c>
      <c r="V182">
        <f t="shared" si="23"/>
        <v>131782.86309999999</v>
      </c>
      <c r="W182">
        <f t="shared" si="24"/>
        <v>0.25287315672176663</v>
      </c>
      <c r="X182">
        <v>367725463</v>
      </c>
      <c r="Y182">
        <v>1252968947</v>
      </c>
      <c r="Z182">
        <f t="shared" si="25"/>
        <v>24.614339396375069</v>
      </c>
      <c r="AA182">
        <f t="shared" si="26"/>
        <v>1.5403213090646899</v>
      </c>
      <c r="AB182" s="2" t="s">
        <v>711</v>
      </c>
      <c r="AC182" s="2" t="s">
        <v>841</v>
      </c>
      <c r="AD182" s="2" t="s">
        <v>797</v>
      </c>
      <c r="AE182" s="2" t="s">
        <v>862</v>
      </c>
      <c r="AG182">
        <v>18</v>
      </c>
    </row>
    <row r="183" spans="1:33" x14ac:dyDescent="0.25">
      <c r="A183" t="s">
        <v>184</v>
      </c>
      <c r="B183" t="s">
        <v>497</v>
      </c>
      <c r="C183">
        <v>58356161</v>
      </c>
      <c r="D183">
        <v>36677</v>
      </c>
      <c r="E183">
        <v>89954319</v>
      </c>
      <c r="F183">
        <v>41919</v>
      </c>
      <c r="G183" s="4">
        <v>8.1000000000000003E-2</v>
      </c>
      <c r="H183" t="s">
        <v>561</v>
      </c>
      <c r="I183">
        <v>9.25</v>
      </c>
      <c r="J183" s="3">
        <v>2.8218520260402484</v>
      </c>
      <c r="K183" s="3">
        <v>25101</v>
      </c>
      <c r="L183" s="7">
        <v>16.899999999999999</v>
      </c>
      <c r="M183" s="7">
        <v>78.3</v>
      </c>
      <c r="N183" s="2">
        <v>17.100000000000001</v>
      </c>
      <c r="O183" s="2">
        <f>F183*345.43</f>
        <v>14480080.17</v>
      </c>
      <c r="P183">
        <f t="shared" si="18"/>
        <v>1983502.2825000002</v>
      </c>
      <c r="Q183">
        <f t="shared" si="19"/>
        <v>2.2050106148877635</v>
      </c>
      <c r="R183">
        <v>2093779.8990000002</v>
      </c>
      <c r="S183">
        <f t="shared" si="20"/>
        <v>3.5879328988073769</v>
      </c>
      <c r="T183" s="3">
        <f t="shared" si="21"/>
        <v>547646.58360000001</v>
      </c>
      <c r="U183" s="3">
        <f t="shared" si="22"/>
        <v>0.60880521323272985</v>
      </c>
      <c r="V183">
        <f t="shared" si="23"/>
        <v>411248.19789999997</v>
      </c>
      <c r="W183">
        <f t="shared" si="24"/>
        <v>0.70472113115871338</v>
      </c>
      <c r="X183">
        <v>465072067</v>
      </c>
      <c r="Y183">
        <v>440544586</v>
      </c>
      <c r="Z183">
        <f t="shared" si="25"/>
        <v>54.147081402424668</v>
      </c>
      <c r="AA183">
        <f t="shared" si="26"/>
        <v>4.2926540299660907</v>
      </c>
      <c r="AB183" s="2" t="s">
        <v>603</v>
      </c>
      <c r="AC183" s="2" t="s">
        <v>854</v>
      </c>
      <c r="AD183" s="2" t="s">
        <v>809</v>
      </c>
      <c r="AE183" s="2" t="s">
        <v>862</v>
      </c>
      <c r="AF183" s="2"/>
      <c r="AG183" s="9">
        <v>19</v>
      </c>
    </row>
    <row r="184" spans="1:33" x14ac:dyDescent="0.25">
      <c r="A184" t="s">
        <v>185</v>
      </c>
      <c r="B184" t="s">
        <v>299</v>
      </c>
      <c r="C184">
        <v>12060907</v>
      </c>
      <c r="D184">
        <v>6255</v>
      </c>
      <c r="E184">
        <v>6951648</v>
      </c>
      <c r="F184">
        <v>5504</v>
      </c>
      <c r="G184" s="4">
        <v>0.19400000000000001</v>
      </c>
      <c r="H184" t="s">
        <v>531</v>
      </c>
      <c r="I184">
        <v>7.75</v>
      </c>
      <c r="J184" s="3">
        <v>2.0667257159728374</v>
      </c>
      <c r="K184" s="3">
        <v>38590</v>
      </c>
      <c r="L184" s="7">
        <v>39.9</v>
      </c>
      <c r="M184" s="7">
        <v>85.1</v>
      </c>
      <c r="N184" s="2">
        <v>10.5</v>
      </c>
      <c r="O184" s="2">
        <f>F184*99.07</f>
        <v>545281.27999999991</v>
      </c>
      <c r="P184">
        <f t="shared" si="18"/>
        <v>260435.52000000002</v>
      </c>
      <c r="Q184">
        <f t="shared" si="19"/>
        <v>3.7463853175534778</v>
      </c>
      <c r="R184">
        <v>357079.185</v>
      </c>
      <c r="S184">
        <f t="shared" si="20"/>
        <v>2.9606329358148602</v>
      </c>
      <c r="T184" s="3">
        <f t="shared" si="21"/>
        <v>71906.457599999994</v>
      </c>
      <c r="U184" s="3">
        <f t="shared" si="22"/>
        <v>1.0343800146382556</v>
      </c>
      <c r="V184">
        <f t="shared" si="23"/>
        <v>70135.438500000004</v>
      </c>
      <c r="W184">
        <f t="shared" si="24"/>
        <v>0.58151048258642579</v>
      </c>
      <c r="X184">
        <v>643151419</v>
      </c>
      <c r="Y184">
        <v>2290587959</v>
      </c>
      <c r="Z184">
        <f t="shared" si="25"/>
        <v>-42.362145732489267</v>
      </c>
      <c r="AA184">
        <f t="shared" si="26"/>
        <v>3.5421434184012863</v>
      </c>
      <c r="AB184" s="2" t="s">
        <v>712</v>
      </c>
      <c r="AC184" s="2" t="s">
        <v>851</v>
      </c>
      <c r="AD184" s="2" t="s">
        <v>812</v>
      </c>
      <c r="AE184" s="2" t="s">
        <v>862</v>
      </c>
      <c r="AF184" s="2"/>
      <c r="AG184">
        <v>18</v>
      </c>
    </row>
    <row r="185" spans="1:33" x14ac:dyDescent="0.25">
      <c r="A185" t="s">
        <v>186</v>
      </c>
      <c r="B185" t="s">
        <v>243</v>
      </c>
      <c r="C185">
        <v>10242393</v>
      </c>
      <c r="D185">
        <v>7331</v>
      </c>
      <c r="E185">
        <v>17040882</v>
      </c>
      <c r="F185">
        <v>7495</v>
      </c>
      <c r="G185" s="4">
        <v>0.11799999999999999</v>
      </c>
      <c r="H185" t="s">
        <v>523</v>
      </c>
      <c r="I185">
        <v>7.875</v>
      </c>
      <c r="J185" s="3">
        <v>0.6518055012384304</v>
      </c>
      <c r="K185" s="3">
        <v>32469</v>
      </c>
      <c r="L185" s="7">
        <v>31.8</v>
      </c>
      <c r="M185" s="7">
        <v>78.7</v>
      </c>
      <c r="N185" s="2">
        <v>11</v>
      </c>
      <c r="O185" s="2">
        <f>F185*186.63</f>
        <v>1398791.8499999999</v>
      </c>
      <c r="P185">
        <f t="shared" si="18"/>
        <v>354644.66250000003</v>
      </c>
      <c r="Q185">
        <f t="shared" si="19"/>
        <v>2.0811402983718805</v>
      </c>
      <c r="R185">
        <v>418504.79700000002</v>
      </c>
      <c r="S185">
        <f t="shared" si="20"/>
        <v>4.0860060437048258</v>
      </c>
      <c r="T185" s="3">
        <f t="shared" si="21"/>
        <v>97917.678</v>
      </c>
      <c r="U185" s="3">
        <f t="shared" si="22"/>
        <v>0.57460451870977092</v>
      </c>
      <c r="V185">
        <f t="shared" si="23"/>
        <v>82200.303700000004</v>
      </c>
      <c r="W185">
        <f t="shared" si="24"/>
        <v>0.80254979183087394</v>
      </c>
      <c r="X185">
        <v>3171906435</v>
      </c>
      <c r="Y185">
        <v>270793424</v>
      </c>
      <c r="Z185">
        <f t="shared" si="25"/>
        <v>66.375982643899718</v>
      </c>
      <c r="AA185">
        <f t="shared" si="26"/>
        <v>4.8885558355356995</v>
      </c>
      <c r="AB185" s="2" t="s">
        <v>656</v>
      </c>
      <c r="AC185" s="2" t="s">
        <v>821</v>
      </c>
      <c r="AD185" s="2" t="s">
        <v>784</v>
      </c>
      <c r="AE185" s="2" t="s">
        <v>862</v>
      </c>
      <c r="AF185" s="2" t="s">
        <v>903</v>
      </c>
      <c r="AG185">
        <v>17</v>
      </c>
    </row>
    <row r="186" spans="1:33" x14ac:dyDescent="0.25">
      <c r="A186" t="s">
        <v>187</v>
      </c>
      <c r="B186" t="s">
        <v>154</v>
      </c>
      <c r="C186">
        <v>313698210</v>
      </c>
      <c r="D186">
        <v>197574</v>
      </c>
      <c r="E186">
        <v>365498192</v>
      </c>
      <c r="F186">
        <v>197616</v>
      </c>
      <c r="G186" s="4">
        <v>5.8000000000000003E-2</v>
      </c>
      <c r="H186" t="s">
        <v>553</v>
      </c>
      <c r="I186">
        <v>7.75</v>
      </c>
      <c r="J186" s="3">
        <v>1.912377441873139</v>
      </c>
      <c r="K186" s="3">
        <v>23284</v>
      </c>
      <c r="L186" s="7">
        <v>20.7</v>
      </c>
      <c r="M186" s="7">
        <v>75.3</v>
      </c>
      <c r="N186" s="2">
        <v>14.6</v>
      </c>
      <c r="O186" s="2">
        <f>F186*11.566</f>
        <v>2285626.656</v>
      </c>
      <c r="P186">
        <f t="shared" si="18"/>
        <v>9350695.0800000001</v>
      </c>
      <c r="Q186">
        <f t="shared" si="19"/>
        <v>2.5583423624705648</v>
      </c>
      <c r="R186">
        <v>11278906.938000001</v>
      </c>
      <c r="S186">
        <f t="shared" si="20"/>
        <v>3.5954642323269876</v>
      </c>
      <c r="T186" s="3">
        <f t="shared" si="21"/>
        <v>2581734.4704</v>
      </c>
      <c r="U186" s="3">
        <f t="shared" si="22"/>
        <v>0.70636039436277154</v>
      </c>
      <c r="V186">
        <f t="shared" si="23"/>
        <v>2215337.9898000001</v>
      </c>
      <c r="W186">
        <f t="shared" si="24"/>
        <v>0.70620039234524168</v>
      </c>
      <c r="X186">
        <v>376872180</v>
      </c>
      <c r="Y186">
        <v>17845979</v>
      </c>
      <c r="Z186">
        <f t="shared" si="25"/>
        <v>16.512680132921385</v>
      </c>
      <c r="AA186">
        <f t="shared" si="26"/>
        <v>4.3016646246722292</v>
      </c>
      <c r="AB186" s="2" t="s">
        <v>667</v>
      </c>
      <c r="AC186" s="2" t="s">
        <v>839</v>
      </c>
      <c r="AD186" s="2" t="s">
        <v>620</v>
      </c>
      <c r="AE186" s="2" t="s">
        <v>862</v>
      </c>
      <c r="AG186">
        <v>16</v>
      </c>
    </row>
    <row r="187" spans="1:33" x14ac:dyDescent="0.25">
      <c r="A187" t="s">
        <v>188</v>
      </c>
      <c r="B187" t="s">
        <v>190</v>
      </c>
      <c r="C187">
        <v>54714443</v>
      </c>
      <c r="D187">
        <v>59383</v>
      </c>
      <c r="E187">
        <v>62391105</v>
      </c>
      <c r="F187">
        <v>54519</v>
      </c>
      <c r="G187" s="4">
        <v>8.8999999999999996E-2</v>
      </c>
      <c r="H187" t="s">
        <v>518</v>
      </c>
      <c r="I187">
        <v>10.25</v>
      </c>
      <c r="J187" s="3">
        <v>7.8719856997989028</v>
      </c>
      <c r="K187" s="3">
        <v>17590</v>
      </c>
      <c r="L187" s="7">
        <v>14.5</v>
      </c>
      <c r="M187" s="7">
        <v>69</v>
      </c>
      <c r="N187" s="2">
        <v>11.4</v>
      </c>
      <c r="O187" s="2">
        <f>F187*136.45</f>
        <v>7439117.5499999998</v>
      </c>
      <c r="P187">
        <f t="shared" si="18"/>
        <v>2579702.7825000002</v>
      </c>
      <c r="Q187">
        <f t="shared" si="19"/>
        <v>4.1347284721115294</v>
      </c>
      <c r="R187">
        <v>3389997.321</v>
      </c>
      <c r="S187">
        <f t="shared" si="20"/>
        <v>6.1957997470613018</v>
      </c>
      <c r="T187" s="3">
        <f t="shared" si="21"/>
        <v>712258.02359999996</v>
      </c>
      <c r="U187" s="3">
        <f t="shared" si="22"/>
        <v>1.1416018735362996</v>
      </c>
      <c r="V187">
        <f t="shared" si="23"/>
        <v>665843.76410000003</v>
      </c>
      <c r="W187">
        <f t="shared" si="24"/>
        <v>1.2169433290219185</v>
      </c>
      <c r="X187">
        <v>40010185</v>
      </c>
      <c r="Y187">
        <v>27508363</v>
      </c>
      <c r="Z187">
        <f t="shared" si="25"/>
        <v>14.030412408657803</v>
      </c>
      <c r="AA187">
        <f t="shared" si="26"/>
        <v>7.4127430760832196</v>
      </c>
      <c r="AB187" s="2" t="s">
        <v>713</v>
      </c>
      <c r="AC187" s="2" t="s">
        <v>841</v>
      </c>
      <c r="AD187" s="2" t="s">
        <v>797</v>
      </c>
      <c r="AE187" s="2" t="s">
        <v>862</v>
      </c>
      <c r="AG187">
        <v>18</v>
      </c>
    </row>
    <row r="188" spans="1:33" x14ac:dyDescent="0.25">
      <c r="A188" t="s">
        <v>189</v>
      </c>
      <c r="B188" t="s">
        <v>369</v>
      </c>
      <c r="C188">
        <v>6587399</v>
      </c>
      <c r="D188">
        <v>7186</v>
      </c>
      <c r="E188">
        <v>7011612</v>
      </c>
      <c r="F188">
        <v>6176</v>
      </c>
      <c r="G188" s="4">
        <v>0.19</v>
      </c>
      <c r="H188" t="s">
        <v>537</v>
      </c>
      <c r="I188">
        <v>8.9749999999999996</v>
      </c>
      <c r="J188" s="3">
        <v>11.278706345970919</v>
      </c>
      <c r="K188" s="3">
        <v>36156</v>
      </c>
      <c r="L188" s="7">
        <v>38.1</v>
      </c>
      <c r="M188" s="7">
        <v>87.1</v>
      </c>
      <c r="N188" s="2">
        <v>11.1</v>
      </c>
      <c r="O188" s="2">
        <f>F188*189.91</f>
        <v>1172884.1599999999</v>
      </c>
      <c r="P188">
        <f t="shared" si="18"/>
        <v>292232.88</v>
      </c>
      <c r="Q188">
        <f t="shared" si="19"/>
        <v>4.1678415748047666</v>
      </c>
      <c r="R188">
        <v>410227.18200000003</v>
      </c>
      <c r="S188">
        <f t="shared" si="20"/>
        <v>6.2274530812540734</v>
      </c>
      <c r="T188" s="3">
        <f t="shared" si="21"/>
        <v>80685.734400000001</v>
      </c>
      <c r="U188" s="3">
        <f t="shared" si="22"/>
        <v>1.1507444279575083</v>
      </c>
      <c r="V188">
        <f t="shared" si="23"/>
        <v>80574.462199999994</v>
      </c>
      <c r="W188">
        <f t="shared" si="24"/>
        <v>1.2231604947567316</v>
      </c>
      <c r="X188">
        <v>2003687152</v>
      </c>
      <c r="Y188">
        <v>1334734797</v>
      </c>
      <c r="Z188">
        <f t="shared" si="25"/>
        <v>6.4397647690689457</v>
      </c>
      <c r="AA188">
        <f t="shared" si="26"/>
        <v>7.4506135760108059</v>
      </c>
      <c r="AB188" s="2" t="s">
        <v>714</v>
      </c>
      <c r="AC188" s="2" t="s">
        <v>852</v>
      </c>
      <c r="AD188" s="2" t="s">
        <v>570</v>
      </c>
      <c r="AE188" s="2" t="s">
        <v>862</v>
      </c>
      <c r="AF188" s="2"/>
      <c r="AG188">
        <v>20</v>
      </c>
    </row>
    <row r="189" spans="1:33" x14ac:dyDescent="0.25">
      <c r="A189" t="s">
        <v>190</v>
      </c>
      <c r="B189" t="s">
        <v>354</v>
      </c>
      <c r="C189">
        <v>20269496</v>
      </c>
      <c r="D189">
        <v>18658</v>
      </c>
      <c r="E189">
        <v>29995835</v>
      </c>
      <c r="F189">
        <v>26448</v>
      </c>
      <c r="G189" s="4">
        <v>9.7000000000000003E-2</v>
      </c>
      <c r="H189" t="s">
        <v>557</v>
      </c>
      <c r="I189">
        <v>7.75</v>
      </c>
      <c r="J189" s="3">
        <v>0.27639579878385845</v>
      </c>
      <c r="K189" s="3">
        <v>27142</v>
      </c>
      <c r="L189" s="7">
        <v>21.8</v>
      </c>
      <c r="M189" s="7">
        <v>81.7</v>
      </c>
      <c r="N189" s="2">
        <v>11.8</v>
      </c>
      <c r="O189" s="2">
        <f>F189*253.23</f>
        <v>6697427.04</v>
      </c>
      <c r="P189">
        <f t="shared" si="18"/>
        <v>1251453.24</v>
      </c>
      <c r="Q189">
        <f t="shared" si="19"/>
        <v>4.1720900251651605</v>
      </c>
      <c r="R189">
        <v>1065129.246</v>
      </c>
      <c r="S189">
        <f t="shared" si="20"/>
        <v>5.2548383344114731</v>
      </c>
      <c r="T189" s="3">
        <f t="shared" si="21"/>
        <v>345527.2512</v>
      </c>
      <c r="U189" s="3">
        <f t="shared" si="22"/>
        <v>1.1519174285363285</v>
      </c>
      <c r="V189">
        <f t="shared" si="23"/>
        <v>209206.55660000001</v>
      </c>
      <c r="W189">
        <f t="shared" si="24"/>
        <v>1.0321251036532926</v>
      </c>
      <c r="X189">
        <v>603812851</v>
      </c>
      <c r="Y189">
        <v>1814594579</v>
      </c>
      <c r="Z189">
        <f t="shared" si="25"/>
        <v>47.985105303062298</v>
      </c>
      <c r="AA189">
        <f t="shared" si="26"/>
        <v>6.286963438064765</v>
      </c>
      <c r="AB189" s="2" t="s">
        <v>631</v>
      </c>
      <c r="AC189" s="2" t="s">
        <v>784</v>
      </c>
      <c r="AD189" s="2" t="s">
        <v>815</v>
      </c>
      <c r="AE189" s="2" t="s">
        <v>862</v>
      </c>
      <c r="AF189" s="2" t="s">
        <v>904</v>
      </c>
      <c r="AG189">
        <v>19</v>
      </c>
    </row>
    <row r="190" spans="1:33" x14ac:dyDescent="0.25">
      <c r="A190" t="s">
        <v>191</v>
      </c>
      <c r="B190" t="s">
        <v>354</v>
      </c>
      <c r="C190">
        <v>28315105</v>
      </c>
      <c r="D190">
        <v>27510</v>
      </c>
      <c r="E190">
        <v>32703402</v>
      </c>
      <c r="F190">
        <v>20755</v>
      </c>
      <c r="G190" s="4">
        <v>8.8999999999999996E-2</v>
      </c>
      <c r="H190" t="s">
        <v>557</v>
      </c>
      <c r="I190">
        <v>8.75</v>
      </c>
      <c r="J190" s="3">
        <v>2.610303447775804</v>
      </c>
      <c r="K190" s="3">
        <v>27142</v>
      </c>
      <c r="L190" s="7">
        <v>21.8</v>
      </c>
      <c r="M190" s="7">
        <v>81.7</v>
      </c>
      <c r="N190" s="2">
        <v>11.8</v>
      </c>
      <c r="O190" s="2">
        <f>F190*253.23</f>
        <v>5255788.6499999994</v>
      </c>
      <c r="P190">
        <f t="shared" si="18"/>
        <v>982074.71250000002</v>
      </c>
      <c r="Q190">
        <f t="shared" si="19"/>
        <v>3.0029741630549629</v>
      </c>
      <c r="R190">
        <v>1570463.37</v>
      </c>
      <c r="S190">
        <f t="shared" si="20"/>
        <v>5.5463801741155478</v>
      </c>
      <c r="T190" s="3">
        <f t="shared" si="21"/>
        <v>271151.62199999997</v>
      </c>
      <c r="U190" s="3">
        <f t="shared" si="22"/>
        <v>0.82912359393068646</v>
      </c>
      <c r="V190">
        <f t="shared" si="23"/>
        <v>308461.37699999998</v>
      </c>
      <c r="W190">
        <f t="shared" si="24"/>
        <v>1.0893880739626427</v>
      </c>
      <c r="X190">
        <v>956157884</v>
      </c>
      <c r="Y190">
        <v>996048404</v>
      </c>
      <c r="Z190">
        <f t="shared" si="25"/>
        <v>15.498077792754081</v>
      </c>
      <c r="AA190">
        <f t="shared" si="26"/>
        <v>6.6357682480781905</v>
      </c>
      <c r="AB190" s="2" t="s">
        <v>610</v>
      </c>
      <c r="AC190" s="2" t="s">
        <v>784</v>
      </c>
      <c r="AD190" s="2" t="s">
        <v>815</v>
      </c>
      <c r="AE190" s="2" t="s">
        <v>862</v>
      </c>
      <c r="AF190" s="2" t="s">
        <v>904</v>
      </c>
      <c r="AG190">
        <v>19</v>
      </c>
    </row>
    <row r="191" spans="1:33" x14ac:dyDescent="0.25">
      <c r="A191" t="s">
        <v>192</v>
      </c>
      <c r="B191" t="s">
        <v>243</v>
      </c>
      <c r="C191">
        <v>49886341</v>
      </c>
      <c r="D191">
        <v>5450</v>
      </c>
      <c r="E191">
        <v>35794856</v>
      </c>
      <c r="F191">
        <v>4771</v>
      </c>
      <c r="G191" s="4">
        <v>5.5E-2</v>
      </c>
      <c r="H191" t="s">
        <v>523</v>
      </c>
      <c r="I191">
        <v>7.75</v>
      </c>
      <c r="J191" s="3">
        <v>2.3636363636363638</v>
      </c>
      <c r="K191" s="3">
        <v>32469</v>
      </c>
      <c r="L191" s="7">
        <v>31.8</v>
      </c>
      <c r="M191" s="7">
        <v>78.7</v>
      </c>
      <c r="N191" s="2">
        <v>11</v>
      </c>
      <c r="O191" s="2">
        <f>F191*186.63</f>
        <v>890411.73</v>
      </c>
      <c r="P191">
        <f t="shared" si="18"/>
        <v>225751.79250000001</v>
      </c>
      <c r="Q191">
        <f t="shared" si="19"/>
        <v>0.63068222009330055</v>
      </c>
      <c r="R191">
        <v>311124.15000000002</v>
      </c>
      <c r="S191">
        <f t="shared" si="20"/>
        <v>0.62366600508944925</v>
      </c>
      <c r="T191" s="3">
        <f t="shared" si="21"/>
        <v>62330.252399999998</v>
      </c>
      <c r="U191" s="3">
        <f t="shared" si="22"/>
        <v>0.17413187079171377</v>
      </c>
      <c r="V191">
        <f t="shared" si="23"/>
        <v>61109.214999999997</v>
      </c>
      <c r="W191">
        <f t="shared" si="24"/>
        <v>0.12249688747466966</v>
      </c>
      <c r="X191">
        <v>6232396</v>
      </c>
      <c r="Y191">
        <v>2499195</v>
      </c>
      <c r="Z191">
        <f t="shared" si="25"/>
        <v>-28.247180926739045</v>
      </c>
      <c r="AA191">
        <f t="shared" si="26"/>
        <v>0.74616289256411894</v>
      </c>
      <c r="AB191" s="2" t="s">
        <v>625</v>
      </c>
      <c r="AC191" s="2" t="s">
        <v>821</v>
      </c>
      <c r="AD191" s="2" t="s">
        <v>784</v>
      </c>
      <c r="AE191" s="2" t="s">
        <v>862</v>
      </c>
      <c r="AF191" s="2" t="s">
        <v>903</v>
      </c>
      <c r="AG191">
        <v>17</v>
      </c>
    </row>
    <row r="192" spans="1:33" x14ac:dyDescent="0.25">
      <c r="A192" t="s">
        <v>193</v>
      </c>
      <c r="B192" t="s">
        <v>243</v>
      </c>
      <c r="C192">
        <v>96555768</v>
      </c>
      <c r="D192">
        <v>88718</v>
      </c>
      <c r="E192">
        <v>145208145</v>
      </c>
      <c r="F192">
        <v>88862</v>
      </c>
      <c r="G192" s="4">
        <v>8.2000000000000003E-2</v>
      </c>
      <c r="H192" t="s">
        <v>523</v>
      </c>
      <c r="I192">
        <v>8.75</v>
      </c>
      <c r="J192" s="3">
        <v>5.7110222729868649</v>
      </c>
      <c r="K192" s="3">
        <v>32469</v>
      </c>
      <c r="L192" s="7">
        <v>31.8</v>
      </c>
      <c r="M192" s="7">
        <v>78.7</v>
      </c>
      <c r="N192" s="2">
        <v>11</v>
      </c>
      <c r="O192" s="2">
        <f>F192*186.63</f>
        <v>16584315.060000001</v>
      </c>
      <c r="P192">
        <f t="shared" si="18"/>
        <v>4204727.6850000005</v>
      </c>
      <c r="Q192">
        <f t="shared" si="19"/>
        <v>2.8956555329592568</v>
      </c>
      <c r="R192">
        <v>5064644.466</v>
      </c>
      <c r="S192">
        <f t="shared" si="20"/>
        <v>5.245304937142647</v>
      </c>
      <c r="T192" s="3">
        <f t="shared" si="21"/>
        <v>1160928.7127999999</v>
      </c>
      <c r="U192" s="3">
        <f t="shared" si="22"/>
        <v>0.79949283340820854</v>
      </c>
      <c r="V192">
        <f t="shared" si="23"/>
        <v>994768.3186</v>
      </c>
      <c r="W192">
        <f t="shared" si="24"/>
        <v>1.0302526086271717</v>
      </c>
      <c r="X192">
        <v>936314838</v>
      </c>
      <c r="Y192">
        <v>666115187</v>
      </c>
      <c r="Z192">
        <f t="shared" si="25"/>
        <v>50.387851505670803</v>
      </c>
      <c r="AA192">
        <f t="shared" si="26"/>
        <v>6.2755575457698196</v>
      </c>
      <c r="AB192" s="2" t="s">
        <v>640</v>
      </c>
      <c r="AC192" s="2" t="s">
        <v>821</v>
      </c>
      <c r="AD192" s="2" t="s">
        <v>784</v>
      </c>
      <c r="AE192" s="2" t="s">
        <v>862</v>
      </c>
      <c r="AF192" s="2" t="s">
        <v>903</v>
      </c>
      <c r="AG192">
        <v>17</v>
      </c>
    </row>
    <row r="193" spans="1:33" x14ac:dyDescent="0.25">
      <c r="A193" t="s">
        <v>194</v>
      </c>
      <c r="B193" t="s">
        <v>10</v>
      </c>
      <c r="C193">
        <v>123257470</v>
      </c>
      <c r="D193">
        <v>440</v>
      </c>
      <c r="E193">
        <v>161860380</v>
      </c>
      <c r="F193">
        <v>440</v>
      </c>
      <c r="G193" s="4">
        <v>0.1</v>
      </c>
      <c r="H193" t="s">
        <v>515</v>
      </c>
      <c r="I193">
        <v>9.5</v>
      </c>
      <c r="J193" s="3">
        <v>358.2</v>
      </c>
      <c r="K193" s="3">
        <v>30100</v>
      </c>
      <c r="L193" s="7">
        <v>20.3</v>
      </c>
      <c r="M193" s="7">
        <v>90.3</v>
      </c>
      <c r="N193" s="2">
        <v>15.3</v>
      </c>
      <c r="O193" s="2" t="s">
        <v>872</v>
      </c>
      <c r="P193">
        <f t="shared" si="18"/>
        <v>20819.7</v>
      </c>
      <c r="Q193">
        <f t="shared" si="19"/>
        <v>1.2862752453688791E-2</v>
      </c>
      <c r="R193">
        <v>25118.280000000002</v>
      </c>
      <c r="S193">
        <f t="shared" si="20"/>
        <v>2.0378708081546702E-2</v>
      </c>
      <c r="T193" s="3">
        <f t="shared" si="21"/>
        <v>5748.3359999999993</v>
      </c>
      <c r="U193" s="3">
        <f t="shared" si="22"/>
        <v>3.5514163503137697E-3</v>
      </c>
      <c r="V193">
        <f t="shared" si="23"/>
        <v>4933.5879999999997</v>
      </c>
      <c r="W193">
        <f t="shared" si="24"/>
        <v>4.0026685603720405E-3</v>
      </c>
      <c r="X193">
        <v>241127286</v>
      </c>
      <c r="Y193">
        <v>19895159</v>
      </c>
      <c r="Z193">
        <f t="shared" si="25"/>
        <v>31.318921279172773</v>
      </c>
      <c r="AA193">
        <f t="shared" si="26"/>
        <v>2.4381376641918744E-2</v>
      </c>
      <c r="AB193" s="2" t="s">
        <v>626</v>
      </c>
      <c r="AC193" s="2" t="s">
        <v>833</v>
      </c>
      <c r="AD193" s="2" t="s">
        <v>789</v>
      </c>
      <c r="AE193" s="2" t="s">
        <v>863</v>
      </c>
      <c r="AG193">
        <v>23</v>
      </c>
    </row>
    <row r="194" spans="1:33" x14ac:dyDescent="0.25">
      <c r="A194" t="s">
        <v>195</v>
      </c>
      <c r="B194" t="s">
        <v>299</v>
      </c>
      <c r="C194">
        <v>207992841</v>
      </c>
      <c r="D194">
        <v>114900</v>
      </c>
      <c r="E194">
        <v>290283626</v>
      </c>
      <c r="F194">
        <v>107143</v>
      </c>
      <c r="G194" s="4">
        <v>0.112</v>
      </c>
      <c r="H194" t="s">
        <v>531</v>
      </c>
      <c r="I194">
        <v>10</v>
      </c>
      <c r="J194" s="3">
        <v>6.1342402135556657</v>
      </c>
      <c r="K194" s="3">
        <v>38590</v>
      </c>
      <c r="L194" s="7">
        <v>39.9</v>
      </c>
      <c r="M194" s="7">
        <v>85.1</v>
      </c>
      <c r="N194" s="2">
        <v>10.5</v>
      </c>
      <c r="O194" s="2">
        <f>F194*99.07</f>
        <v>10614657.01</v>
      </c>
      <c r="P194">
        <f t="shared" ref="P194:P257" si="27">F194*47.3175</f>
        <v>5069738.9024999999</v>
      </c>
      <c r="Q194">
        <f t="shared" ref="Q194:Q257" si="28">(P194/E194)*100</f>
        <v>1.7464777370873823</v>
      </c>
      <c r="R194">
        <v>6559296.3000000007</v>
      </c>
      <c r="S194">
        <f t="shared" ref="S194:S257" si="29">(R194/C194)*100</f>
        <v>3.1536163785560296</v>
      </c>
      <c r="T194" s="3">
        <f t="shared" ref="T194:T257" si="30">F194*13.0644</f>
        <v>1399759.0092</v>
      </c>
      <c r="U194" s="3">
        <f t="shared" ref="U194:U257" si="31">(T194/E194)*100</f>
        <v>0.4822039150082823</v>
      </c>
      <c r="V194">
        <f t="shared" ref="V194:V257" si="32">D194*11.2127</f>
        <v>1288339.23</v>
      </c>
      <c r="W194">
        <f t="shared" ref="W194:W257" si="33">(V194/C194)*100</f>
        <v>0.61941517977534621</v>
      </c>
      <c r="X194">
        <v>3429228</v>
      </c>
      <c r="Y194">
        <v>3964441662</v>
      </c>
      <c r="Z194">
        <f t="shared" ref="Z194:Z257" si="34">(E194-C194)/C194*100</f>
        <v>39.564239136480658</v>
      </c>
      <c r="AA194">
        <f t="shared" ref="AA194:AA257" si="35">(R194+V194)/C194*100</f>
        <v>3.7730315583313758</v>
      </c>
      <c r="AB194" s="2" t="s">
        <v>600</v>
      </c>
      <c r="AC194" s="2" t="s">
        <v>851</v>
      </c>
      <c r="AD194" s="2" t="s">
        <v>812</v>
      </c>
      <c r="AE194" s="2" t="s">
        <v>862</v>
      </c>
      <c r="AF194" s="2"/>
      <c r="AG194">
        <v>18</v>
      </c>
    </row>
    <row r="195" spans="1:33" x14ac:dyDescent="0.25">
      <c r="A195" t="s">
        <v>196</v>
      </c>
      <c r="B195" t="s">
        <v>243</v>
      </c>
      <c r="C195">
        <v>4961795</v>
      </c>
      <c r="D195">
        <v>7772</v>
      </c>
      <c r="E195">
        <v>6787343</v>
      </c>
      <c r="F195">
        <v>8722</v>
      </c>
      <c r="G195" s="4">
        <v>2.5000000000000001E-2</v>
      </c>
      <c r="H195" t="s">
        <v>523</v>
      </c>
      <c r="I195">
        <v>7.75</v>
      </c>
      <c r="J195" s="3">
        <v>1.3011592145729831</v>
      </c>
      <c r="K195" s="3">
        <v>32469</v>
      </c>
      <c r="L195" s="7">
        <v>31.8</v>
      </c>
      <c r="M195" s="7">
        <v>78.7</v>
      </c>
      <c r="N195" s="2">
        <v>11</v>
      </c>
      <c r="O195" s="2">
        <f>F195*186.63</f>
        <v>1627786.8599999999</v>
      </c>
      <c r="P195">
        <f t="shared" si="27"/>
        <v>412703.23500000004</v>
      </c>
      <c r="Q195">
        <f t="shared" si="28"/>
        <v>6.0804829666041638</v>
      </c>
      <c r="R195">
        <v>443680.16400000005</v>
      </c>
      <c r="S195">
        <f t="shared" si="29"/>
        <v>8.9419285560971389</v>
      </c>
      <c r="T195" s="3">
        <f t="shared" si="30"/>
        <v>113947.69679999999</v>
      </c>
      <c r="U195" s="3">
        <f t="shared" si="31"/>
        <v>1.6788262623533243</v>
      </c>
      <c r="V195">
        <f t="shared" si="32"/>
        <v>87145.104399999997</v>
      </c>
      <c r="W195">
        <f t="shared" si="33"/>
        <v>1.7563221455138716</v>
      </c>
      <c r="X195">
        <v>74753173</v>
      </c>
      <c r="Y195">
        <v>2994805855</v>
      </c>
      <c r="Z195">
        <f t="shared" si="34"/>
        <v>36.792088347059888</v>
      </c>
      <c r="AA195">
        <f t="shared" si="35"/>
        <v>10.698250701611011</v>
      </c>
      <c r="AB195" s="2" t="s">
        <v>715</v>
      </c>
      <c r="AC195" s="2" t="s">
        <v>821</v>
      </c>
      <c r="AD195" s="2" t="s">
        <v>784</v>
      </c>
      <c r="AE195" s="2" t="s">
        <v>862</v>
      </c>
      <c r="AF195" s="2" t="s">
        <v>903</v>
      </c>
      <c r="AG195">
        <v>17</v>
      </c>
    </row>
    <row r="196" spans="1:33" x14ac:dyDescent="0.25">
      <c r="A196" t="s">
        <v>197</v>
      </c>
      <c r="B196" t="s">
        <v>362</v>
      </c>
      <c r="C196">
        <v>334603500</v>
      </c>
      <c r="D196">
        <v>267086</v>
      </c>
      <c r="E196">
        <v>381962775</v>
      </c>
      <c r="F196">
        <v>301254</v>
      </c>
      <c r="G196" s="4">
        <v>5.2999999999999999E-2</v>
      </c>
      <c r="H196" t="s">
        <v>534</v>
      </c>
      <c r="I196">
        <v>7.75</v>
      </c>
      <c r="J196" s="3">
        <v>0.64235511987781579</v>
      </c>
      <c r="K196" s="3">
        <v>31311</v>
      </c>
      <c r="L196" s="7">
        <v>30.4</v>
      </c>
      <c r="M196" s="7">
        <v>87.4</v>
      </c>
      <c r="N196" s="2">
        <v>13.6</v>
      </c>
      <c r="O196" s="2">
        <f>F196*298.47</f>
        <v>89915281.38000001</v>
      </c>
      <c r="P196">
        <f t="shared" si="27"/>
        <v>14254586.145000001</v>
      </c>
      <c r="Q196">
        <f t="shared" si="28"/>
        <v>3.7319307215212274</v>
      </c>
      <c r="R196">
        <v>15247138.482000001</v>
      </c>
      <c r="S196">
        <f t="shared" si="29"/>
        <v>4.5567779422510526</v>
      </c>
      <c r="T196" s="3">
        <f t="shared" si="30"/>
        <v>3935702.7575999997</v>
      </c>
      <c r="U196" s="3">
        <f t="shared" si="31"/>
        <v>1.0303890889891036</v>
      </c>
      <c r="V196">
        <f t="shared" si="32"/>
        <v>2994755.1921999999</v>
      </c>
      <c r="W196">
        <f t="shared" si="33"/>
        <v>0.89501609881546362</v>
      </c>
      <c r="X196">
        <v>21196362</v>
      </c>
      <c r="Y196">
        <v>8161209601</v>
      </c>
      <c r="Z196">
        <f t="shared" si="34"/>
        <v>14.15384925740466</v>
      </c>
      <c r="AA196">
        <f t="shared" si="35"/>
        <v>5.4517940410665169</v>
      </c>
      <c r="AB196" s="2" t="s">
        <v>716</v>
      </c>
      <c r="AC196" s="2" t="s">
        <v>602</v>
      </c>
      <c r="AD196" s="2" t="s">
        <v>816</v>
      </c>
      <c r="AE196" s="2" t="s">
        <v>862</v>
      </c>
      <c r="AF196" s="2" t="s">
        <v>905</v>
      </c>
      <c r="AG196">
        <v>21</v>
      </c>
    </row>
    <row r="197" spans="1:33" x14ac:dyDescent="0.25">
      <c r="A197" t="s">
        <v>198</v>
      </c>
      <c r="B197" t="s">
        <v>10</v>
      </c>
      <c r="C197">
        <v>30713295</v>
      </c>
      <c r="D197">
        <v>1423</v>
      </c>
      <c r="E197">
        <v>35458251</v>
      </c>
      <c r="F197">
        <v>1482</v>
      </c>
      <c r="G197" s="4">
        <v>8.1000000000000003E-2</v>
      </c>
      <c r="H197" t="s">
        <v>515</v>
      </c>
      <c r="I197">
        <v>10.25</v>
      </c>
      <c r="J197" s="3">
        <v>17.699115044247787</v>
      </c>
      <c r="K197" s="3">
        <v>30100</v>
      </c>
      <c r="L197" s="7">
        <v>20.3</v>
      </c>
      <c r="M197" s="7">
        <v>90.3</v>
      </c>
      <c r="N197" s="2">
        <v>15.3</v>
      </c>
      <c r="O197" s="2" t="s">
        <v>872</v>
      </c>
      <c r="P197">
        <f t="shared" si="27"/>
        <v>70124.535000000003</v>
      </c>
      <c r="Q197">
        <f t="shared" si="28"/>
        <v>0.19776648036024114</v>
      </c>
      <c r="R197">
        <v>81234.801000000007</v>
      </c>
      <c r="S197">
        <f t="shared" si="29"/>
        <v>0.2644939300716514</v>
      </c>
      <c r="T197" s="3">
        <f t="shared" si="30"/>
        <v>19361.4408</v>
      </c>
      <c r="U197" s="3">
        <f t="shared" si="31"/>
        <v>5.460348509575387E-2</v>
      </c>
      <c r="V197">
        <f t="shared" si="32"/>
        <v>15955.6721</v>
      </c>
      <c r="W197">
        <f t="shared" si="33"/>
        <v>5.1950375562114057E-2</v>
      </c>
      <c r="X197">
        <v>342847345</v>
      </c>
      <c r="Y197">
        <v>89063446</v>
      </c>
      <c r="Z197">
        <f t="shared" si="34"/>
        <v>15.449192279760279</v>
      </c>
      <c r="AA197">
        <f t="shared" si="35"/>
        <v>0.31644430563376547</v>
      </c>
      <c r="AB197" s="2" t="s">
        <v>890</v>
      </c>
      <c r="AC197" s="2" t="s">
        <v>833</v>
      </c>
      <c r="AD197" s="2" t="s">
        <v>789</v>
      </c>
      <c r="AE197" s="2" t="s">
        <v>863</v>
      </c>
      <c r="AG197">
        <v>23</v>
      </c>
    </row>
    <row r="198" spans="1:33" x14ac:dyDescent="0.25">
      <c r="A198" t="s">
        <v>199</v>
      </c>
      <c r="B198" t="s">
        <v>354</v>
      </c>
      <c r="C198">
        <v>1413156</v>
      </c>
      <c r="D198">
        <v>854</v>
      </c>
      <c r="E198">
        <v>2286634</v>
      </c>
      <c r="F198">
        <v>790</v>
      </c>
      <c r="G198" s="4">
        <v>0.108</v>
      </c>
      <c r="H198" t="s">
        <v>557</v>
      </c>
      <c r="I198">
        <v>8.75</v>
      </c>
      <c r="J198" s="3">
        <v>8.2449941107184923</v>
      </c>
      <c r="K198" s="3">
        <v>27142</v>
      </c>
      <c r="L198" s="7">
        <v>21.8</v>
      </c>
      <c r="M198" s="7">
        <v>81.7</v>
      </c>
      <c r="N198" s="2">
        <v>11.8</v>
      </c>
      <c r="O198" s="2">
        <f>F198*253.23</f>
        <v>200051.69999999998</v>
      </c>
      <c r="P198">
        <f t="shared" si="27"/>
        <v>37380.825000000004</v>
      </c>
      <c r="Q198">
        <f t="shared" si="28"/>
        <v>1.6347533098869345</v>
      </c>
      <c r="R198">
        <v>48752.298000000003</v>
      </c>
      <c r="S198">
        <f t="shared" si="29"/>
        <v>3.4498879104642373</v>
      </c>
      <c r="T198" s="3">
        <f t="shared" si="30"/>
        <v>10320.876</v>
      </c>
      <c r="U198" s="3">
        <f t="shared" si="31"/>
        <v>0.45135671034367542</v>
      </c>
      <c r="V198">
        <f t="shared" si="32"/>
        <v>9575.6458000000002</v>
      </c>
      <c r="W198">
        <f t="shared" si="33"/>
        <v>0.67760712900769626</v>
      </c>
      <c r="X198">
        <v>793820519</v>
      </c>
      <c r="Y198">
        <v>1295867857</v>
      </c>
      <c r="Z198">
        <f t="shared" si="34"/>
        <v>61.81044414063274</v>
      </c>
      <c r="AA198">
        <f t="shared" si="35"/>
        <v>4.1274950394719339</v>
      </c>
      <c r="AB198" s="2" t="s">
        <v>891</v>
      </c>
      <c r="AC198" s="2" t="s">
        <v>784</v>
      </c>
      <c r="AD198" s="2" t="s">
        <v>815</v>
      </c>
      <c r="AE198" s="2" t="s">
        <v>862</v>
      </c>
      <c r="AF198" s="2" t="s">
        <v>904</v>
      </c>
      <c r="AG198">
        <v>19</v>
      </c>
    </row>
    <row r="199" spans="1:33" x14ac:dyDescent="0.25">
      <c r="A199" t="s">
        <v>200</v>
      </c>
      <c r="B199" t="s">
        <v>154</v>
      </c>
      <c r="C199">
        <v>7510796</v>
      </c>
      <c r="D199">
        <v>4838</v>
      </c>
      <c r="E199">
        <v>11709979</v>
      </c>
      <c r="F199">
        <v>5028</v>
      </c>
      <c r="G199" s="4">
        <v>2.8000000000000001E-2</v>
      </c>
      <c r="H199" t="s">
        <v>553</v>
      </c>
      <c r="I199">
        <v>7.75</v>
      </c>
      <c r="J199" s="3">
        <v>6.2539086929330834</v>
      </c>
      <c r="K199" s="3">
        <v>23284</v>
      </c>
      <c r="L199" s="7">
        <v>20.7</v>
      </c>
      <c r="M199" s="7">
        <v>75.3</v>
      </c>
      <c r="N199" s="2">
        <v>14.6</v>
      </c>
      <c r="O199" s="2">
        <f>F199*11.566</f>
        <v>58153.848000000005</v>
      </c>
      <c r="P199">
        <f t="shared" si="27"/>
        <v>237912.39</v>
      </c>
      <c r="Q199">
        <f t="shared" si="28"/>
        <v>2.0317063762454226</v>
      </c>
      <c r="R199">
        <v>276186.90600000002</v>
      </c>
      <c r="S199">
        <f t="shared" si="29"/>
        <v>3.6771988747930315</v>
      </c>
      <c r="T199" s="3">
        <f t="shared" si="30"/>
        <v>65687.803199999995</v>
      </c>
      <c r="U199" s="3">
        <f t="shared" si="31"/>
        <v>0.56095577284980602</v>
      </c>
      <c r="V199">
        <f t="shared" si="32"/>
        <v>54247.042600000001</v>
      </c>
      <c r="W199">
        <f t="shared" si="33"/>
        <v>0.72225424042937658</v>
      </c>
      <c r="X199">
        <v>31155268</v>
      </c>
      <c r="Y199">
        <v>179808728</v>
      </c>
      <c r="Z199">
        <f t="shared" si="34"/>
        <v>55.908628060194957</v>
      </c>
      <c r="AA199">
        <f t="shared" si="35"/>
        <v>4.3994531152224079</v>
      </c>
      <c r="AB199" s="2" t="s">
        <v>617</v>
      </c>
      <c r="AC199" s="2" t="s">
        <v>839</v>
      </c>
      <c r="AD199" s="2" t="s">
        <v>620</v>
      </c>
      <c r="AE199" s="2" t="s">
        <v>862</v>
      </c>
      <c r="AG199">
        <v>16</v>
      </c>
    </row>
    <row r="200" spans="1:33" x14ac:dyDescent="0.25">
      <c r="A200" t="s">
        <v>201</v>
      </c>
      <c r="B200" t="s">
        <v>273</v>
      </c>
      <c r="C200">
        <v>39467390</v>
      </c>
      <c r="D200">
        <v>101315</v>
      </c>
      <c r="E200">
        <v>71275458</v>
      </c>
      <c r="F200">
        <v>105415</v>
      </c>
      <c r="G200" s="4">
        <v>7.0000000000000007E-2</v>
      </c>
      <c r="H200" t="s">
        <v>528</v>
      </c>
      <c r="I200">
        <v>7.75</v>
      </c>
      <c r="J200" s="3">
        <v>2.8789130967841543</v>
      </c>
      <c r="K200" s="3">
        <v>28836</v>
      </c>
      <c r="L200" s="7">
        <v>24.5</v>
      </c>
      <c r="M200" s="7">
        <v>71.3</v>
      </c>
      <c r="N200" s="2">
        <v>11.7</v>
      </c>
      <c r="O200" s="2">
        <f>F200*170.8</f>
        <v>18004882</v>
      </c>
      <c r="P200">
        <f t="shared" si="27"/>
        <v>4987974.2625000002</v>
      </c>
      <c r="Q200">
        <f t="shared" si="28"/>
        <v>6.9981651503382842</v>
      </c>
      <c r="R200">
        <v>5783769.4050000003</v>
      </c>
      <c r="S200">
        <f t="shared" si="29"/>
        <v>14.654552543251532</v>
      </c>
      <c r="T200" s="3">
        <f t="shared" si="30"/>
        <v>1377183.7259999998</v>
      </c>
      <c r="U200" s="3">
        <f t="shared" si="31"/>
        <v>1.9321990551081407</v>
      </c>
      <c r="V200">
        <f t="shared" si="32"/>
        <v>1136014.7005</v>
      </c>
      <c r="W200">
        <f t="shared" si="33"/>
        <v>2.8783628724878945</v>
      </c>
      <c r="X200">
        <v>854946859</v>
      </c>
      <c r="Y200">
        <v>134213529</v>
      </c>
      <c r="Z200">
        <f t="shared" si="34"/>
        <v>80.593289802036566</v>
      </c>
      <c r="AA200">
        <f t="shared" si="35"/>
        <v>17.532915415739424</v>
      </c>
      <c r="AB200" s="2" t="s">
        <v>587</v>
      </c>
      <c r="AC200" s="2" t="s">
        <v>848</v>
      </c>
      <c r="AD200" s="2" t="s">
        <v>809</v>
      </c>
      <c r="AE200" s="2" t="s">
        <v>862</v>
      </c>
      <c r="AF200" s="2"/>
      <c r="AG200">
        <v>20</v>
      </c>
    </row>
    <row r="201" spans="1:33" x14ac:dyDescent="0.25">
      <c r="A201" t="s">
        <v>202</v>
      </c>
      <c r="B201" t="s">
        <v>154</v>
      </c>
      <c r="C201">
        <v>13939225</v>
      </c>
      <c r="D201">
        <v>14614</v>
      </c>
      <c r="E201">
        <v>19608103</v>
      </c>
      <c r="F201">
        <v>16074</v>
      </c>
      <c r="G201" s="4">
        <v>0.114</v>
      </c>
      <c r="H201" t="s">
        <v>553</v>
      </c>
      <c r="I201">
        <v>8.9749999999999996</v>
      </c>
      <c r="J201" s="3">
        <v>1.5108717072850291</v>
      </c>
      <c r="K201" s="3">
        <v>23284</v>
      </c>
      <c r="L201" s="7">
        <v>20.7</v>
      </c>
      <c r="M201" s="7">
        <v>75.3</v>
      </c>
      <c r="N201" s="2">
        <v>14.6</v>
      </c>
      <c r="O201" s="2">
        <f>F201*11.566</f>
        <v>185911.88400000002</v>
      </c>
      <c r="P201">
        <f t="shared" si="27"/>
        <v>760581.495</v>
      </c>
      <c r="Q201">
        <f t="shared" si="28"/>
        <v>3.8789142172498785</v>
      </c>
      <c r="R201">
        <v>834269.41800000006</v>
      </c>
      <c r="S201">
        <f t="shared" si="29"/>
        <v>5.9850487957544276</v>
      </c>
      <c r="T201" s="3">
        <f t="shared" si="30"/>
        <v>209997.16559999998</v>
      </c>
      <c r="U201" s="3">
        <f t="shared" si="31"/>
        <v>1.0709713509766854</v>
      </c>
      <c r="V201">
        <f t="shared" si="32"/>
        <v>163862.39780000001</v>
      </c>
      <c r="W201">
        <f t="shared" si="33"/>
        <v>1.1755488400538769</v>
      </c>
      <c r="X201">
        <v>72082306</v>
      </c>
      <c r="Y201">
        <v>122717794</v>
      </c>
      <c r="Z201">
        <f t="shared" si="34"/>
        <v>40.668530710997203</v>
      </c>
      <c r="AA201">
        <f t="shared" si="35"/>
        <v>7.1605976358083039</v>
      </c>
      <c r="AB201" s="2" t="s">
        <v>610</v>
      </c>
      <c r="AC201" s="2" t="s">
        <v>839</v>
      </c>
      <c r="AD201" s="2" t="s">
        <v>620</v>
      </c>
      <c r="AE201" s="2" t="s">
        <v>862</v>
      </c>
      <c r="AG201">
        <v>16</v>
      </c>
    </row>
    <row r="202" spans="1:33" x14ac:dyDescent="0.25">
      <c r="A202" t="s">
        <v>203</v>
      </c>
      <c r="B202" t="s">
        <v>243</v>
      </c>
      <c r="C202">
        <v>11257340</v>
      </c>
      <c r="D202">
        <v>14480</v>
      </c>
      <c r="E202">
        <v>17905896</v>
      </c>
      <c r="F202">
        <v>13476</v>
      </c>
      <c r="G202" s="4">
        <v>6.3E-2</v>
      </c>
      <c r="H202" t="s">
        <v>523</v>
      </c>
      <c r="I202">
        <v>8.9749999999999996</v>
      </c>
      <c r="J202" s="3">
        <v>1.3408609738884969</v>
      </c>
      <c r="K202" s="3">
        <v>32469</v>
      </c>
      <c r="L202" s="7">
        <v>31.8</v>
      </c>
      <c r="M202" s="7">
        <v>78.7</v>
      </c>
      <c r="N202" s="2">
        <v>11</v>
      </c>
      <c r="O202" s="2">
        <f>F202*186.63</f>
        <v>2515025.88</v>
      </c>
      <c r="P202">
        <f t="shared" si="27"/>
        <v>637650.63</v>
      </c>
      <c r="Q202">
        <f t="shared" si="28"/>
        <v>3.5611210408013094</v>
      </c>
      <c r="R202">
        <v>826619.76</v>
      </c>
      <c r="S202">
        <f t="shared" si="29"/>
        <v>7.342940339369691</v>
      </c>
      <c r="T202" s="3">
        <f t="shared" si="30"/>
        <v>176055.85439999998</v>
      </c>
      <c r="U202" s="3">
        <f t="shared" si="31"/>
        <v>0.98322839806508411</v>
      </c>
      <c r="V202">
        <f t="shared" si="32"/>
        <v>162359.89600000001</v>
      </c>
      <c r="W202">
        <f t="shared" si="33"/>
        <v>1.4422580822823154</v>
      </c>
      <c r="X202">
        <v>57575988</v>
      </c>
      <c r="Y202">
        <v>1763062110</v>
      </c>
      <c r="Z202">
        <f t="shared" si="34"/>
        <v>59.059742354765866</v>
      </c>
      <c r="AA202">
        <f t="shared" si="35"/>
        <v>8.7851984216520052</v>
      </c>
      <c r="AB202" s="2" t="s">
        <v>717</v>
      </c>
      <c r="AC202" s="2" t="s">
        <v>821</v>
      </c>
      <c r="AD202" s="2" t="s">
        <v>784</v>
      </c>
      <c r="AE202" s="2" t="s">
        <v>862</v>
      </c>
      <c r="AF202" s="2" t="s">
        <v>903</v>
      </c>
      <c r="AG202">
        <v>17</v>
      </c>
    </row>
    <row r="203" spans="1:33" x14ac:dyDescent="0.25">
      <c r="A203" t="s">
        <v>204</v>
      </c>
      <c r="B203" t="s">
        <v>299</v>
      </c>
      <c r="C203">
        <v>14593876</v>
      </c>
      <c r="D203">
        <v>12338</v>
      </c>
      <c r="E203">
        <v>23339148</v>
      </c>
      <c r="F203">
        <v>12533</v>
      </c>
      <c r="G203" s="4">
        <v>5.8000000000000003E-2</v>
      </c>
      <c r="H203" t="s">
        <v>531</v>
      </c>
      <c r="I203">
        <v>8.9749999999999996</v>
      </c>
      <c r="J203" s="3">
        <v>1.4847809948032664</v>
      </c>
      <c r="K203" s="3">
        <v>38590</v>
      </c>
      <c r="L203" s="7">
        <v>39.9</v>
      </c>
      <c r="M203" s="7">
        <v>85.1</v>
      </c>
      <c r="N203" s="2">
        <v>10.5</v>
      </c>
      <c r="O203" s="2">
        <f>F203*99.07</f>
        <v>1241644.3099999998</v>
      </c>
      <c r="P203">
        <f t="shared" si="27"/>
        <v>593030.22750000004</v>
      </c>
      <c r="Q203">
        <f t="shared" si="28"/>
        <v>2.540924919367237</v>
      </c>
      <c r="R203">
        <v>704339.40600000008</v>
      </c>
      <c r="S203">
        <f t="shared" si="29"/>
        <v>4.8262668944151645</v>
      </c>
      <c r="T203" s="3">
        <f t="shared" si="30"/>
        <v>163736.12519999998</v>
      </c>
      <c r="U203" s="3">
        <f t="shared" si="31"/>
        <v>0.70155142424222161</v>
      </c>
      <c r="V203">
        <f t="shared" si="32"/>
        <v>138342.29259999999</v>
      </c>
      <c r="W203">
        <f t="shared" si="33"/>
        <v>0.94794756787024914</v>
      </c>
      <c r="X203">
        <v>351146981</v>
      </c>
      <c r="Y203">
        <v>6268118548</v>
      </c>
      <c r="Z203">
        <f t="shared" si="34"/>
        <v>59.924258641090276</v>
      </c>
      <c r="AA203">
        <f t="shared" si="35"/>
        <v>5.7742144622854132</v>
      </c>
      <c r="AB203" s="2" t="s">
        <v>718</v>
      </c>
      <c r="AC203" s="2" t="s">
        <v>851</v>
      </c>
      <c r="AD203" s="2" t="s">
        <v>812</v>
      </c>
      <c r="AE203" s="2" t="s">
        <v>862</v>
      </c>
      <c r="AF203" s="2"/>
      <c r="AG203">
        <v>18</v>
      </c>
    </row>
    <row r="204" spans="1:33" x14ac:dyDescent="0.25">
      <c r="A204" t="s">
        <v>205</v>
      </c>
      <c r="B204" t="s">
        <v>243</v>
      </c>
      <c r="C204">
        <v>21086443</v>
      </c>
      <c r="D204">
        <v>20497</v>
      </c>
      <c r="E204">
        <v>26166481</v>
      </c>
      <c r="F204">
        <v>20291</v>
      </c>
      <c r="G204" s="4">
        <v>6.3E-2</v>
      </c>
      <c r="H204" t="s">
        <v>523</v>
      </c>
      <c r="I204">
        <v>9.5</v>
      </c>
      <c r="J204" s="3">
        <v>0.74172971369233054</v>
      </c>
      <c r="K204" s="3">
        <v>32469</v>
      </c>
      <c r="L204" s="7">
        <v>31.8</v>
      </c>
      <c r="M204" s="7">
        <v>78.7</v>
      </c>
      <c r="N204" s="2">
        <v>11</v>
      </c>
      <c r="O204" s="2">
        <f>F204*186.63</f>
        <v>3786909.33</v>
      </c>
      <c r="P204">
        <f t="shared" si="27"/>
        <v>960119.39250000007</v>
      </c>
      <c r="Q204">
        <f t="shared" si="28"/>
        <v>3.6692721214595116</v>
      </c>
      <c r="R204">
        <v>1170112.2390000001</v>
      </c>
      <c r="S204">
        <f t="shared" si="29"/>
        <v>5.5491210110685811</v>
      </c>
      <c r="T204" s="3">
        <f t="shared" si="30"/>
        <v>265089.74040000001</v>
      </c>
      <c r="U204" s="3">
        <f t="shared" si="31"/>
        <v>1.0130889988607945</v>
      </c>
      <c r="V204">
        <f t="shared" si="32"/>
        <v>229826.71189999999</v>
      </c>
      <c r="W204">
        <f t="shared" si="33"/>
        <v>1.089926413383234</v>
      </c>
      <c r="X204">
        <v>1949566015</v>
      </c>
      <c r="Y204">
        <v>358607502</v>
      </c>
      <c r="Z204">
        <f t="shared" si="34"/>
        <v>24.091488545507652</v>
      </c>
      <c r="AA204">
        <f t="shared" si="35"/>
        <v>6.6390474244518147</v>
      </c>
      <c r="AB204" s="2" t="s">
        <v>657</v>
      </c>
      <c r="AC204" s="2" t="s">
        <v>821</v>
      </c>
      <c r="AD204" s="2" t="s">
        <v>784</v>
      </c>
      <c r="AE204" s="2" t="s">
        <v>862</v>
      </c>
      <c r="AF204" s="2" t="s">
        <v>903</v>
      </c>
      <c r="AG204">
        <v>17</v>
      </c>
    </row>
    <row r="205" spans="1:33" x14ac:dyDescent="0.25">
      <c r="A205" t="s">
        <v>206</v>
      </c>
      <c r="B205" t="s">
        <v>369</v>
      </c>
      <c r="C205">
        <v>85263849</v>
      </c>
      <c r="D205">
        <v>62084</v>
      </c>
      <c r="E205">
        <v>107391362</v>
      </c>
      <c r="F205">
        <v>62317</v>
      </c>
      <c r="G205" s="4">
        <v>6.5000000000000002E-2</v>
      </c>
      <c r="H205" t="s">
        <v>537</v>
      </c>
      <c r="I205">
        <v>8.25</v>
      </c>
      <c r="J205" s="3">
        <v>2.2430146116380416</v>
      </c>
      <c r="K205" s="3">
        <v>36156</v>
      </c>
      <c r="L205" s="7">
        <v>38.1</v>
      </c>
      <c r="M205" s="7">
        <v>87.1</v>
      </c>
      <c r="N205" s="2">
        <v>11.1</v>
      </c>
      <c r="O205" s="2">
        <f>F205*189.91</f>
        <v>11834621.470000001</v>
      </c>
      <c r="P205">
        <f t="shared" si="27"/>
        <v>2948684.6475</v>
      </c>
      <c r="Q205">
        <f t="shared" si="28"/>
        <v>2.7457372665596695</v>
      </c>
      <c r="R205">
        <v>3544189.3080000002</v>
      </c>
      <c r="S205">
        <f t="shared" si="29"/>
        <v>4.1567315451593085</v>
      </c>
      <c r="T205" s="3">
        <f t="shared" si="30"/>
        <v>814134.21479999996</v>
      </c>
      <c r="U205" s="3">
        <f t="shared" si="31"/>
        <v>0.75810027886600406</v>
      </c>
      <c r="V205">
        <f t="shared" si="32"/>
        <v>696129.26679999998</v>
      </c>
      <c r="W205">
        <f t="shared" si="33"/>
        <v>0.8164412877959567</v>
      </c>
      <c r="X205">
        <v>155855673</v>
      </c>
      <c r="Y205">
        <v>563119559</v>
      </c>
      <c r="Z205">
        <f t="shared" si="34"/>
        <v>25.951811065906728</v>
      </c>
      <c r="AA205">
        <f t="shared" si="35"/>
        <v>4.9731728329552665</v>
      </c>
      <c r="AB205" s="2" t="s">
        <v>608</v>
      </c>
      <c r="AC205" s="2" t="s">
        <v>852</v>
      </c>
      <c r="AD205" s="2" t="s">
        <v>570</v>
      </c>
      <c r="AE205" s="2" t="s">
        <v>862</v>
      </c>
      <c r="AF205" s="2"/>
      <c r="AG205">
        <v>20</v>
      </c>
    </row>
    <row r="206" spans="1:33" x14ac:dyDescent="0.25">
      <c r="A206" t="s">
        <v>207</v>
      </c>
      <c r="B206" t="s">
        <v>243</v>
      </c>
      <c r="C206">
        <v>5204824</v>
      </c>
      <c r="D206">
        <v>5463</v>
      </c>
      <c r="E206">
        <v>7349045</v>
      </c>
      <c r="F206">
        <v>5655</v>
      </c>
      <c r="G206" s="4">
        <v>3.5999999999999997E-2</v>
      </c>
      <c r="H206" t="s">
        <v>523</v>
      </c>
      <c r="I206">
        <v>9.5</v>
      </c>
      <c r="J206" s="3">
        <v>0.74668657830875496</v>
      </c>
      <c r="K206" s="3">
        <v>32469</v>
      </c>
      <c r="L206" s="7">
        <v>31.8</v>
      </c>
      <c r="M206" s="7">
        <v>78.7</v>
      </c>
      <c r="N206" s="2">
        <v>11</v>
      </c>
      <c r="O206" s="2">
        <f>F206*186.63</f>
        <v>1055392.6499999999</v>
      </c>
      <c r="P206">
        <f t="shared" si="27"/>
        <v>267580.46250000002</v>
      </c>
      <c r="Q206">
        <f t="shared" si="28"/>
        <v>3.6410235955828276</v>
      </c>
      <c r="R206">
        <v>311866.28100000002</v>
      </c>
      <c r="S206">
        <f t="shared" si="29"/>
        <v>5.9918698691828967</v>
      </c>
      <c r="T206" s="3">
        <f t="shared" si="30"/>
        <v>73879.182000000001</v>
      </c>
      <c r="U206" s="3">
        <f t="shared" si="31"/>
        <v>1.0052895580310095</v>
      </c>
      <c r="V206">
        <f t="shared" si="32"/>
        <v>61254.980100000001</v>
      </c>
      <c r="W206">
        <f t="shared" si="33"/>
        <v>1.1768885960409037</v>
      </c>
      <c r="X206">
        <v>54655576</v>
      </c>
      <c r="Y206">
        <v>261896185</v>
      </c>
      <c r="Z206">
        <f t="shared" si="34"/>
        <v>41.19680127512477</v>
      </c>
      <c r="AA206">
        <f t="shared" si="35"/>
        <v>7.1687584652237994</v>
      </c>
      <c r="AB206" s="2" t="s">
        <v>719</v>
      </c>
      <c r="AC206" s="2" t="s">
        <v>821</v>
      </c>
      <c r="AD206" s="2" t="s">
        <v>784</v>
      </c>
      <c r="AE206" s="2" t="s">
        <v>862</v>
      </c>
      <c r="AF206" s="2" t="s">
        <v>903</v>
      </c>
      <c r="AG206">
        <v>17</v>
      </c>
    </row>
    <row r="207" spans="1:33" x14ac:dyDescent="0.25">
      <c r="A207" t="s">
        <v>208</v>
      </c>
      <c r="B207" t="s">
        <v>299</v>
      </c>
      <c r="C207">
        <v>70866446</v>
      </c>
      <c r="D207">
        <v>60286</v>
      </c>
      <c r="E207">
        <v>88515837</v>
      </c>
      <c r="F207">
        <v>60608</v>
      </c>
      <c r="G207" s="4">
        <v>6.5000000000000002E-2</v>
      </c>
      <c r="H207" t="s">
        <v>531</v>
      </c>
      <c r="I207">
        <v>85</v>
      </c>
      <c r="J207" s="3">
        <v>2.906539714357304</v>
      </c>
      <c r="K207" s="3">
        <v>38590</v>
      </c>
      <c r="L207" s="7">
        <v>39.9</v>
      </c>
      <c r="M207" s="7">
        <v>85.1</v>
      </c>
      <c r="N207" s="2">
        <v>10.5</v>
      </c>
      <c r="O207" s="2">
        <f>F207*99.07</f>
        <v>6004434.5599999996</v>
      </c>
      <c r="P207">
        <f t="shared" si="27"/>
        <v>2867819.04</v>
      </c>
      <c r="Q207">
        <f t="shared" si="28"/>
        <v>3.2398937152907452</v>
      </c>
      <c r="R207">
        <v>3441546.8820000002</v>
      </c>
      <c r="S207">
        <f t="shared" si="29"/>
        <v>4.8563841934446668</v>
      </c>
      <c r="T207" s="3">
        <f t="shared" si="30"/>
        <v>791807.15519999992</v>
      </c>
      <c r="U207" s="3">
        <f t="shared" si="31"/>
        <v>0.89453727382140658</v>
      </c>
      <c r="V207">
        <f t="shared" si="32"/>
        <v>675968.83219999995</v>
      </c>
      <c r="W207">
        <f t="shared" si="33"/>
        <v>0.95386303441829146</v>
      </c>
      <c r="X207">
        <v>704554597</v>
      </c>
      <c r="Y207">
        <v>1144709546</v>
      </c>
      <c r="Z207">
        <f t="shared" si="34"/>
        <v>24.905144812821572</v>
      </c>
      <c r="AA207">
        <f t="shared" si="35"/>
        <v>5.8102472278629582</v>
      </c>
      <c r="AB207" s="2" t="s">
        <v>645</v>
      </c>
      <c r="AC207" s="2" t="s">
        <v>851</v>
      </c>
      <c r="AD207" s="2" t="s">
        <v>812</v>
      </c>
      <c r="AE207" s="2" t="s">
        <v>862</v>
      </c>
      <c r="AF207" s="2"/>
      <c r="AG207">
        <v>18</v>
      </c>
    </row>
    <row r="208" spans="1:33" x14ac:dyDescent="0.25">
      <c r="A208" t="s">
        <v>209</v>
      </c>
      <c r="B208" t="s">
        <v>243</v>
      </c>
      <c r="C208">
        <v>56865829</v>
      </c>
      <c r="D208">
        <v>49434</v>
      </c>
      <c r="E208">
        <v>52012661</v>
      </c>
      <c r="F208">
        <v>49074</v>
      </c>
      <c r="G208" s="4">
        <v>0.08</v>
      </c>
      <c r="H208" t="s">
        <v>523</v>
      </c>
      <c r="I208">
        <v>9.5</v>
      </c>
      <c r="J208" s="3">
        <v>1.7658412385528315</v>
      </c>
      <c r="K208" s="3">
        <v>32469</v>
      </c>
      <c r="L208" s="7">
        <v>31.8</v>
      </c>
      <c r="M208" s="7">
        <v>78.7</v>
      </c>
      <c r="N208" s="2">
        <v>11</v>
      </c>
      <c r="O208" s="2">
        <f>F208*186.63</f>
        <v>9158680.6199999992</v>
      </c>
      <c r="P208">
        <f t="shared" si="27"/>
        <v>2322058.9950000001</v>
      </c>
      <c r="Q208">
        <f t="shared" si="28"/>
        <v>4.4644110690664336</v>
      </c>
      <c r="R208">
        <v>2822038.7580000004</v>
      </c>
      <c r="S208">
        <f t="shared" si="29"/>
        <v>4.9626266030518966</v>
      </c>
      <c r="T208" s="3">
        <f t="shared" si="30"/>
        <v>641122.3655999999</v>
      </c>
      <c r="U208" s="3">
        <f t="shared" si="31"/>
        <v>1.2326275050607387</v>
      </c>
      <c r="V208">
        <f t="shared" si="32"/>
        <v>554288.61179999996</v>
      </c>
      <c r="W208">
        <f t="shared" si="33"/>
        <v>0.9747305570802457</v>
      </c>
      <c r="X208">
        <v>15044648</v>
      </c>
      <c r="Y208">
        <v>3369543</v>
      </c>
      <c r="Z208">
        <f t="shared" si="34"/>
        <v>-8.5344187983261453</v>
      </c>
      <c r="AA208">
        <f t="shared" si="35"/>
        <v>5.9373571601321427</v>
      </c>
      <c r="AB208" s="2" t="s">
        <v>686</v>
      </c>
      <c r="AC208" s="2" t="s">
        <v>821</v>
      </c>
      <c r="AD208" s="2" t="s">
        <v>784</v>
      </c>
      <c r="AE208" s="2" t="s">
        <v>862</v>
      </c>
      <c r="AF208" s="2" t="s">
        <v>903</v>
      </c>
      <c r="AG208">
        <v>17</v>
      </c>
    </row>
    <row r="209" spans="1:33" x14ac:dyDescent="0.25">
      <c r="A209" t="s">
        <v>210</v>
      </c>
      <c r="B209" t="s">
        <v>354</v>
      </c>
      <c r="C209">
        <v>17360819</v>
      </c>
      <c r="D209">
        <v>15984</v>
      </c>
      <c r="E209">
        <v>21482677</v>
      </c>
      <c r="F209">
        <v>15463</v>
      </c>
      <c r="G209" s="4">
        <v>4.2000000000000003E-2</v>
      </c>
      <c r="H209" t="s">
        <v>557</v>
      </c>
      <c r="I209">
        <v>8.75</v>
      </c>
      <c r="J209" s="3">
        <v>1.0917731680688458</v>
      </c>
      <c r="K209" s="3">
        <v>27142</v>
      </c>
      <c r="L209" s="7">
        <v>21.8</v>
      </c>
      <c r="M209" s="7">
        <v>81.7</v>
      </c>
      <c r="N209" s="2">
        <v>11.8</v>
      </c>
      <c r="O209" s="2">
        <f>F209*253.23</f>
        <v>3915695.4899999998</v>
      </c>
      <c r="P209">
        <f t="shared" si="27"/>
        <v>731670.50250000006</v>
      </c>
      <c r="Q209">
        <f t="shared" si="28"/>
        <v>3.4058627912154527</v>
      </c>
      <c r="R209">
        <v>912478.60800000001</v>
      </c>
      <c r="S209">
        <f t="shared" si="29"/>
        <v>5.2559652168483524</v>
      </c>
      <c r="T209" s="3">
        <f t="shared" si="30"/>
        <v>202014.81719999999</v>
      </c>
      <c r="U209" s="3">
        <f t="shared" si="31"/>
        <v>0.94036146984847369</v>
      </c>
      <c r="V209">
        <f t="shared" si="32"/>
        <v>179223.79680000001</v>
      </c>
      <c r="W209">
        <f t="shared" si="33"/>
        <v>1.0323464394162511</v>
      </c>
      <c r="X209">
        <v>313187710</v>
      </c>
      <c r="Y209">
        <v>974141926</v>
      </c>
      <c r="Z209">
        <f t="shared" si="34"/>
        <v>23.742301558469102</v>
      </c>
      <c r="AA209">
        <f t="shared" si="35"/>
        <v>6.2883116562646046</v>
      </c>
      <c r="AB209" s="2" t="s">
        <v>638</v>
      </c>
      <c r="AC209" s="2" t="s">
        <v>784</v>
      </c>
      <c r="AD209" s="2" t="s">
        <v>815</v>
      </c>
      <c r="AE209" s="2" t="s">
        <v>862</v>
      </c>
      <c r="AF209" s="2" t="s">
        <v>904</v>
      </c>
      <c r="AG209">
        <v>19</v>
      </c>
    </row>
    <row r="210" spans="1:33" x14ac:dyDescent="0.25">
      <c r="A210" t="s">
        <v>211</v>
      </c>
      <c r="B210" t="s">
        <v>243</v>
      </c>
      <c r="C210">
        <v>17549339</v>
      </c>
      <c r="D210">
        <v>40455</v>
      </c>
      <c r="E210">
        <v>27738802</v>
      </c>
      <c r="F210">
        <v>37626</v>
      </c>
      <c r="G210" s="4">
        <v>9.2999999999999999E-2</v>
      </c>
      <c r="H210" t="s">
        <v>523</v>
      </c>
      <c r="I210">
        <v>10</v>
      </c>
      <c r="J210" s="3">
        <v>3.7829441827838459</v>
      </c>
      <c r="K210" s="3">
        <v>32469</v>
      </c>
      <c r="L210" s="7">
        <v>31.8</v>
      </c>
      <c r="M210" s="7">
        <v>78.7</v>
      </c>
      <c r="N210" s="2">
        <v>11</v>
      </c>
      <c r="O210" s="2">
        <f>F210*186.63</f>
        <v>7022140.3799999999</v>
      </c>
      <c r="P210">
        <f t="shared" si="27"/>
        <v>1780368.2550000001</v>
      </c>
      <c r="Q210">
        <f t="shared" si="28"/>
        <v>6.4183314585828182</v>
      </c>
      <c r="R210">
        <v>2309454.585</v>
      </c>
      <c r="S210">
        <f t="shared" si="29"/>
        <v>13.159781032208679</v>
      </c>
      <c r="T210" s="3">
        <f t="shared" si="30"/>
        <v>491561.11439999996</v>
      </c>
      <c r="U210" s="3">
        <f t="shared" si="31"/>
        <v>1.7721065040948776</v>
      </c>
      <c r="V210">
        <f t="shared" si="32"/>
        <v>453609.77850000001</v>
      </c>
      <c r="W210">
        <f t="shared" si="33"/>
        <v>2.5847684548118881</v>
      </c>
      <c r="X210">
        <v>397211187</v>
      </c>
      <c r="Y210">
        <v>1203639422</v>
      </c>
      <c r="Z210">
        <f t="shared" si="34"/>
        <v>58.061805062857353</v>
      </c>
      <c r="AA210">
        <f t="shared" si="35"/>
        <v>15.744549487020565</v>
      </c>
      <c r="AB210" s="2" t="s">
        <v>612</v>
      </c>
      <c r="AC210" s="2" t="s">
        <v>821</v>
      </c>
      <c r="AD210" s="2" t="s">
        <v>784</v>
      </c>
      <c r="AE210" s="2" t="s">
        <v>862</v>
      </c>
      <c r="AF210" s="2" t="s">
        <v>903</v>
      </c>
      <c r="AG210">
        <v>17</v>
      </c>
    </row>
    <row r="211" spans="1:33" x14ac:dyDescent="0.25">
      <c r="A211" t="s">
        <v>212</v>
      </c>
      <c r="B211" t="s">
        <v>487</v>
      </c>
      <c r="C211">
        <v>62161308</v>
      </c>
      <c r="D211">
        <v>40677</v>
      </c>
      <c r="E211">
        <v>97552112</v>
      </c>
      <c r="F211">
        <v>37949</v>
      </c>
      <c r="G211" s="4">
        <v>6.6000000000000003E-2</v>
      </c>
      <c r="H211" t="s">
        <v>516</v>
      </c>
      <c r="I211">
        <v>8.75</v>
      </c>
      <c r="J211" s="3">
        <v>1.617353248977262</v>
      </c>
      <c r="K211" s="3">
        <v>45524</v>
      </c>
      <c r="L211" s="7">
        <v>41.7</v>
      </c>
      <c r="M211" s="7">
        <v>89.4</v>
      </c>
      <c r="N211" s="2">
        <v>11.8</v>
      </c>
      <c r="O211" s="2">
        <f>F211*116.26</f>
        <v>4411950.74</v>
      </c>
      <c r="P211">
        <f t="shared" si="27"/>
        <v>1795651.8075000001</v>
      </c>
      <c r="Q211">
        <f t="shared" si="28"/>
        <v>1.8407103349028466</v>
      </c>
      <c r="R211">
        <v>2322127.8990000002</v>
      </c>
      <c r="S211">
        <f t="shared" si="29"/>
        <v>3.7356483859702569</v>
      </c>
      <c r="T211" s="3">
        <f t="shared" si="30"/>
        <v>495780.91559999995</v>
      </c>
      <c r="U211" s="3">
        <f t="shared" si="31"/>
        <v>0.50822161143984246</v>
      </c>
      <c r="V211">
        <f t="shared" si="32"/>
        <v>456098.99790000002</v>
      </c>
      <c r="W211">
        <f t="shared" si="33"/>
        <v>0.73373455703345236</v>
      </c>
      <c r="X211">
        <v>7127266</v>
      </c>
      <c r="Y211">
        <v>448811336</v>
      </c>
      <c r="Z211">
        <f t="shared" si="34"/>
        <v>56.93381484186272</v>
      </c>
      <c r="AA211">
        <f t="shared" si="35"/>
        <v>4.4693829430037093</v>
      </c>
      <c r="AB211" s="2" t="s">
        <v>624</v>
      </c>
      <c r="AC211" s="2" t="s">
        <v>835</v>
      </c>
      <c r="AD211" s="2" t="s">
        <v>793</v>
      </c>
      <c r="AE211" s="2" t="s">
        <v>862</v>
      </c>
      <c r="AG211">
        <v>19</v>
      </c>
    </row>
    <row r="212" spans="1:33" x14ac:dyDescent="0.25">
      <c r="A212" t="s">
        <v>213</v>
      </c>
      <c r="B212" t="s">
        <v>299</v>
      </c>
      <c r="C212">
        <v>50640989</v>
      </c>
      <c r="D212">
        <v>33174</v>
      </c>
      <c r="E212">
        <v>66694660</v>
      </c>
      <c r="F212">
        <v>32608</v>
      </c>
      <c r="G212" s="4">
        <v>7.5999999999999998E-2</v>
      </c>
      <c r="H212" t="s">
        <v>531</v>
      </c>
      <c r="I212">
        <v>10.25</v>
      </c>
      <c r="J212" s="3">
        <v>1.5767994063813999</v>
      </c>
      <c r="K212" s="3">
        <v>38590</v>
      </c>
      <c r="L212" s="7">
        <v>39.9</v>
      </c>
      <c r="M212" s="7">
        <v>85.1</v>
      </c>
      <c r="N212" s="2">
        <v>10.5</v>
      </c>
      <c r="O212" s="2">
        <f t="shared" ref="O212:O217" si="36">F212*99.07</f>
        <v>3230474.5599999996</v>
      </c>
      <c r="P212">
        <f t="shared" si="27"/>
        <v>1542929.04</v>
      </c>
      <c r="Q212">
        <f t="shared" si="28"/>
        <v>2.3134221540375197</v>
      </c>
      <c r="R212">
        <v>1893804.138</v>
      </c>
      <c r="S212">
        <f t="shared" si="29"/>
        <v>3.7396665732574852</v>
      </c>
      <c r="T212" s="3">
        <f t="shared" si="30"/>
        <v>426003.95519999997</v>
      </c>
      <c r="U212" s="3">
        <f t="shared" si="31"/>
        <v>0.6387377268285046</v>
      </c>
      <c r="V212">
        <f t="shared" si="32"/>
        <v>371970.10979999998</v>
      </c>
      <c r="W212">
        <f t="shared" si="33"/>
        <v>0.73452378625543824</v>
      </c>
      <c r="X212">
        <v>320330225</v>
      </c>
      <c r="Y212">
        <v>184430832</v>
      </c>
      <c r="Z212">
        <f t="shared" si="34"/>
        <v>31.700942886403737</v>
      </c>
      <c r="AA212">
        <f t="shared" si="35"/>
        <v>4.4741903595129235</v>
      </c>
      <c r="AB212" s="2" t="s">
        <v>721</v>
      </c>
      <c r="AC212" s="2" t="s">
        <v>851</v>
      </c>
      <c r="AD212" s="2" t="s">
        <v>812</v>
      </c>
      <c r="AE212" s="2" t="s">
        <v>862</v>
      </c>
      <c r="AF212" s="2"/>
      <c r="AG212">
        <v>18</v>
      </c>
    </row>
    <row r="213" spans="1:33" x14ac:dyDescent="0.25">
      <c r="A213" t="s">
        <v>214</v>
      </c>
      <c r="B213" t="s">
        <v>299</v>
      </c>
      <c r="C213">
        <v>25142343</v>
      </c>
      <c r="D213">
        <v>25199</v>
      </c>
      <c r="E213">
        <v>24559875</v>
      </c>
      <c r="F213">
        <v>25217</v>
      </c>
      <c r="G213" s="4">
        <v>4.1000000000000002E-2</v>
      </c>
      <c r="H213" t="s">
        <v>531</v>
      </c>
      <c r="I213">
        <v>8.75</v>
      </c>
      <c r="J213" s="3">
        <v>0.14885382554331647</v>
      </c>
      <c r="K213" s="3">
        <v>38590</v>
      </c>
      <c r="L213" s="7">
        <v>39.9</v>
      </c>
      <c r="M213" s="7">
        <v>85.1</v>
      </c>
      <c r="N213" s="2">
        <v>10.5</v>
      </c>
      <c r="O213" s="2">
        <f t="shared" si="36"/>
        <v>2498248.19</v>
      </c>
      <c r="P213">
        <f t="shared" si="27"/>
        <v>1193205.3975</v>
      </c>
      <c r="Q213">
        <f t="shared" si="28"/>
        <v>4.858352892675553</v>
      </c>
      <c r="R213">
        <v>1438535.3130000001</v>
      </c>
      <c r="S213">
        <f t="shared" si="29"/>
        <v>5.7215642671011215</v>
      </c>
      <c r="T213" s="3">
        <f t="shared" si="30"/>
        <v>329444.97479999997</v>
      </c>
      <c r="U213" s="3">
        <f t="shared" si="31"/>
        <v>1.3413951610095736</v>
      </c>
      <c r="V213">
        <f t="shared" si="32"/>
        <v>282548.8273</v>
      </c>
      <c r="W213">
        <f t="shared" si="33"/>
        <v>1.1237967253091725</v>
      </c>
      <c r="X213">
        <v>195825289</v>
      </c>
      <c r="Y213">
        <v>498067482</v>
      </c>
      <c r="Z213">
        <f t="shared" si="34"/>
        <v>-2.3166814644124454</v>
      </c>
      <c r="AA213">
        <f t="shared" si="35"/>
        <v>6.8453609924102947</v>
      </c>
      <c r="AB213" s="2" t="s">
        <v>702</v>
      </c>
      <c r="AC213" s="2" t="s">
        <v>851</v>
      </c>
      <c r="AD213" s="2" t="s">
        <v>812</v>
      </c>
      <c r="AE213" s="2" t="s">
        <v>862</v>
      </c>
      <c r="AF213" s="2"/>
      <c r="AG213">
        <v>18</v>
      </c>
    </row>
    <row r="214" spans="1:33" x14ac:dyDescent="0.25">
      <c r="A214" t="s">
        <v>215</v>
      </c>
      <c r="B214" t="s">
        <v>299</v>
      </c>
      <c r="C214">
        <v>101401754</v>
      </c>
      <c r="D214">
        <v>23505</v>
      </c>
      <c r="E214">
        <v>119813282</v>
      </c>
      <c r="F214">
        <v>22862</v>
      </c>
      <c r="G214" s="4">
        <v>0.05</v>
      </c>
      <c r="H214" t="s">
        <v>531</v>
      </c>
      <c r="I214">
        <v>7.75</v>
      </c>
      <c r="J214" s="3">
        <v>1.6507384882710687</v>
      </c>
      <c r="K214" s="3">
        <v>38590</v>
      </c>
      <c r="L214" s="7">
        <v>39.9</v>
      </c>
      <c r="M214" s="7">
        <v>85.1</v>
      </c>
      <c r="N214" s="2">
        <v>10.5</v>
      </c>
      <c r="O214" s="2">
        <f t="shared" si="36"/>
        <v>2264938.34</v>
      </c>
      <c r="P214">
        <f t="shared" si="27"/>
        <v>1081772.6850000001</v>
      </c>
      <c r="Q214">
        <f t="shared" si="28"/>
        <v>0.90288210701047322</v>
      </c>
      <c r="R214">
        <v>1341829.9350000001</v>
      </c>
      <c r="S214">
        <f t="shared" si="29"/>
        <v>1.3232807935452477</v>
      </c>
      <c r="T214" s="3">
        <f t="shared" si="30"/>
        <v>298678.31279999996</v>
      </c>
      <c r="U214" s="3">
        <f t="shared" si="31"/>
        <v>0.24928647960749456</v>
      </c>
      <c r="V214">
        <f t="shared" si="32"/>
        <v>263554.5135</v>
      </c>
      <c r="W214">
        <f t="shared" si="33"/>
        <v>0.25991119788716871</v>
      </c>
      <c r="X214">
        <v>790578659</v>
      </c>
      <c r="Y214">
        <v>535865392</v>
      </c>
      <c r="Z214">
        <f t="shared" si="34"/>
        <v>18.157011366884245</v>
      </c>
      <c r="AA214">
        <f t="shared" si="35"/>
        <v>1.5831919914324164</v>
      </c>
      <c r="AB214" s="2" t="s">
        <v>690</v>
      </c>
      <c r="AC214" s="2" t="s">
        <v>851</v>
      </c>
      <c r="AD214" s="2" t="s">
        <v>812</v>
      </c>
      <c r="AE214" s="2" t="s">
        <v>862</v>
      </c>
      <c r="AF214" s="2"/>
      <c r="AG214">
        <v>18</v>
      </c>
    </row>
    <row r="215" spans="1:33" x14ac:dyDescent="0.25">
      <c r="A215" t="s">
        <v>216</v>
      </c>
      <c r="B215" t="s">
        <v>299</v>
      </c>
      <c r="C215">
        <v>24237050</v>
      </c>
      <c r="D215">
        <v>31544</v>
      </c>
      <c r="E215">
        <v>26547081</v>
      </c>
      <c r="F215">
        <v>31017</v>
      </c>
      <c r="G215" s="4">
        <v>5.1999999999999998E-2</v>
      </c>
      <c r="H215" t="s">
        <v>531</v>
      </c>
      <c r="I215">
        <v>7.75</v>
      </c>
      <c r="J215" s="3">
        <v>1.0281785174951001</v>
      </c>
      <c r="K215" s="3">
        <v>38590</v>
      </c>
      <c r="L215" s="7">
        <v>39.9</v>
      </c>
      <c r="M215" s="7">
        <v>85.1</v>
      </c>
      <c r="N215" s="2">
        <v>10.5</v>
      </c>
      <c r="O215" s="2">
        <f t="shared" si="36"/>
        <v>3072854.19</v>
      </c>
      <c r="P215">
        <f t="shared" si="27"/>
        <v>1467646.8975000002</v>
      </c>
      <c r="Q215">
        <f t="shared" si="28"/>
        <v>5.5284680733825322</v>
      </c>
      <c r="R215">
        <v>1800752.3280000002</v>
      </c>
      <c r="S215">
        <f t="shared" si="29"/>
        <v>7.429750435799737</v>
      </c>
      <c r="T215" s="3">
        <f t="shared" si="30"/>
        <v>405218.49479999999</v>
      </c>
      <c r="U215" s="3">
        <f t="shared" si="31"/>
        <v>1.5264145041031063</v>
      </c>
      <c r="V215">
        <f t="shared" si="32"/>
        <v>353693.40879999998</v>
      </c>
      <c r="W215">
        <f t="shared" si="33"/>
        <v>1.4593088218244381</v>
      </c>
      <c r="X215">
        <v>1056578877</v>
      </c>
      <c r="Y215">
        <v>1142495707</v>
      </c>
      <c r="Z215">
        <f t="shared" si="34"/>
        <v>9.5309907765177702</v>
      </c>
      <c r="AA215">
        <f t="shared" si="35"/>
        <v>8.8890592576241758</v>
      </c>
      <c r="AB215" s="2" t="s">
        <v>660</v>
      </c>
      <c r="AC215" s="2" t="s">
        <v>851</v>
      </c>
      <c r="AD215" s="2" t="s">
        <v>812</v>
      </c>
      <c r="AE215" s="2" t="s">
        <v>862</v>
      </c>
      <c r="AF215" s="2"/>
      <c r="AG215">
        <v>18</v>
      </c>
    </row>
    <row r="216" spans="1:33" x14ac:dyDescent="0.25">
      <c r="A216" t="s">
        <v>217</v>
      </c>
      <c r="B216" t="s">
        <v>299</v>
      </c>
      <c r="C216">
        <v>46646528</v>
      </c>
      <c r="D216">
        <v>66689</v>
      </c>
      <c r="E216">
        <v>50465772</v>
      </c>
      <c r="F216">
        <v>64885</v>
      </c>
      <c r="G216" s="4">
        <v>5.5E-2</v>
      </c>
      <c r="H216" t="s">
        <v>531</v>
      </c>
      <c r="I216">
        <v>7.75</v>
      </c>
      <c r="J216" s="3">
        <v>0.64495807772494784</v>
      </c>
      <c r="K216" s="3">
        <v>38590</v>
      </c>
      <c r="L216" s="7">
        <v>39.9</v>
      </c>
      <c r="M216" s="7">
        <v>85.1</v>
      </c>
      <c r="N216" s="2">
        <v>10.5</v>
      </c>
      <c r="O216" s="2">
        <f t="shared" si="36"/>
        <v>6428156.9499999993</v>
      </c>
      <c r="P216">
        <f t="shared" si="27"/>
        <v>3070195.9875000003</v>
      </c>
      <c r="Q216">
        <f t="shared" si="28"/>
        <v>6.0837194514729713</v>
      </c>
      <c r="R216">
        <v>3807074.9430000004</v>
      </c>
      <c r="S216">
        <f t="shared" si="29"/>
        <v>8.1615397891993169</v>
      </c>
      <c r="T216" s="3">
        <f t="shared" si="30"/>
        <v>847683.59399999992</v>
      </c>
      <c r="U216" s="3">
        <f t="shared" si="31"/>
        <v>1.679719858441876</v>
      </c>
      <c r="V216">
        <f t="shared" si="32"/>
        <v>747763.75029999996</v>
      </c>
      <c r="W216">
        <f t="shared" si="33"/>
        <v>1.6030426751161415</v>
      </c>
      <c r="X216">
        <v>2397425</v>
      </c>
      <c r="Y216">
        <v>89441197</v>
      </c>
      <c r="Z216">
        <f t="shared" si="34"/>
        <v>8.1876275979211144</v>
      </c>
      <c r="AA216">
        <f t="shared" si="35"/>
        <v>9.7645824643154597</v>
      </c>
      <c r="AB216" s="2" t="s">
        <v>572</v>
      </c>
      <c r="AC216" s="2" t="s">
        <v>851</v>
      </c>
      <c r="AD216" s="2" t="s">
        <v>812</v>
      </c>
      <c r="AE216" s="2" t="s">
        <v>862</v>
      </c>
      <c r="AF216" s="2"/>
      <c r="AG216">
        <v>18</v>
      </c>
    </row>
    <row r="217" spans="1:33" x14ac:dyDescent="0.25">
      <c r="A217" t="s">
        <v>218</v>
      </c>
      <c r="B217" t="s">
        <v>299</v>
      </c>
      <c r="C217">
        <v>6638652</v>
      </c>
      <c r="D217">
        <v>16319</v>
      </c>
      <c r="E217">
        <v>7851283</v>
      </c>
      <c r="F217">
        <v>17670</v>
      </c>
      <c r="G217" s="4">
        <v>7.4999999999999997E-2</v>
      </c>
      <c r="H217" t="s">
        <v>531</v>
      </c>
      <c r="I217">
        <v>7.75</v>
      </c>
      <c r="J217" s="3">
        <v>0.43632737019260737</v>
      </c>
      <c r="K217" s="3">
        <v>38590</v>
      </c>
      <c r="L217" s="7">
        <v>39.9</v>
      </c>
      <c r="M217" s="7">
        <v>85.1</v>
      </c>
      <c r="N217" s="2">
        <v>10.5</v>
      </c>
      <c r="O217" s="2">
        <f t="shared" si="36"/>
        <v>1750566.9</v>
      </c>
      <c r="P217">
        <f t="shared" si="27"/>
        <v>836100.22500000009</v>
      </c>
      <c r="Q217">
        <f t="shared" si="28"/>
        <v>10.649217777527573</v>
      </c>
      <c r="R217">
        <v>931602.75300000003</v>
      </c>
      <c r="S217">
        <f t="shared" si="29"/>
        <v>14.033010813038551</v>
      </c>
      <c r="T217" s="3">
        <f t="shared" si="30"/>
        <v>230847.94799999997</v>
      </c>
      <c r="U217" s="3">
        <f t="shared" si="31"/>
        <v>2.9402576368728521</v>
      </c>
      <c r="V217">
        <f t="shared" si="32"/>
        <v>182980.05129999999</v>
      </c>
      <c r="W217">
        <f t="shared" si="33"/>
        <v>2.7562832228590985</v>
      </c>
      <c r="X217">
        <v>217047552</v>
      </c>
      <c r="Y217">
        <v>1522966648</v>
      </c>
      <c r="Z217">
        <f t="shared" si="34"/>
        <v>18.266223323650646</v>
      </c>
      <c r="AA217">
        <f t="shared" si="35"/>
        <v>16.789294035897647</v>
      </c>
      <c r="AB217" s="2" t="s">
        <v>648</v>
      </c>
      <c r="AC217" s="2" t="s">
        <v>851</v>
      </c>
      <c r="AD217" s="2" t="s">
        <v>812</v>
      </c>
      <c r="AE217" s="2" t="s">
        <v>862</v>
      </c>
      <c r="AF217" s="2"/>
      <c r="AG217">
        <v>18</v>
      </c>
    </row>
    <row r="218" spans="1:33" x14ac:dyDescent="0.25">
      <c r="A218" t="s">
        <v>219</v>
      </c>
      <c r="B218" t="s">
        <v>354</v>
      </c>
      <c r="C218">
        <v>63561644</v>
      </c>
      <c r="D218">
        <v>62092</v>
      </c>
      <c r="E218">
        <v>102998363</v>
      </c>
      <c r="F218">
        <v>70891</v>
      </c>
      <c r="G218" s="4">
        <v>7.5999999999999998E-2</v>
      </c>
      <c r="H218" t="s">
        <v>557</v>
      </c>
      <c r="I218">
        <v>8.75</v>
      </c>
      <c r="J218" s="3">
        <v>2.4622128604366513</v>
      </c>
      <c r="K218" s="3">
        <v>27142</v>
      </c>
      <c r="L218" s="7">
        <v>21.8</v>
      </c>
      <c r="M218" s="7">
        <v>81.7</v>
      </c>
      <c r="N218" s="2">
        <v>11.8</v>
      </c>
      <c r="O218" s="2">
        <f>F218*253.23</f>
        <v>17951727.93</v>
      </c>
      <c r="P218">
        <f t="shared" si="27"/>
        <v>3354384.8925000001</v>
      </c>
      <c r="Q218">
        <f t="shared" si="28"/>
        <v>3.2567361216216608</v>
      </c>
      <c r="R218">
        <v>3544646.0040000002</v>
      </c>
      <c r="S218">
        <f t="shared" si="29"/>
        <v>5.5767059832498989</v>
      </c>
      <c r="T218" s="3">
        <f t="shared" si="30"/>
        <v>926148.38039999991</v>
      </c>
      <c r="U218" s="3">
        <f t="shared" si="31"/>
        <v>0.89918747582425163</v>
      </c>
      <c r="V218">
        <f t="shared" si="32"/>
        <v>696218.96840000001</v>
      </c>
      <c r="W218">
        <f t="shared" si="33"/>
        <v>1.0953444948654885</v>
      </c>
      <c r="X218">
        <v>4762251931</v>
      </c>
      <c r="Y218">
        <v>3047751089</v>
      </c>
      <c r="Z218">
        <f t="shared" si="34"/>
        <v>62.044837921435771</v>
      </c>
      <c r="AA218">
        <f t="shared" si="35"/>
        <v>6.6720504781153878</v>
      </c>
      <c r="AB218" s="2" t="s">
        <v>723</v>
      </c>
      <c r="AC218" s="2" t="s">
        <v>784</v>
      </c>
      <c r="AD218" s="2" t="s">
        <v>815</v>
      </c>
      <c r="AE218" s="2" t="s">
        <v>862</v>
      </c>
      <c r="AF218" s="2" t="s">
        <v>904</v>
      </c>
      <c r="AG218">
        <v>19</v>
      </c>
    </row>
    <row r="219" spans="1:33" x14ac:dyDescent="0.25">
      <c r="A219" t="s">
        <v>220</v>
      </c>
      <c r="B219" t="s">
        <v>299</v>
      </c>
      <c r="C219">
        <v>89316786</v>
      </c>
      <c r="D219">
        <v>84931</v>
      </c>
      <c r="E219">
        <v>86921444</v>
      </c>
      <c r="F219">
        <v>86406</v>
      </c>
      <c r="G219" s="4">
        <v>5.1999999999999998E-2</v>
      </c>
      <c r="H219" t="s">
        <v>531</v>
      </c>
      <c r="I219">
        <v>7.75</v>
      </c>
      <c r="J219" s="3">
        <v>0.76132470498667681</v>
      </c>
      <c r="K219" s="3">
        <v>38590</v>
      </c>
      <c r="L219" s="7">
        <v>39.9</v>
      </c>
      <c r="M219" s="7">
        <v>85.1</v>
      </c>
      <c r="N219" s="2">
        <v>10.5</v>
      </c>
      <c r="O219" s="2">
        <f>F219*99.07</f>
        <v>8560242.4199999999</v>
      </c>
      <c r="P219">
        <f t="shared" si="27"/>
        <v>4088515.9050000003</v>
      </c>
      <c r="Q219">
        <f t="shared" si="28"/>
        <v>4.7036907313688907</v>
      </c>
      <c r="R219">
        <v>4848455.9970000004</v>
      </c>
      <c r="S219">
        <f t="shared" si="29"/>
        <v>5.4283816224645616</v>
      </c>
      <c r="T219" s="3">
        <f t="shared" si="30"/>
        <v>1128842.5463999999</v>
      </c>
      <c r="U219" s="3">
        <f t="shared" si="31"/>
        <v>1.2986928132487074</v>
      </c>
      <c r="V219">
        <f t="shared" si="32"/>
        <v>952305.82369999995</v>
      </c>
      <c r="W219">
        <f t="shared" si="33"/>
        <v>1.0662114775379399</v>
      </c>
      <c r="X219">
        <v>427392362</v>
      </c>
      <c r="Y219">
        <v>299893946</v>
      </c>
      <c r="Z219">
        <f t="shared" si="34"/>
        <v>-2.6818497477058791</v>
      </c>
      <c r="AA219">
        <f t="shared" si="35"/>
        <v>6.4945931000025006</v>
      </c>
      <c r="AB219" s="2" t="s">
        <v>724</v>
      </c>
      <c r="AC219" s="2" t="s">
        <v>851</v>
      </c>
      <c r="AD219" s="2" t="s">
        <v>812</v>
      </c>
      <c r="AE219" s="2" t="s">
        <v>862</v>
      </c>
      <c r="AF219" s="2"/>
      <c r="AG219">
        <v>18</v>
      </c>
    </row>
    <row r="220" spans="1:33" x14ac:dyDescent="0.25">
      <c r="A220" t="s">
        <v>221</v>
      </c>
      <c r="B220" t="s">
        <v>498</v>
      </c>
      <c r="C220">
        <v>9109276</v>
      </c>
      <c r="D220">
        <v>4786</v>
      </c>
      <c r="E220">
        <v>14063948</v>
      </c>
      <c r="F220">
        <v>4898</v>
      </c>
      <c r="G220" s="4">
        <v>4.5999999999999999E-2</v>
      </c>
      <c r="H220" t="s">
        <v>521</v>
      </c>
      <c r="I220">
        <v>8.75</v>
      </c>
      <c r="J220" s="3">
        <v>6.8562210123008667</v>
      </c>
      <c r="K220" s="3">
        <v>25404</v>
      </c>
      <c r="L220" s="7">
        <v>15.8</v>
      </c>
      <c r="M220" s="7">
        <v>85.2</v>
      </c>
      <c r="N220" s="2">
        <v>25.1</v>
      </c>
      <c r="O220" s="2">
        <f>F220*455.22</f>
        <v>2229667.56</v>
      </c>
      <c r="P220">
        <f t="shared" si="27"/>
        <v>231761.11500000002</v>
      </c>
      <c r="Q220">
        <f t="shared" si="28"/>
        <v>1.6479093566045611</v>
      </c>
      <c r="R220">
        <v>273218.38200000004</v>
      </c>
      <c r="S220">
        <f t="shared" si="29"/>
        <v>2.999342450486735</v>
      </c>
      <c r="T220" s="3">
        <f t="shared" si="30"/>
        <v>63989.431199999999</v>
      </c>
      <c r="U220" s="3">
        <f t="shared" si="31"/>
        <v>0.45498910547735244</v>
      </c>
      <c r="V220">
        <f t="shared" si="32"/>
        <v>53663.982199999999</v>
      </c>
      <c r="W220">
        <f t="shared" si="33"/>
        <v>0.58911358268209235</v>
      </c>
      <c r="X220">
        <v>4931979539</v>
      </c>
      <c r="Y220">
        <v>254162599</v>
      </c>
      <c r="Z220">
        <f t="shared" si="34"/>
        <v>54.391501585855991</v>
      </c>
      <c r="AA220">
        <f t="shared" si="35"/>
        <v>3.5884560331688276</v>
      </c>
      <c r="AB220" s="2" t="s">
        <v>892</v>
      </c>
      <c r="AC220" s="2" t="s">
        <v>844</v>
      </c>
      <c r="AD220" s="2" t="s">
        <v>801</v>
      </c>
      <c r="AE220" s="2" t="s">
        <v>862</v>
      </c>
      <c r="AG220">
        <v>19</v>
      </c>
    </row>
    <row r="221" spans="1:33" x14ac:dyDescent="0.25">
      <c r="A221" t="s">
        <v>222</v>
      </c>
      <c r="B221" t="s">
        <v>243</v>
      </c>
      <c r="C221">
        <v>70182344</v>
      </c>
      <c r="D221">
        <v>79272</v>
      </c>
      <c r="E221">
        <v>99794248</v>
      </c>
      <c r="F221">
        <v>81681</v>
      </c>
      <c r="G221" s="4">
        <v>8.3000000000000004E-2</v>
      </c>
      <c r="H221" t="s">
        <v>523</v>
      </c>
      <c r="I221">
        <v>10.25</v>
      </c>
      <c r="J221" s="3">
        <v>2.7697720552457237</v>
      </c>
      <c r="K221" s="3">
        <v>32469</v>
      </c>
      <c r="L221" s="7">
        <v>31.8</v>
      </c>
      <c r="M221" s="7">
        <v>78.7</v>
      </c>
      <c r="N221" s="2">
        <v>11</v>
      </c>
      <c r="O221" s="2">
        <f>F221*186.63</f>
        <v>15244125.029999999</v>
      </c>
      <c r="P221">
        <f t="shared" si="27"/>
        <v>3864940.7175000003</v>
      </c>
      <c r="Q221">
        <f t="shared" si="28"/>
        <v>3.8729093058549831</v>
      </c>
      <c r="R221">
        <v>4525400.6639999999</v>
      </c>
      <c r="S221">
        <f t="shared" si="29"/>
        <v>6.4480614440577817</v>
      </c>
      <c r="T221" s="3">
        <f t="shared" si="30"/>
        <v>1067113.2563999998</v>
      </c>
      <c r="U221" s="3">
        <f t="shared" si="31"/>
        <v>1.0693133900863703</v>
      </c>
      <c r="V221">
        <f t="shared" si="32"/>
        <v>888853.1544</v>
      </c>
      <c r="W221">
        <f t="shared" si="33"/>
        <v>1.2664911197608333</v>
      </c>
      <c r="X221">
        <v>79771428</v>
      </c>
      <c r="Y221">
        <v>306206805</v>
      </c>
      <c r="Z221">
        <f t="shared" si="34"/>
        <v>42.192811342978224</v>
      </c>
      <c r="AA221">
        <f t="shared" si="35"/>
        <v>7.7145525638186152</v>
      </c>
      <c r="AB221" s="2" t="s">
        <v>725</v>
      </c>
      <c r="AC221" s="2" t="s">
        <v>821</v>
      </c>
      <c r="AD221" s="2" t="s">
        <v>784</v>
      </c>
      <c r="AE221" s="2" t="s">
        <v>862</v>
      </c>
      <c r="AF221" s="2" t="s">
        <v>903</v>
      </c>
      <c r="AG221">
        <v>17</v>
      </c>
    </row>
    <row r="222" spans="1:33" x14ac:dyDescent="0.25">
      <c r="A222" t="s">
        <v>223</v>
      </c>
      <c r="B222" t="s">
        <v>243</v>
      </c>
      <c r="C222">
        <v>134081401</v>
      </c>
      <c r="D222">
        <v>157820</v>
      </c>
      <c r="E222">
        <v>222537761</v>
      </c>
      <c r="F222">
        <v>176166</v>
      </c>
      <c r="G222" s="4">
        <v>0.124</v>
      </c>
      <c r="H222" t="s">
        <v>523</v>
      </c>
      <c r="I222">
        <v>10.25</v>
      </c>
      <c r="J222" s="3">
        <v>8.5291994853610316</v>
      </c>
      <c r="K222" s="3">
        <v>32469</v>
      </c>
      <c r="L222" s="7">
        <v>31.8</v>
      </c>
      <c r="M222" s="7">
        <v>78.7</v>
      </c>
      <c r="N222" s="2">
        <v>11</v>
      </c>
      <c r="O222" s="2">
        <f>F222*186.63</f>
        <v>32877860.579999998</v>
      </c>
      <c r="P222">
        <f t="shared" si="27"/>
        <v>8335734.7050000001</v>
      </c>
      <c r="Q222">
        <f t="shared" si="28"/>
        <v>3.745761918131278</v>
      </c>
      <c r="R222">
        <v>9009470.3399999999</v>
      </c>
      <c r="S222">
        <f t="shared" si="29"/>
        <v>6.7194034913164433</v>
      </c>
      <c r="T222" s="3">
        <f t="shared" si="30"/>
        <v>2301503.0903999996</v>
      </c>
      <c r="U222" s="3">
        <f t="shared" si="31"/>
        <v>1.0342078935538492</v>
      </c>
      <c r="V222">
        <f t="shared" si="32"/>
        <v>1769588.314</v>
      </c>
      <c r="W222">
        <f t="shared" si="33"/>
        <v>1.3197865630893879</v>
      </c>
      <c r="X222">
        <v>1944041718</v>
      </c>
      <c r="Y222">
        <v>403458869</v>
      </c>
      <c r="Z222">
        <f t="shared" si="34"/>
        <v>65.972132853832576</v>
      </c>
      <c r="AA222">
        <f t="shared" si="35"/>
        <v>8.0391900544058306</v>
      </c>
      <c r="AB222" s="2" t="s">
        <v>726</v>
      </c>
      <c r="AC222" s="2" t="s">
        <v>821</v>
      </c>
      <c r="AD222" s="2" t="s">
        <v>784</v>
      </c>
      <c r="AE222" s="2" t="s">
        <v>862</v>
      </c>
      <c r="AF222" s="2" t="s">
        <v>903</v>
      </c>
      <c r="AG222">
        <v>17</v>
      </c>
    </row>
    <row r="223" spans="1:33" x14ac:dyDescent="0.25">
      <c r="A223" t="s">
        <v>224</v>
      </c>
      <c r="B223" t="s">
        <v>492</v>
      </c>
      <c r="C223">
        <v>23396456</v>
      </c>
      <c r="D223">
        <v>12572</v>
      </c>
      <c r="E223">
        <v>30884558</v>
      </c>
      <c r="F223">
        <v>12963</v>
      </c>
      <c r="G223" s="4">
        <v>2.1000000000000001E-2</v>
      </c>
      <c r="H223" t="s">
        <v>525</v>
      </c>
      <c r="I223">
        <v>9.25</v>
      </c>
      <c r="J223" s="3">
        <v>1.78</v>
      </c>
      <c r="K223" s="3">
        <v>69275</v>
      </c>
      <c r="L223" s="7">
        <v>58.8</v>
      </c>
      <c r="M223" s="7">
        <v>93.2</v>
      </c>
      <c r="N223" s="2">
        <v>8.6999999999999993</v>
      </c>
      <c r="O223" s="2">
        <f>F223*58.93</f>
        <v>763909.59</v>
      </c>
      <c r="P223">
        <f t="shared" si="27"/>
        <v>613376.75250000006</v>
      </c>
      <c r="Q223">
        <f t="shared" si="28"/>
        <v>1.9860305350654528</v>
      </c>
      <c r="R223">
        <v>717697.76400000008</v>
      </c>
      <c r="S223">
        <f t="shared" si="29"/>
        <v>3.0675490510186676</v>
      </c>
      <c r="T223" s="3">
        <f t="shared" si="30"/>
        <v>169353.81719999999</v>
      </c>
      <c r="U223" s="3">
        <f t="shared" si="31"/>
        <v>0.5483446361770824</v>
      </c>
      <c r="V223">
        <f t="shared" si="32"/>
        <v>140966.0644</v>
      </c>
      <c r="W223">
        <f t="shared" si="33"/>
        <v>0.60251033062443304</v>
      </c>
      <c r="X223">
        <v>1008117780</v>
      </c>
      <c r="Y223">
        <v>6672694</v>
      </c>
      <c r="Z223">
        <f t="shared" si="34"/>
        <v>32.005283193317823</v>
      </c>
      <c r="AA223">
        <f t="shared" si="35"/>
        <v>3.6700593816431009</v>
      </c>
      <c r="AB223" s="2" t="s">
        <v>663</v>
      </c>
      <c r="AC223" s="2" t="s">
        <v>807</v>
      </c>
      <c r="AD223" s="2" t="s">
        <v>804</v>
      </c>
      <c r="AE223" s="2" t="s">
        <v>862</v>
      </c>
      <c r="AF223" s="2"/>
      <c r="AG223">
        <v>21</v>
      </c>
    </row>
    <row r="224" spans="1:33" x14ac:dyDescent="0.25">
      <c r="A224" t="s">
        <v>225</v>
      </c>
      <c r="B224" t="s">
        <v>375</v>
      </c>
      <c r="C224">
        <v>68728034</v>
      </c>
      <c r="D224">
        <v>23110</v>
      </c>
      <c r="E224">
        <v>106703839</v>
      </c>
      <c r="F224">
        <v>29384</v>
      </c>
      <c r="G224" s="4">
        <v>9.0999999999999998E-2</v>
      </c>
      <c r="H224" t="s">
        <v>539</v>
      </c>
      <c r="I224">
        <v>8.75</v>
      </c>
      <c r="J224" s="3">
        <v>7.87</v>
      </c>
      <c r="K224" s="3">
        <v>26145</v>
      </c>
      <c r="L224" s="7">
        <v>18.399999999999999</v>
      </c>
      <c r="M224" s="7">
        <v>78.900000000000006</v>
      </c>
      <c r="N224" s="2">
        <v>11.6</v>
      </c>
      <c r="O224" s="2">
        <f>F224*99.03</f>
        <v>2909897.52</v>
      </c>
      <c r="P224">
        <f t="shared" si="27"/>
        <v>1390377.4200000002</v>
      </c>
      <c r="Q224">
        <f t="shared" si="28"/>
        <v>1.3030247393441956</v>
      </c>
      <c r="R224">
        <v>1319280.57</v>
      </c>
      <c r="S224">
        <f t="shared" si="29"/>
        <v>1.9195668684484704</v>
      </c>
      <c r="T224" s="3">
        <f t="shared" si="30"/>
        <v>383884.3296</v>
      </c>
      <c r="U224" s="3">
        <f t="shared" si="31"/>
        <v>0.35976618385773357</v>
      </c>
      <c r="V224">
        <f t="shared" si="32"/>
        <v>259125.497</v>
      </c>
      <c r="W224">
        <f t="shared" si="33"/>
        <v>0.37703027704822756</v>
      </c>
      <c r="X224">
        <v>109046496</v>
      </c>
      <c r="Y224">
        <v>1496447176</v>
      </c>
      <c r="Z224">
        <f t="shared" si="34"/>
        <v>55.255188879693549</v>
      </c>
      <c r="AA224">
        <f t="shared" si="35"/>
        <v>2.296597145496698</v>
      </c>
      <c r="AB224" s="2" t="s">
        <v>659</v>
      </c>
      <c r="AC224" s="2" t="s">
        <v>853</v>
      </c>
      <c r="AD224" s="2" t="s">
        <v>809</v>
      </c>
      <c r="AE224" s="2" t="s">
        <v>862</v>
      </c>
      <c r="AF224" s="2"/>
      <c r="AG224">
        <v>20</v>
      </c>
    </row>
    <row r="225" spans="1:33" x14ac:dyDescent="0.25">
      <c r="A225" t="s">
        <v>226</v>
      </c>
      <c r="B225" t="s">
        <v>243</v>
      </c>
      <c r="C225">
        <v>17370203</v>
      </c>
      <c r="D225">
        <v>33365</v>
      </c>
      <c r="E225">
        <v>24600135</v>
      </c>
      <c r="F225">
        <v>31638</v>
      </c>
      <c r="G225" s="4">
        <v>9.2999999999999999E-2</v>
      </c>
      <c r="H225" t="s">
        <v>523</v>
      </c>
      <c r="I225">
        <v>10.25</v>
      </c>
      <c r="J225" s="3">
        <v>3.8166773533632563</v>
      </c>
      <c r="K225" s="3">
        <v>32469</v>
      </c>
      <c r="L225" s="7">
        <v>31.8</v>
      </c>
      <c r="M225" s="7">
        <v>78.7</v>
      </c>
      <c r="N225" s="2">
        <v>11</v>
      </c>
      <c r="O225" s="2">
        <f>F225*186.63</f>
        <v>5904599.9399999995</v>
      </c>
      <c r="P225">
        <f t="shared" si="27"/>
        <v>1497031.0650000002</v>
      </c>
      <c r="Q225">
        <f t="shared" si="28"/>
        <v>6.0854587383361931</v>
      </c>
      <c r="R225">
        <v>1904707.7550000001</v>
      </c>
      <c r="S225">
        <f t="shared" si="29"/>
        <v>10.965374181291953</v>
      </c>
      <c r="T225" s="3">
        <f t="shared" si="30"/>
        <v>413331.48719999997</v>
      </c>
      <c r="U225" s="3">
        <f t="shared" si="31"/>
        <v>1.6802000769507972</v>
      </c>
      <c r="V225">
        <f t="shared" si="32"/>
        <v>374111.73550000001</v>
      </c>
      <c r="W225">
        <f t="shared" si="33"/>
        <v>2.1537556901321189</v>
      </c>
      <c r="X225">
        <v>3380665703</v>
      </c>
      <c r="Y225">
        <v>1312518854</v>
      </c>
      <c r="Z225">
        <f t="shared" si="34"/>
        <v>41.62261085837627</v>
      </c>
      <c r="AA225">
        <f t="shared" si="35"/>
        <v>13.119129871424073</v>
      </c>
      <c r="AB225" s="2" t="s">
        <v>693</v>
      </c>
      <c r="AC225" s="2" t="s">
        <v>821</v>
      </c>
      <c r="AD225" s="2" t="s">
        <v>784</v>
      </c>
      <c r="AE225" s="2" t="s">
        <v>862</v>
      </c>
      <c r="AF225" s="2" t="s">
        <v>903</v>
      </c>
      <c r="AG225">
        <v>17</v>
      </c>
    </row>
    <row r="226" spans="1:33" x14ac:dyDescent="0.25">
      <c r="A226" t="s">
        <v>227</v>
      </c>
      <c r="B226" t="s">
        <v>369</v>
      </c>
      <c r="C226">
        <v>18442697</v>
      </c>
      <c r="D226">
        <v>26795</v>
      </c>
      <c r="E226">
        <v>28983876</v>
      </c>
      <c r="F226">
        <v>27422</v>
      </c>
      <c r="G226" s="4">
        <v>8.3000000000000004E-2</v>
      </c>
      <c r="H226" t="s">
        <v>537</v>
      </c>
      <c r="I226">
        <v>7.75</v>
      </c>
      <c r="J226" s="3">
        <v>6.1453541858325664</v>
      </c>
      <c r="K226" s="3">
        <v>36156</v>
      </c>
      <c r="L226" s="7">
        <v>38.1</v>
      </c>
      <c r="M226" s="7">
        <v>87.1</v>
      </c>
      <c r="N226" s="2">
        <v>11.1</v>
      </c>
      <c r="O226" s="2">
        <f>F226*189.91</f>
        <v>5207712.0199999996</v>
      </c>
      <c r="P226">
        <f t="shared" si="27"/>
        <v>1297540.4850000001</v>
      </c>
      <c r="Q226">
        <f t="shared" si="28"/>
        <v>4.4767666167216564</v>
      </c>
      <c r="R226">
        <v>1529646.165</v>
      </c>
      <c r="S226">
        <f t="shared" si="29"/>
        <v>8.2940481264752126</v>
      </c>
      <c r="T226" s="3">
        <f t="shared" si="30"/>
        <v>358251.9768</v>
      </c>
      <c r="U226" s="3">
        <f t="shared" si="31"/>
        <v>1.2360388817561874</v>
      </c>
      <c r="V226">
        <f t="shared" si="32"/>
        <v>300444.2965</v>
      </c>
      <c r="W226">
        <f t="shared" si="33"/>
        <v>1.629069200128376</v>
      </c>
      <c r="X226">
        <v>1473390407</v>
      </c>
      <c r="Y226">
        <v>1867145293</v>
      </c>
      <c r="Z226">
        <f t="shared" si="34"/>
        <v>57.156385532983599</v>
      </c>
      <c r="AA226">
        <f t="shared" si="35"/>
        <v>9.9231173266035864</v>
      </c>
      <c r="AB226" s="2" t="s">
        <v>727</v>
      </c>
      <c r="AC226" s="2" t="s">
        <v>852</v>
      </c>
      <c r="AD226" s="2" t="s">
        <v>570</v>
      </c>
      <c r="AE226" s="2" t="s">
        <v>862</v>
      </c>
      <c r="AF226" s="2"/>
      <c r="AG226">
        <v>20</v>
      </c>
    </row>
    <row r="227" spans="1:33" x14ac:dyDescent="0.25">
      <c r="A227" t="s">
        <v>228</v>
      </c>
      <c r="B227" t="s">
        <v>440</v>
      </c>
      <c r="C227">
        <v>25194327</v>
      </c>
      <c r="D227">
        <v>26369</v>
      </c>
      <c r="E227">
        <v>36170007</v>
      </c>
      <c r="F227">
        <v>27225</v>
      </c>
      <c r="G227" s="4">
        <v>7.6999999999999999E-2</v>
      </c>
      <c r="H227" t="s">
        <v>546</v>
      </c>
      <c r="I227">
        <v>7.25</v>
      </c>
      <c r="J227" s="3">
        <v>4.7141574378928466</v>
      </c>
      <c r="K227" s="3">
        <v>20421</v>
      </c>
      <c r="L227" s="7">
        <v>14.3</v>
      </c>
      <c r="M227" s="7">
        <v>69.8</v>
      </c>
      <c r="N227" s="2">
        <v>10.4</v>
      </c>
      <c r="O227" s="2">
        <f>F227*121.42</f>
        <v>3305659.5</v>
      </c>
      <c r="P227">
        <f t="shared" si="27"/>
        <v>1288218.9375</v>
      </c>
      <c r="Q227">
        <f t="shared" si="28"/>
        <v>3.5615667353893516</v>
      </c>
      <c r="R227">
        <v>1505327.1030000001</v>
      </c>
      <c r="S227">
        <f t="shared" si="29"/>
        <v>5.9748653059873362</v>
      </c>
      <c r="T227" s="3">
        <f t="shared" si="30"/>
        <v>355678.29</v>
      </c>
      <c r="U227" s="3">
        <f t="shared" si="31"/>
        <v>0.9833514547011285</v>
      </c>
      <c r="V227">
        <f t="shared" si="32"/>
        <v>295667.6863</v>
      </c>
      <c r="W227">
        <f t="shared" si="33"/>
        <v>1.173548657600578</v>
      </c>
      <c r="X227">
        <v>1544541299</v>
      </c>
      <c r="Y227">
        <v>113999181</v>
      </c>
      <c r="Z227">
        <f t="shared" si="34"/>
        <v>43.56409282137205</v>
      </c>
      <c r="AA227">
        <f t="shared" si="35"/>
        <v>7.148413963587914</v>
      </c>
      <c r="AB227" s="2" t="s">
        <v>728</v>
      </c>
      <c r="AC227" s="2" t="s">
        <v>799</v>
      </c>
      <c r="AD227" s="2" t="s">
        <v>596</v>
      </c>
      <c r="AE227" s="2" t="s">
        <v>863</v>
      </c>
      <c r="AF227" s="2"/>
      <c r="AG227">
        <v>16</v>
      </c>
    </row>
    <row r="228" spans="1:33" x14ac:dyDescent="0.25">
      <c r="A228" t="s">
        <v>229</v>
      </c>
      <c r="B228" t="s">
        <v>490</v>
      </c>
      <c r="C228">
        <v>88784207</v>
      </c>
      <c r="D228">
        <v>48165</v>
      </c>
      <c r="E228">
        <v>100876428</v>
      </c>
      <c r="F228">
        <v>50422</v>
      </c>
      <c r="G228" s="4">
        <v>5.6000000000000001E-2</v>
      </c>
      <c r="H228" t="s">
        <v>532</v>
      </c>
      <c r="I228">
        <v>7.25</v>
      </c>
      <c r="J228" s="3">
        <v>0.65809768637532129</v>
      </c>
      <c r="K228" s="3">
        <v>41508</v>
      </c>
      <c r="L228" s="7">
        <v>38.6</v>
      </c>
      <c r="M228" s="7">
        <v>94.6</v>
      </c>
      <c r="N228" s="2">
        <v>10.199999999999999</v>
      </c>
      <c r="O228" s="2" t="s">
        <v>874</v>
      </c>
      <c r="P228">
        <f t="shared" si="27"/>
        <v>2385842.9850000003</v>
      </c>
      <c r="Q228">
        <f t="shared" si="28"/>
        <v>2.3651144596436349</v>
      </c>
      <c r="R228">
        <v>2749595.355</v>
      </c>
      <c r="S228">
        <f t="shared" si="29"/>
        <v>3.0969419538769998</v>
      </c>
      <c r="T228" s="3">
        <f t="shared" si="30"/>
        <v>658733.1767999999</v>
      </c>
      <c r="U228" s="3">
        <f t="shared" si="31"/>
        <v>0.65301001419281013</v>
      </c>
      <c r="V228">
        <f t="shared" si="32"/>
        <v>540059.69550000003</v>
      </c>
      <c r="W228">
        <f t="shared" si="33"/>
        <v>0.6082835154454892</v>
      </c>
      <c r="X228">
        <v>523269003</v>
      </c>
      <c r="Y228">
        <v>1743231113</v>
      </c>
      <c r="Z228">
        <f t="shared" si="34"/>
        <v>13.619788258062608</v>
      </c>
      <c r="AA228">
        <f t="shared" si="35"/>
        <v>3.7052254693224889</v>
      </c>
      <c r="AB228" s="2" t="s">
        <v>663</v>
      </c>
      <c r="AC228" s="2" t="s">
        <v>849</v>
      </c>
      <c r="AD228" s="2" t="s">
        <v>675</v>
      </c>
      <c r="AE228" s="2" t="s">
        <v>863</v>
      </c>
      <c r="AF228" s="2"/>
      <c r="AG228">
        <v>22</v>
      </c>
    </row>
    <row r="229" spans="1:33" x14ac:dyDescent="0.25">
      <c r="A229" t="s">
        <v>230</v>
      </c>
      <c r="B229" t="s">
        <v>440</v>
      </c>
      <c r="C229">
        <v>12713765</v>
      </c>
      <c r="D229">
        <v>12984</v>
      </c>
      <c r="E229">
        <v>14671888</v>
      </c>
      <c r="F229">
        <v>12624</v>
      </c>
      <c r="G229" s="4">
        <v>0.21099999999999999</v>
      </c>
      <c r="H229" t="s">
        <v>546</v>
      </c>
      <c r="I229">
        <v>8.75</v>
      </c>
      <c r="J229" s="3">
        <v>5.0335570469798654</v>
      </c>
      <c r="K229" s="3">
        <v>20421</v>
      </c>
      <c r="L229" s="7">
        <v>14.3</v>
      </c>
      <c r="M229" s="7">
        <v>69.8</v>
      </c>
      <c r="N229" s="2">
        <v>10.4</v>
      </c>
      <c r="O229" s="2">
        <f>F229*121.42</f>
        <v>1532806.08</v>
      </c>
      <c r="P229">
        <f t="shared" si="27"/>
        <v>597336.12</v>
      </c>
      <c r="Q229">
        <f t="shared" si="28"/>
        <v>4.0712968910340646</v>
      </c>
      <c r="R229">
        <v>741217.60800000001</v>
      </c>
      <c r="S229">
        <f t="shared" si="29"/>
        <v>5.8300401808590925</v>
      </c>
      <c r="T229" s="3">
        <f t="shared" si="30"/>
        <v>164924.98559999999</v>
      </c>
      <c r="U229" s="3">
        <f t="shared" si="31"/>
        <v>1.124088362724688</v>
      </c>
      <c r="V229">
        <f t="shared" si="32"/>
        <v>145585.69680000001</v>
      </c>
      <c r="W229">
        <f t="shared" si="33"/>
        <v>1.1451029400024304</v>
      </c>
      <c r="X229">
        <v>1452760066</v>
      </c>
      <c r="Y229">
        <v>126848302</v>
      </c>
      <c r="Z229">
        <f t="shared" si="34"/>
        <v>15.401598189049428</v>
      </c>
      <c r="AA229">
        <f t="shared" si="35"/>
        <v>6.9751431208615235</v>
      </c>
      <c r="AB229" s="2" t="s">
        <v>729</v>
      </c>
      <c r="AC229" s="2" t="s">
        <v>799</v>
      </c>
      <c r="AD229" s="2" t="s">
        <v>596</v>
      </c>
      <c r="AE229" s="2" t="s">
        <v>863</v>
      </c>
      <c r="AF229" s="2"/>
      <c r="AG229" s="9">
        <v>16</v>
      </c>
    </row>
    <row r="230" spans="1:33" x14ac:dyDescent="0.25">
      <c r="A230" t="s">
        <v>231</v>
      </c>
      <c r="B230" t="s">
        <v>505</v>
      </c>
      <c r="C230">
        <v>11299452</v>
      </c>
      <c r="D230">
        <v>8636</v>
      </c>
      <c r="E230">
        <v>11157717</v>
      </c>
      <c r="F230">
        <v>9191</v>
      </c>
      <c r="G230" s="4">
        <v>0.111</v>
      </c>
      <c r="H230" t="s">
        <v>552</v>
      </c>
      <c r="I230">
        <v>7.25</v>
      </c>
      <c r="J230" s="3">
        <v>3.52</v>
      </c>
      <c r="K230" s="3">
        <v>26070</v>
      </c>
      <c r="L230" s="7">
        <v>17.7</v>
      </c>
      <c r="M230" s="7">
        <v>78</v>
      </c>
      <c r="N230" s="2">
        <v>13.9</v>
      </c>
      <c r="O230" s="2" t="s">
        <v>872</v>
      </c>
      <c r="P230">
        <f t="shared" si="27"/>
        <v>434895.14250000002</v>
      </c>
      <c r="Q230">
        <f t="shared" si="28"/>
        <v>3.8977072325817192</v>
      </c>
      <c r="R230">
        <v>493003.33200000005</v>
      </c>
      <c r="S230">
        <f t="shared" si="29"/>
        <v>4.3630729348644524</v>
      </c>
      <c r="T230" s="3">
        <f t="shared" si="30"/>
        <v>120074.9004</v>
      </c>
      <c r="U230" s="3">
        <f t="shared" si="31"/>
        <v>1.0761601177014974</v>
      </c>
      <c r="V230">
        <f t="shared" si="32"/>
        <v>96832.877200000003</v>
      </c>
      <c r="W230">
        <f t="shared" si="33"/>
        <v>0.85696967605154661</v>
      </c>
      <c r="X230">
        <v>2812428741</v>
      </c>
      <c r="Y230">
        <v>65791063</v>
      </c>
      <c r="Z230">
        <f t="shared" si="34"/>
        <v>-1.2543528659619954</v>
      </c>
      <c r="AA230">
        <f t="shared" si="35"/>
        <v>5.220042610915999</v>
      </c>
      <c r="AB230" s="2" t="s">
        <v>717</v>
      </c>
      <c r="AC230" s="2" t="s">
        <v>802</v>
      </c>
      <c r="AD230" s="2" t="s">
        <v>817</v>
      </c>
      <c r="AE230" s="2" t="s">
        <v>863</v>
      </c>
      <c r="AF230" s="2"/>
      <c r="AG230">
        <v>19</v>
      </c>
    </row>
    <row r="231" spans="1:33" x14ac:dyDescent="0.25">
      <c r="A231" t="s">
        <v>232</v>
      </c>
      <c r="B231" t="s">
        <v>5</v>
      </c>
      <c r="C231">
        <v>197561984</v>
      </c>
      <c r="D231">
        <v>89648</v>
      </c>
      <c r="E231">
        <v>213161830</v>
      </c>
      <c r="F231">
        <v>87388</v>
      </c>
      <c r="G231" s="4">
        <v>4.5999999999999999E-2</v>
      </c>
      <c r="H231" t="s">
        <v>514</v>
      </c>
      <c r="I231">
        <v>10.25</v>
      </c>
      <c r="J231" s="3">
        <v>2.1111816053731212</v>
      </c>
      <c r="K231" s="3">
        <v>44283</v>
      </c>
      <c r="L231" s="7">
        <v>46</v>
      </c>
      <c r="M231" s="7">
        <v>88</v>
      </c>
      <c r="N231" s="2">
        <v>10</v>
      </c>
      <c r="O231" s="2">
        <f>F231*255.18</f>
        <v>22299669.84</v>
      </c>
      <c r="P231">
        <f t="shared" si="27"/>
        <v>4134981.6900000004</v>
      </c>
      <c r="Q231">
        <f t="shared" si="28"/>
        <v>1.9398321406792203</v>
      </c>
      <c r="R231">
        <v>5117735.3760000002</v>
      </c>
      <c r="S231">
        <f t="shared" si="29"/>
        <v>2.5904454249659694</v>
      </c>
      <c r="T231" s="3">
        <f t="shared" si="30"/>
        <v>1141671.7871999999</v>
      </c>
      <c r="U231" s="3">
        <f t="shared" si="31"/>
        <v>0.53558922214169391</v>
      </c>
      <c r="V231">
        <f t="shared" si="32"/>
        <v>1005196.1296</v>
      </c>
      <c r="W231">
        <f t="shared" si="33"/>
        <v>0.5088003821625926</v>
      </c>
      <c r="X231">
        <v>871467</v>
      </c>
      <c r="Y231">
        <v>2918391740</v>
      </c>
      <c r="Z231">
        <f t="shared" si="34"/>
        <v>7.8961780420265466</v>
      </c>
      <c r="AA231">
        <f t="shared" si="35"/>
        <v>3.0992458071285616</v>
      </c>
      <c r="AB231" s="2" t="s">
        <v>676</v>
      </c>
      <c r="AC231" s="2" t="s">
        <v>832</v>
      </c>
      <c r="AD231" s="2" t="s">
        <v>788</v>
      </c>
      <c r="AE231" s="2" t="s">
        <v>862</v>
      </c>
      <c r="AG231">
        <v>17</v>
      </c>
    </row>
    <row r="232" spans="1:33" x14ac:dyDescent="0.25">
      <c r="A232" t="s">
        <v>233</v>
      </c>
      <c r="B232" t="s">
        <v>262</v>
      </c>
      <c r="C232">
        <v>16947205</v>
      </c>
      <c r="D232">
        <v>13947</v>
      </c>
      <c r="E232">
        <v>21305725</v>
      </c>
      <c r="F232">
        <v>14340</v>
      </c>
      <c r="G232" s="4">
        <v>9.4E-2</v>
      </c>
      <c r="H232" t="s">
        <v>527</v>
      </c>
      <c r="I232">
        <v>7.75</v>
      </c>
      <c r="J232" s="3">
        <v>2.7384130896145682</v>
      </c>
      <c r="K232" s="3">
        <v>21634</v>
      </c>
      <c r="L232" s="7">
        <v>14</v>
      </c>
      <c r="M232" s="7">
        <v>69.400000000000006</v>
      </c>
      <c r="N232" s="2">
        <v>14.7</v>
      </c>
      <c r="O232" s="2">
        <f>F232*271.8</f>
        <v>3897612</v>
      </c>
      <c r="P232">
        <f t="shared" si="27"/>
        <v>678532.95000000007</v>
      </c>
      <c r="Q232">
        <f t="shared" si="28"/>
        <v>3.1847447106352873</v>
      </c>
      <c r="R232">
        <v>796192.38900000008</v>
      </c>
      <c r="S232">
        <f t="shared" si="29"/>
        <v>4.6980749273995333</v>
      </c>
      <c r="T232" s="3">
        <f t="shared" si="30"/>
        <v>187343.49599999998</v>
      </c>
      <c r="U232" s="3">
        <f t="shared" si="31"/>
        <v>0.87931058905528903</v>
      </c>
      <c r="V232">
        <f t="shared" si="32"/>
        <v>156383.5269</v>
      </c>
      <c r="W232">
        <f t="shared" si="33"/>
        <v>0.92276883946349852</v>
      </c>
      <c r="X232">
        <v>270061483</v>
      </c>
      <c r="Y232">
        <v>25073877</v>
      </c>
      <c r="Z232">
        <f t="shared" si="34"/>
        <v>25.718223152431328</v>
      </c>
      <c r="AA232">
        <f t="shared" si="35"/>
        <v>5.6208437668630324</v>
      </c>
      <c r="AB232" s="2" t="s">
        <v>612</v>
      </c>
      <c r="AC232" s="2" t="s">
        <v>799</v>
      </c>
      <c r="AD232" s="2" t="s">
        <v>806</v>
      </c>
      <c r="AE232" s="2" t="s">
        <v>862</v>
      </c>
      <c r="AF232" s="2"/>
      <c r="AG232">
        <v>17</v>
      </c>
    </row>
    <row r="233" spans="1:33" x14ac:dyDescent="0.25">
      <c r="A233" t="s">
        <v>234</v>
      </c>
      <c r="B233" t="s">
        <v>375</v>
      </c>
      <c r="C233">
        <v>177926726</v>
      </c>
      <c r="D233">
        <v>64058</v>
      </c>
      <c r="E233">
        <v>235133363</v>
      </c>
      <c r="F233">
        <v>66145</v>
      </c>
      <c r="G233" s="4">
        <v>7.9000000000000001E-2</v>
      </c>
      <c r="H233" t="s">
        <v>539</v>
      </c>
      <c r="I233">
        <v>8.25</v>
      </c>
      <c r="J233" s="3">
        <v>3.5052949180618826</v>
      </c>
      <c r="K233" s="3">
        <v>26145</v>
      </c>
      <c r="L233" s="7">
        <v>18.399999999999999</v>
      </c>
      <c r="M233" s="7">
        <v>78.900000000000006</v>
      </c>
      <c r="N233" s="2">
        <v>11.6</v>
      </c>
      <c r="O233" s="2">
        <f>F233*99.03</f>
        <v>6550339.3499999996</v>
      </c>
      <c r="P233">
        <f t="shared" si="27"/>
        <v>3129816.0375000001</v>
      </c>
      <c r="Q233">
        <f t="shared" si="28"/>
        <v>1.3310812202775324</v>
      </c>
      <c r="R233">
        <v>3656879.0460000001</v>
      </c>
      <c r="S233">
        <f t="shared" si="29"/>
        <v>2.0552724867201793</v>
      </c>
      <c r="T233" s="3">
        <f t="shared" si="30"/>
        <v>864144.7379999999</v>
      </c>
      <c r="U233" s="3">
        <f t="shared" si="31"/>
        <v>0.3675126009234172</v>
      </c>
      <c r="V233">
        <f t="shared" si="32"/>
        <v>718263.13659999997</v>
      </c>
      <c r="W233">
        <f t="shared" si="33"/>
        <v>0.40368479359306592</v>
      </c>
      <c r="X233">
        <v>490694704</v>
      </c>
      <c r="Y233">
        <v>360335925</v>
      </c>
      <c r="Z233">
        <f t="shared" si="34"/>
        <v>32.151795453146256</v>
      </c>
      <c r="AA233">
        <f t="shared" si="35"/>
        <v>2.4589572803132453</v>
      </c>
      <c r="AB233" s="2" t="s">
        <v>618</v>
      </c>
      <c r="AC233" s="2" t="s">
        <v>853</v>
      </c>
      <c r="AD233" s="2" t="s">
        <v>809</v>
      </c>
      <c r="AE233" s="2" t="s">
        <v>862</v>
      </c>
      <c r="AF233" s="2"/>
      <c r="AG233">
        <v>20</v>
      </c>
    </row>
    <row r="234" spans="1:33" x14ac:dyDescent="0.25">
      <c r="A234" t="s">
        <v>235</v>
      </c>
      <c r="B234" t="s">
        <v>365</v>
      </c>
      <c r="C234">
        <v>31434343</v>
      </c>
      <c r="D234">
        <v>24528</v>
      </c>
      <c r="E234">
        <v>47764629</v>
      </c>
      <c r="F234">
        <v>25310</v>
      </c>
      <c r="G234" s="4">
        <v>5.2999999999999999E-2</v>
      </c>
      <c r="H234" t="s">
        <v>536</v>
      </c>
      <c r="I234">
        <v>7.75</v>
      </c>
      <c r="J234" s="3">
        <v>3.1413185378590081</v>
      </c>
      <c r="K234" s="3">
        <v>23956</v>
      </c>
      <c r="L234" s="7">
        <v>20.3</v>
      </c>
      <c r="M234" s="7">
        <v>79.5</v>
      </c>
      <c r="N234" s="2">
        <v>14.4</v>
      </c>
      <c r="O234" s="2">
        <f>F234*84.07</f>
        <v>2127811.6999999997</v>
      </c>
      <c r="P234">
        <f t="shared" si="27"/>
        <v>1197605.925</v>
      </c>
      <c r="Q234">
        <f t="shared" si="28"/>
        <v>2.5073070807270379</v>
      </c>
      <c r="R234">
        <v>1400229.936</v>
      </c>
      <c r="S234">
        <f t="shared" si="29"/>
        <v>4.4544590481817927</v>
      </c>
      <c r="T234" s="3">
        <f t="shared" si="30"/>
        <v>330659.96399999998</v>
      </c>
      <c r="U234" s="3">
        <f t="shared" si="31"/>
        <v>0.69226951181804419</v>
      </c>
      <c r="V234">
        <f t="shared" si="32"/>
        <v>275025.10560000001</v>
      </c>
      <c r="W234">
        <f t="shared" si="33"/>
        <v>0.87491921049534893</v>
      </c>
      <c r="X234">
        <v>387372981</v>
      </c>
      <c r="Y234">
        <v>1357391134</v>
      </c>
      <c r="Z234">
        <f t="shared" si="34"/>
        <v>51.950460679264076</v>
      </c>
      <c r="AA234">
        <f t="shared" si="35"/>
        <v>5.3293782586771421</v>
      </c>
      <c r="AB234" s="2" t="s">
        <v>730</v>
      </c>
      <c r="AC234" s="2" t="s">
        <v>826</v>
      </c>
      <c r="AD234" s="2" t="s">
        <v>818</v>
      </c>
      <c r="AE234" s="2" t="s">
        <v>862</v>
      </c>
      <c r="AF234" s="2"/>
      <c r="AG234">
        <v>17</v>
      </c>
    </row>
    <row r="235" spans="1:33" x14ac:dyDescent="0.25">
      <c r="A235" t="s">
        <v>236</v>
      </c>
      <c r="B235" t="s">
        <v>243</v>
      </c>
      <c r="C235">
        <v>17715186</v>
      </c>
      <c r="D235">
        <v>20403</v>
      </c>
      <c r="E235">
        <v>24357182</v>
      </c>
      <c r="F235">
        <v>20851</v>
      </c>
      <c r="G235" s="4">
        <v>3.7999999999999999E-2</v>
      </c>
      <c r="H235" t="s">
        <v>523</v>
      </c>
      <c r="I235">
        <v>10.25</v>
      </c>
      <c r="J235" s="3">
        <v>3.2598647399406411</v>
      </c>
      <c r="K235" s="3">
        <v>32469</v>
      </c>
      <c r="L235" s="7">
        <v>31.8</v>
      </c>
      <c r="M235" s="7">
        <v>78.7</v>
      </c>
      <c r="N235" s="2">
        <v>11</v>
      </c>
      <c r="O235" s="2">
        <f>F235*186.63</f>
        <v>3891422.13</v>
      </c>
      <c r="P235">
        <f t="shared" si="27"/>
        <v>986617.1925</v>
      </c>
      <c r="Q235">
        <f t="shared" si="28"/>
        <v>4.0506212602919343</v>
      </c>
      <c r="R235">
        <v>1164746.061</v>
      </c>
      <c r="S235">
        <f t="shared" si="29"/>
        <v>6.5748452260111749</v>
      </c>
      <c r="T235" s="3">
        <f t="shared" si="30"/>
        <v>272405.80439999996</v>
      </c>
      <c r="U235" s="3">
        <f t="shared" si="31"/>
        <v>1.1183798043632467</v>
      </c>
      <c r="V235">
        <f t="shared" si="32"/>
        <v>228772.7181</v>
      </c>
      <c r="W235">
        <f t="shared" si="33"/>
        <v>1.2913932605618703</v>
      </c>
      <c r="X235">
        <v>148967859</v>
      </c>
      <c r="Y235">
        <v>2241539922</v>
      </c>
      <c r="Z235">
        <f t="shared" si="34"/>
        <v>37.493233206809116</v>
      </c>
      <c r="AA235">
        <f t="shared" si="35"/>
        <v>7.866238486573045</v>
      </c>
      <c r="AB235" s="2" t="s">
        <v>731</v>
      </c>
      <c r="AC235" s="2" t="s">
        <v>821</v>
      </c>
      <c r="AD235" s="2" t="s">
        <v>784</v>
      </c>
      <c r="AE235" s="2" t="s">
        <v>862</v>
      </c>
      <c r="AF235" s="2" t="s">
        <v>903</v>
      </c>
      <c r="AG235">
        <v>17</v>
      </c>
    </row>
    <row r="236" spans="1:33" x14ac:dyDescent="0.25">
      <c r="A236" t="s">
        <v>237</v>
      </c>
      <c r="B236" t="s">
        <v>390</v>
      </c>
      <c r="C236">
        <v>125870004</v>
      </c>
      <c r="D236">
        <v>44042</v>
      </c>
      <c r="E236">
        <v>148299764</v>
      </c>
      <c r="F236">
        <v>44044</v>
      </c>
      <c r="G236" s="4">
        <v>8.1000000000000003E-2</v>
      </c>
      <c r="H236" t="s">
        <v>542</v>
      </c>
      <c r="I236">
        <v>8.75</v>
      </c>
      <c r="J236" s="3">
        <v>6.7962072025783549</v>
      </c>
      <c r="K236" s="3">
        <v>34229</v>
      </c>
      <c r="L236" s="7">
        <v>33.799999999999997</v>
      </c>
      <c r="M236" s="7">
        <v>81</v>
      </c>
      <c r="N236" s="2">
        <v>9.6</v>
      </c>
      <c r="O236" s="2">
        <f>F236*233.68</f>
        <v>10292201.92</v>
      </c>
      <c r="P236">
        <f t="shared" si="27"/>
        <v>2084051.9700000002</v>
      </c>
      <c r="Q236">
        <f t="shared" si="28"/>
        <v>1.4052968890766409</v>
      </c>
      <c r="R236">
        <v>2514225.6540000001</v>
      </c>
      <c r="S236">
        <f t="shared" si="29"/>
        <v>1.9974780123149916</v>
      </c>
      <c r="T236" s="3">
        <f t="shared" si="30"/>
        <v>575408.43359999999</v>
      </c>
      <c r="U236" s="3">
        <f t="shared" si="31"/>
        <v>0.38800360707249676</v>
      </c>
      <c r="V236">
        <f t="shared" si="32"/>
        <v>493829.73339999997</v>
      </c>
      <c r="W236">
        <f t="shared" si="33"/>
        <v>0.39233313554196758</v>
      </c>
      <c r="X236">
        <v>2195002621</v>
      </c>
      <c r="Y236">
        <v>505099539</v>
      </c>
      <c r="Z236">
        <f t="shared" si="34"/>
        <v>17.819781748795368</v>
      </c>
      <c r="AA236">
        <f t="shared" si="35"/>
        <v>2.3898111478569586</v>
      </c>
      <c r="AB236" s="2" t="s">
        <v>615</v>
      </c>
      <c r="AC236" s="2" t="s">
        <v>809</v>
      </c>
      <c r="AD236" s="2" t="s">
        <v>803</v>
      </c>
      <c r="AE236" s="2" t="s">
        <v>862</v>
      </c>
      <c r="AF236" s="2"/>
      <c r="AG236">
        <v>20</v>
      </c>
    </row>
    <row r="237" spans="1:33" x14ac:dyDescent="0.25">
      <c r="A237" t="s">
        <v>238</v>
      </c>
      <c r="B237" t="s">
        <v>243</v>
      </c>
      <c r="C237">
        <v>2029946000</v>
      </c>
      <c r="D237">
        <v>480173</v>
      </c>
      <c r="E237">
        <v>2581888000</v>
      </c>
      <c r="F237">
        <v>459757</v>
      </c>
      <c r="G237" s="4">
        <v>9.6000000000000002E-2</v>
      </c>
      <c r="H237" t="s">
        <v>523</v>
      </c>
      <c r="I237">
        <v>10.25</v>
      </c>
      <c r="J237" s="3">
        <v>5.0622470479129182</v>
      </c>
      <c r="K237" s="3">
        <v>32469</v>
      </c>
      <c r="L237" s="7">
        <v>31.8</v>
      </c>
      <c r="M237" s="7">
        <v>78.7</v>
      </c>
      <c r="N237" s="2">
        <v>11</v>
      </c>
      <c r="O237" s="2">
        <f>F237*186.63</f>
        <v>85804448.909999996</v>
      </c>
      <c r="P237">
        <f t="shared" si="27"/>
        <v>21754551.8475</v>
      </c>
      <c r="Q237">
        <f t="shared" si="28"/>
        <v>0.84258309607155701</v>
      </c>
      <c r="R237">
        <v>27411636.051000003</v>
      </c>
      <c r="S237">
        <f t="shared" si="29"/>
        <v>1.3503628200454594</v>
      </c>
      <c r="T237" s="3">
        <f t="shared" si="30"/>
        <v>6006449.3507999992</v>
      </c>
      <c r="U237" s="3">
        <f t="shared" si="31"/>
        <v>0.23263787394340882</v>
      </c>
      <c r="V237">
        <f t="shared" si="32"/>
        <v>5384035.7971000001</v>
      </c>
      <c r="W237">
        <f t="shared" si="33"/>
        <v>0.26523049367323071</v>
      </c>
      <c r="X237">
        <v>10605073</v>
      </c>
      <c r="Y237">
        <v>281578050</v>
      </c>
      <c r="Z237">
        <f t="shared" si="34"/>
        <v>27.189984364116089</v>
      </c>
      <c r="AA237">
        <f t="shared" si="35"/>
        <v>1.6155933137186902</v>
      </c>
      <c r="AB237" s="2" t="s">
        <v>704</v>
      </c>
      <c r="AC237" s="2" t="s">
        <v>821</v>
      </c>
      <c r="AD237" s="2" t="s">
        <v>784</v>
      </c>
      <c r="AE237" s="2" t="s">
        <v>862</v>
      </c>
      <c r="AF237" s="2" t="s">
        <v>903</v>
      </c>
      <c r="AG237">
        <v>17</v>
      </c>
    </row>
    <row r="238" spans="1:33" x14ac:dyDescent="0.25">
      <c r="A238" t="s">
        <v>239</v>
      </c>
      <c r="B238" t="s">
        <v>490</v>
      </c>
      <c r="C238">
        <v>4544835</v>
      </c>
      <c r="D238">
        <v>6775</v>
      </c>
      <c r="E238">
        <v>7481502</v>
      </c>
      <c r="F238">
        <v>6833</v>
      </c>
      <c r="G238" s="4">
        <v>3.9E-2</v>
      </c>
      <c r="H238" t="s">
        <v>532</v>
      </c>
      <c r="I238">
        <v>7.5</v>
      </c>
      <c r="J238" s="3">
        <v>1.62</v>
      </c>
      <c r="K238" s="3">
        <v>41508</v>
      </c>
      <c r="L238" s="7">
        <v>38.6</v>
      </c>
      <c r="M238" s="7">
        <v>94.6</v>
      </c>
      <c r="N238" s="2">
        <v>10.199999999999999</v>
      </c>
      <c r="O238" s="2" t="s">
        <v>874</v>
      </c>
      <c r="P238">
        <f t="shared" si="27"/>
        <v>323320.47750000004</v>
      </c>
      <c r="Q238">
        <f t="shared" si="28"/>
        <v>4.3215984905170117</v>
      </c>
      <c r="R238">
        <v>386764.42500000005</v>
      </c>
      <c r="S238">
        <f t="shared" si="29"/>
        <v>8.5099772599005252</v>
      </c>
      <c r="T238" s="3">
        <f t="shared" si="30"/>
        <v>89269.045199999993</v>
      </c>
      <c r="U238" s="3">
        <f t="shared" si="31"/>
        <v>1.1931968366779824</v>
      </c>
      <c r="V238">
        <f t="shared" si="32"/>
        <v>75966.042499999996</v>
      </c>
      <c r="W238">
        <f t="shared" si="33"/>
        <v>1.6714807578272917</v>
      </c>
      <c r="X238">
        <v>362088405</v>
      </c>
      <c r="Y238">
        <v>5618718251</v>
      </c>
      <c r="Z238">
        <f t="shared" si="34"/>
        <v>64.615481090072578</v>
      </c>
      <c r="AA238">
        <f t="shared" si="35"/>
        <v>10.181458017727817</v>
      </c>
      <c r="AB238" s="2" t="s">
        <v>589</v>
      </c>
      <c r="AC238" s="2" t="s">
        <v>849</v>
      </c>
      <c r="AD238" s="2" t="s">
        <v>675</v>
      </c>
      <c r="AE238" s="2" t="s">
        <v>863</v>
      </c>
      <c r="AF238" s="2"/>
      <c r="AG238">
        <v>22</v>
      </c>
    </row>
    <row r="239" spans="1:33" x14ac:dyDescent="0.25">
      <c r="A239" t="s">
        <v>240</v>
      </c>
      <c r="B239" t="s">
        <v>299</v>
      </c>
      <c r="C239">
        <v>14642315</v>
      </c>
      <c r="D239">
        <v>11739</v>
      </c>
      <c r="E239">
        <v>19023378</v>
      </c>
      <c r="F239">
        <v>11895</v>
      </c>
      <c r="G239" s="4">
        <v>8.3000000000000004E-2</v>
      </c>
      <c r="H239" t="s">
        <v>531</v>
      </c>
      <c r="I239">
        <v>9.25</v>
      </c>
      <c r="J239" s="3">
        <v>0.51988562516246417</v>
      </c>
      <c r="K239" s="3">
        <v>38590</v>
      </c>
      <c r="L239" s="7">
        <v>39.9</v>
      </c>
      <c r="M239" s="7">
        <v>85.1</v>
      </c>
      <c r="N239" s="2">
        <v>10.5</v>
      </c>
      <c r="O239" s="2">
        <f>F239*99.07</f>
        <v>1178437.6499999999</v>
      </c>
      <c r="P239">
        <f t="shared" si="27"/>
        <v>562841.66249999998</v>
      </c>
      <c r="Q239">
        <f t="shared" si="28"/>
        <v>2.9586841122538803</v>
      </c>
      <c r="R239">
        <v>670144.29300000006</v>
      </c>
      <c r="S239">
        <f t="shared" si="29"/>
        <v>4.5767646236267971</v>
      </c>
      <c r="T239" s="3">
        <f t="shared" si="30"/>
        <v>155401.038</v>
      </c>
      <c r="U239" s="3">
        <f t="shared" si="31"/>
        <v>0.8168950751018037</v>
      </c>
      <c r="V239">
        <f t="shared" si="32"/>
        <v>131625.88529999999</v>
      </c>
      <c r="W239">
        <f t="shared" si="33"/>
        <v>0.89894176774642531</v>
      </c>
      <c r="X239">
        <v>146278598</v>
      </c>
      <c r="Y239">
        <v>1614114735</v>
      </c>
      <c r="Z239">
        <f t="shared" si="34"/>
        <v>29.920562424725873</v>
      </c>
      <c r="AA239">
        <f t="shared" si="35"/>
        <v>5.4757063913732225</v>
      </c>
      <c r="AB239" s="2" t="s">
        <v>630</v>
      </c>
      <c r="AC239" s="2" t="s">
        <v>851</v>
      </c>
      <c r="AD239" s="2" t="s">
        <v>812</v>
      </c>
      <c r="AE239" s="2" t="s">
        <v>862</v>
      </c>
      <c r="AF239" s="2"/>
      <c r="AG239">
        <v>18</v>
      </c>
    </row>
    <row r="240" spans="1:33" x14ac:dyDescent="0.25">
      <c r="A240" t="s">
        <v>241</v>
      </c>
      <c r="B240" t="s">
        <v>391</v>
      </c>
      <c r="C240">
        <v>50863149</v>
      </c>
      <c r="D240">
        <v>31402</v>
      </c>
      <c r="E240">
        <v>61718303</v>
      </c>
      <c r="F240">
        <v>31651</v>
      </c>
      <c r="G240" s="4">
        <v>3.5000000000000003E-2</v>
      </c>
      <c r="H240" t="s">
        <v>543</v>
      </c>
      <c r="I240">
        <v>9.125</v>
      </c>
      <c r="J240" s="3">
        <v>0.68368277119416598</v>
      </c>
      <c r="K240" s="3">
        <v>52451</v>
      </c>
      <c r="L240" s="7">
        <v>51.3</v>
      </c>
      <c r="M240" s="7">
        <v>88.1</v>
      </c>
      <c r="N240" s="2">
        <v>7.8</v>
      </c>
      <c r="O240" s="2">
        <f>F240*128.09</f>
        <v>4054176.5900000003</v>
      </c>
      <c r="P240">
        <f t="shared" si="27"/>
        <v>1497646.1925000001</v>
      </c>
      <c r="Q240">
        <f t="shared" si="28"/>
        <v>2.4265835573930152</v>
      </c>
      <c r="R240">
        <v>1792645.9740000002</v>
      </c>
      <c r="S240">
        <f t="shared" si="29"/>
        <v>3.5244494476737964</v>
      </c>
      <c r="T240" s="3">
        <f t="shared" si="30"/>
        <v>413501.32439999998</v>
      </c>
      <c r="U240" s="3">
        <f t="shared" si="31"/>
        <v>0.66998168177112705</v>
      </c>
      <c r="V240">
        <f t="shared" si="32"/>
        <v>352101.20539999998</v>
      </c>
      <c r="W240">
        <f t="shared" si="33"/>
        <v>0.69225207703911529</v>
      </c>
      <c r="X240">
        <v>199451254</v>
      </c>
      <c r="Y240">
        <v>225462685</v>
      </c>
      <c r="Z240">
        <f t="shared" si="34"/>
        <v>21.341883492113318</v>
      </c>
      <c r="AA240">
        <f t="shared" si="35"/>
        <v>4.2167015247129118</v>
      </c>
      <c r="AB240" s="2" t="s">
        <v>594</v>
      </c>
      <c r="AC240" s="2" t="s">
        <v>812</v>
      </c>
      <c r="AD240" s="2" t="s">
        <v>821</v>
      </c>
      <c r="AE240" s="2" t="s">
        <v>862</v>
      </c>
      <c r="AF240" s="2"/>
      <c r="AG240" s="9">
        <v>18</v>
      </c>
    </row>
    <row r="241" spans="1:33" x14ac:dyDescent="0.25">
      <c r="A241" t="s">
        <v>242</v>
      </c>
      <c r="B241" t="s">
        <v>391</v>
      </c>
      <c r="C241">
        <v>13618429</v>
      </c>
      <c r="D241">
        <v>8634</v>
      </c>
      <c r="E241">
        <v>19614107</v>
      </c>
      <c r="F241">
        <v>8414</v>
      </c>
      <c r="G241" s="4">
        <v>3.5000000000000003E-2</v>
      </c>
      <c r="H241" t="s">
        <v>543</v>
      </c>
      <c r="I241">
        <v>9.125</v>
      </c>
      <c r="J241" s="3">
        <v>0.34794711203897011</v>
      </c>
      <c r="K241" s="3">
        <v>52451</v>
      </c>
      <c r="L241" s="7">
        <v>51.3</v>
      </c>
      <c r="M241" s="7">
        <v>88.1</v>
      </c>
      <c r="N241" s="2">
        <v>7.8</v>
      </c>
      <c r="O241" s="2">
        <f>F241*128.09</f>
        <v>1077749.26</v>
      </c>
      <c r="P241">
        <f t="shared" si="27"/>
        <v>398129.44500000001</v>
      </c>
      <c r="Q241">
        <f t="shared" si="28"/>
        <v>2.0298117319335516</v>
      </c>
      <c r="R241">
        <v>492889.15800000005</v>
      </c>
      <c r="S241">
        <f t="shared" si="29"/>
        <v>3.6192805939657213</v>
      </c>
      <c r="T241" s="3">
        <f t="shared" si="30"/>
        <v>109923.86159999999</v>
      </c>
      <c r="U241" s="3">
        <f t="shared" si="31"/>
        <v>0.56043266002372671</v>
      </c>
      <c r="V241">
        <f t="shared" si="32"/>
        <v>96810.451799999995</v>
      </c>
      <c r="W241">
        <f t="shared" si="33"/>
        <v>0.71087826503336027</v>
      </c>
      <c r="X241">
        <v>181792507</v>
      </c>
      <c r="Y241">
        <v>14153562</v>
      </c>
      <c r="Z241">
        <f t="shared" si="34"/>
        <v>44.026208896782443</v>
      </c>
      <c r="AA241">
        <f t="shared" si="35"/>
        <v>4.3301588589990825</v>
      </c>
      <c r="AB241" s="2" t="s">
        <v>614</v>
      </c>
      <c r="AC241" s="2" t="s">
        <v>812</v>
      </c>
      <c r="AD241" s="2" t="s">
        <v>821</v>
      </c>
      <c r="AE241" s="2" t="s">
        <v>862</v>
      </c>
      <c r="AF241" s="2"/>
      <c r="AG241">
        <v>18</v>
      </c>
    </row>
    <row r="242" spans="1:33" x14ac:dyDescent="0.25">
      <c r="A242" t="s">
        <v>243</v>
      </c>
      <c r="B242" t="s">
        <v>243</v>
      </c>
      <c r="C242">
        <v>15058007673</v>
      </c>
      <c r="D242">
        <v>4041707</v>
      </c>
      <c r="E242">
        <v>17563869909</v>
      </c>
      <c r="F242">
        <v>3853323</v>
      </c>
      <c r="G242" s="4">
        <v>8.8999999999999996E-2</v>
      </c>
      <c r="H242" t="s">
        <v>523</v>
      </c>
      <c r="I242">
        <v>9.5</v>
      </c>
      <c r="J242" s="3">
        <v>7.3215448160723344</v>
      </c>
      <c r="K242" s="3">
        <v>32469</v>
      </c>
      <c r="L242" s="7">
        <v>31.8</v>
      </c>
      <c r="M242" s="7">
        <v>78.7</v>
      </c>
      <c r="N242" s="2">
        <v>11</v>
      </c>
      <c r="O242" s="2">
        <f>F242*186.63</f>
        <v>719145671.49000001</v>
      </c>
      <c r="P242">
        <f t="shared" si="27"/>
        <v>182329611.05250001</v>
      </c>
      <c r="Q242">
        <f t="shared" si="28"/>
        <v>1.0380947478953455</v>
      </c>
      <c r="R242">
        <v>230728927.509</v>
      </c>
      <c r="S242">
        <f t="shared" si="29"/>
        <v>1.5322672993633293</v>
      </c>
      <c r="T242" s="3">
        <f t="shared" si="30"/>
        <v>50341353.001199998</v>
      </c>
      <c r="U242" s="3">
        <f t="shared" si="31"/>
        <v>0.28661879905751469</v>
      </c>
      <c r="V242">
        <f t="shared" si="32"/>
        <v>45318448.078900002</v>
      </c>
      <c r="W242">
        <f t="shared" si="33"/>
        <v>0.30095912462681873</v>
      </c>
      <c r="X242">
        <v>168520544</v>
      </c>
      <c r="Y242">
        <v>180780615</v>
      </c>
      <c r="Z242">
        <f t="shared" si="34"/>
        <v>16.641393007742824</v>
      </c>
      <c r="AA242">
        <f t="shared" si="35"/>
        <v>1.8332264239901479</v>
      </c>
      <c r="AB242" s="2" t="s">
        <v>615</v>
      </c>
      <c r="AC242" s="2" t="s">
        <v>821</v>
      </c>
      <c r="AD242" s="2" t="s">
        <v>784</v>
      </c>
      <c r="AE242" s="2" t="s">
        <v>862</v>
      </c>
      <c r="AF242" s="2" t="s">
        <v>903</v>
      </c>
      <c r="AG242">
        <v>17</v>
      </c>
    </row>
    <row r="243" spans="1:33" x14ac:dyDescent="0.25">
      <c r="A243" t="s">
        <v>244</v>
      </c>
      <c r="B243" t="s">
        <v>262</v>
      </c>
      <c r="C243">
        <v>51334983</v>
      </c>
      <c r="D243">
        <v>39993</v>
      </c>
      <c r="E243">
        <v>74712351</v>
      </c>
      <c r="F243">
        <v>46168</v>
      </c>
      <c r="G243" s="4">
        <v>0.129</v>
      </c>
      <c r="H243" t="s">
        <v>527</v>
      </c>
      <c r="I243">
        <v>8.75</v>
      </c>
      <c r="J243" s="3">
        <v>3.5215603221119514</v>
      </c>
      <c r="K243" s="3">
        <v>21634</v>
      </c>
      <c r="L243" s="7">
        <v>14</v>
      </c>
      <c r="M243" s="7">
        <v>69.400000000000006</v>
      </c>
      <c r="N243" s="2">
        <v>14.7</v>
      </c>
      <c r="O243" s="2">
        <f>F243*271.8</f>
        <v>12548462.4</v>
      </c>
      <c r="P243">
        <f t="shared" si="27"/>
        <v>2184554.3400000003</v>
      </c>
      <c r="Q243">
        <f t="shared" si="28"/>
        <v>2.9239534170193631</v>
      </c>
      <c r="R243">
        <v>2283080.3910000003</v>
      </c>
      <c r="S243">
        <f t="shared" si="29"/>
        <v>4.4474162794599552</v>
      </c>
      <c r="T243" s="3">
        <f t="shared" si="30"/>
        <v>603157.21919999993</v>
      </c>
      <c r="U243" s="3">
        <f t="shared" si="31"/>
        <v>0.80730590207233588</v>
      </c>
      <c r="V243">
        <f t="shared" si="32"/>
        <v>448429.5111</v>
      </c>
      <c r="W243">
        <f t="shared" si="33"/>
        <v>0.87353591039467171</v>
      </c>
      <c r="X243">
        <v>278832857</v>
      </c>
      <c r="Y243">
        <v>137237675</v>
      </c>
      <c r="Z243">
        <f t="shared" si="34"/>
        <v>45.538863819239985</v>
      </c>
      <c r="AA243">
        <f t="shared" si="35"/>
        <v>5.3209521898546264</v>
      </c>
      <c r="AB243" s="2" t="s">
        <v>636</v>
      </c>
      <c r="AC243" s="2" t="s">
        <v>799</v>
      </c>
      <c r="AD243" s="2" t="s">
        <v>806</v>
      </c>
      <c r="AE243" s="2" t="s">
        <v>862</v>
      </c>
      <c r="AF243" s="2"/>
      <c r="AG243">
        <v>17</v>
      </c>
    </row>
    <row r="244" spans="1:33" x14ac:dyDescent="0.25">
      <c r="A244" t="s">
        <v>245</v>
      </c>
      <c r="B244" t="s">
        <v>391</v>
      </c>
      <c r="C244">
        <v>46676687</v>
      </c>
      <c r="D244">
        <v>31314</v>
      </c>
      <c r="E244">
        <v>51370842</v>
      </c>
      <c r="F244">
        <v>33193</v>
      </c>
      <c r="G244" s="4">
        <v>4.2999999999999997E-2</v>
      </c>
      <c r="H244" t="s">
        <v>543</v>
      </c>
      <c r="I244">
        <v>9.25</v>
      </c>
      <c r="J244" s="3">
        <v>0.4546487838145033</v>
      </c>
      <c r="K244" s="3">
        <v>52451</v>
      </c>
      <c r="L244" s="7">
        <v>51.3</v>
      </c>
      <c r="M244" s="7">
        <v>88.1</v>
      </c>
      <c r="N244" s="2">
        <v>7.8</v>
      </c>
      <c r="O244" s="2">
        <f>F244*128.09</f>
        <v>4251691.37</v>
      </c>
      <c r="P244">
        <f t="shared" si="27"/>
        <v>1570609.7775000001</v>
      </c>
      <c r="Q244">
        <f t="shared" si="28"/>
        <v>3.0573954335807851</v>
      </c>
      <c r="R244">
        <v>1787622.3180000002</v>
      </c>
      <c r="S244">
        <f t="shared" si="29"/>
        <v>3.8297969133927614</v>
      </c>
      <c r="T244" s="3">
        <f t="shared" si="30"/>
        <v>433646.62919999997</v>
      </c>
      <c r="U244" s="3">
        <f t="shared" si="31"/>
        <v>0.84414935071533381</v>
      </c>
      <c r="V244">
        <f t="shared" si="32"/>
        <v>351114.4878</v>
      </c>
      <c r="W244">
        <f t="shared" si="33"/>
        <v>0.75222666895788903</v>
      </c>
      <c r="X244">
        <v>359096394</v>
      </c>
      <c r="Y244">
        <v>533727163</v>
      </c>
      <c r="Z244">
        <f t="shared" si="34"/>
        <v>10.056744172952978</v>
      </c>
      <c r="AA244">
        <f t="shared" si="35"/>
        <v>4.5820235823506499</v>
      </c>
      <c r="AB244" s="2" t="s">
        <v>708</v>
      </c>
      <c r="AC244" s="2" t="s">
        <v>812</v>
      </c>
      <c r="AD244" s="2" t="s">
        <v>821</v>
      </c>
      <c r="AE244" s="2" t="s">
        <v>862</v>
      </c>
      <c r="AF244" s="2"/>
      <c r="AG244" s="9">
        <v>18</v>
      </c>
    </row>
    <row r="245" spans="1:33" x14ac:dyDescent="0.25">
      <c r="A245" t="s">
        <v>246</v>
      </c>
      <c r="B245" t="s">
        <v>506</v>
      </c>
      <c r="C245">
        <v>2992333</v>
      </c>
      <c r="D245">
        <v>766</v>
      </c>
      <c r="E245">
        <v>1274549</v>
      </c>
      <c r="F245">
        <v>737</v>
      </c>
      <c r="G245" s="4">
        <v>2.5999999999999999E-2</v>
      </c>
      <c r="H245" t="s">
        <v>558</v>
      </c>
      <c r="I245">
        <v>7.25</v>
      </c>
      <c r="J245" s="3">
        <v>4.22</v>
      </c>
      <c r="K245" s="3">
        <v>31972</v>
      </c>
      <c r="L245" s="7">
        <v>18.7</v>
      </c>
      <c r="M245" s="7">
        <v>93.3</v>
      </c>
      <c r="N245" s="2">
        <v>20.3</v>
      </c>
      <c r="O245" s="2" t="s">
        <v>873</v>
      </c>
      <c r="P245">
        <f t="shared" si="27"/>
        <v>34872.997500000005</v>
      </c>
      <c r="Q245">
        <f t="shared" si="28"/>
        <v>2.736104888866572</v>
      </c>
      <c r="R245">
        <v>43728.642</v>
      </c>
      <c r="S245">
        <f t="shared" si="29"/>
        <v>1.4613561391730132</v>
      </c>
      <c r="T245" s="3">
        <f t="shared" si="30"/>
        <v>9628.4627999999993</v>
      </c>
      <c r="U245" s="3">
        <f t="shared" si="31"/>
        <v>0.75544077159842415</v>
      </c>
      <c r="V245">
        <f t="shared" si="32"/>
        <v>8588.9282000000003</v>
      </c>
      <c r="W245">
        <f t="shared" si="33"/>
        <v>0.28703116264132367</v>
      </c>
      <c r="X245">
        <v>193800113</v>
      </c>
      <c r="Y245">
        <v>3781752</v>
      </c>
      <c r="Z245">
        <f t="shared" si="34"/>
        <v>-57.406177721530327</v>
      </c>
      <c r="AA245">
        <f t="shared" si="35"/>
        <v>1.748387301814337</v>
      </c>
      <c r="AB245" s="2" t="s">
        <v>663</v>
      </c>
      <c r="AC245" s="2" t="s">
        <v>856</v>
      </c>
      <c r="AD245" s="2" t="s">
        <v>823</v>
      </c>
      <c r="AE245" s="2" t="s">
        <v>863</v>
      </c>
      <c r="AF245" s="2"/>
      <c r="AG245">
        <v>21</v>
      </c>
    </row>
    <row r="246" spans="1:33" x14ac:dyDescent="0.25">
      <c r="A246" t="s">
        <v>247</v>
      </c>
      <c r="B246" t="s">
        <v>243</v>
      </c>
      <c r="C246">
        <v>50874969</v>
      </c>
      <c r="D246">
        <v>71997</v>
      </c>
      <c r="E246">
        <v>85918449</v>
      </c>
      <c r="F246">
        <v>67260</v>
      </c>
      <c r="G246" s="4">
        <v>0.11</v>
      </c>
      <c r="H246" t="s">
        <v>523</v>
      </c>
      <c r="I246">
        <v>10.25</v>
      </c>
      <c r="J246" s="3">
        <v>6.4288647531117684</v>
      </c>
      <c r="K246" s="3">
        <v>32469</v>
      </c>
      <c r="L246" s="7">
        <v>31.8</v>
      </c>
      <c r="M246" s="7">
        <v>78.7</v>
      </c>
      <c r="N246" s="2">
        <v>11</v>
      </c>
      <c r="O246" s="2">
        <f>F246*186.63</f>
        <v>12552733.799999999</v>
      </c>
      <c r="P246">
        <f t="shared" si="27"/>
        <v>3182575.0500000003</v>
      </c>
      <c r="Q246">
        <f t="shared" si="28"/>
        <v>3.7041812172377555</v>
      </c>
      <c r="R246">
        <v>4110092.7390000001</v>
      </c>
      <c r="S246">
        <f t="shared" si="29"/>
        <v>8.0788112893002442</v>
      </c>
      <c r="T246" s="3">
        <f t="shared" si="30"/>
        <v>878711.54399999999</v>
      </c>
      <c r="U246" s="3">
        <f t="shared" si="31"/>
        <v>1.0227274284245982</v>
      </c>
      <c r="V246">
        <f t="shared" si="32"/>
        <v>807280.76190000004</v>
      </c>
      <c r="W246">
        <f t="shared" si="33"/>
        <v>1.5867936192747363</v>
      </c>
      <c r="X246">
        <v>305821642</v>
      </c>
      <c r="Y246">
        <v>6112878495</v>
      </c>
      <c r="Z246">
        <f t="shared" si="34"/>
        <v>68.881575141598617</v>
      </c>
      <c r="AA246">
        <f t="shared" si="35"/>
        <v>9.6656049085749824</v>
      </c>
      <c r="AB246" s="2" t="s">
        <v>732</v>
      </c>
      <c r="AC246" s="2" t="s">
        <v>821</v>
      </c>
      <c r="AD246" s="2" t="s">
        <v>784</v>
      </c>
      <c r="AE246" s="2" t="s">
        <v>862</v>
      </c>
      <c r="AF246" s="2" t="s">
        <v>903</v>
      </c>
      <c r="AG246">
        <v>17</v>
      </c>
    </row>
    <row r="247" spans="1:33" x14ac:dyDescent="0.25">
      <c r="A247" t="s">
        <v>248</v>
      </c>
      <c r="B247" t="s">
        <v>248</v>
      </c>
      <c r="C247">
        <v>61892077</v>
      </c>
      <c r="D247">
        <v>66082</v>
      </c>
      <c r="E247">
        <v>88286103</v>
      </c>
      <c r="F247">
        <v>66299</v>
      </c>
      <c r="G247" s="4">
        <v>0.09</v>
      </c>
      <c r="H247" t="s">
        <v>524</v>
      </c>
      <c r="I247">
        <v>8.25</v>
      </c>
      <c r="J247" s="3">
        <v>5.0415094339622639</v>
      </c>
      <c r="K247" s="3">
        <v>21394</v>
      </c>
      <c r="L247" s="7">
        <v>14.5</v>
      </c>
      <c r="M247" s="7">
        <v>71.900000000000006</v>
      </c>
      <c r="N247" s="2">
        <v>16.100000000000001</v>
      </c>
      <c r="O247" s="2" t="s">
        <v>873</v>
      </c>
      <c r="P247">
        <f t="shared" si="27"/>
        <v>3137102.9325000001</v>
      </c>
      <c r="Q247">
        <f t="shared" si="28"/>
        <v>3.5533371911318818</v>
      </c>
      <c r="R247">
        <v>3772423.1340000001</v>
      </c>
      <c r="S247">
        <f t="shared" si="29"/>
        <v>6.0951632532868461</v>
      </c>
      <c r="T247" s="3">
        <f t="shared" si="30"/>
        <v>866156.65559999994</v>
      </c>
      <c r="U247" s="3">
        <f t="shared" si="31"/>
        <v>0.98107927087913249</v>
      </c>
      <c r="V247">
        <f t="shared" si="32"/>
        <v>740957.64139999996</v>
      </c>
      <c r="W247">
        <f t="shared" si="33"/>
        <v>1.1971768880853682</v>
      </c>
      <c r="X247">
        <v>14834707</v>
      </c>
      <c r="Y247">
        <v>406780554</v>
      </c>
      <c r="Z247">
        <f t="shared" si="34"/>
        <v>42.645241974994633</v>
      </c>
      <c r="AA247">
        <f t="shared" si="35"/>
        <v>7.2923401413722138</v>
      </c>
      <c r="AB247" s="2" t="s">
        <v>733</v>
      </c>
      <c r="AC247" s="2" t="s">
        <v>655</v>
      </c>
      <c r="AD247" s="2" t="s">
        <v>803</v>
      </c>
      <c r="AE247" s="2" t="s">
        <v>863</v>
      </c>
      <c r="AF247" s="2"/>
      <c r="AG247">
        <v>18</v>
      </c>
    </row>
    <row r="248" spans="1:33" x14ac:dyDescent="0.25">
      <c r="A248" t="s">
        <v>249</v>
      </c>
      <c r="B248" t="s">
        <v>243</v>
      </c>
      <c r="C248">
        <v>35542123</v>
      </c>
      <c r="D248">
        <v>12742</v>
      </c>
      <c r="E248">
        <v>55445348</v>
      </c>
      <c r="F248">
        <v>10739</v>
      </c>
      <c r="G248" s="4">
        <v>6.2E-2</v>
      </c>
      <c r="H248" t="s">
        <v>523</v>
      </c>
      <c r="I248">
        <v>10</v>
      </c>
      <c r="J248" s="3">
        <v>3.4391120837892761</v>
      </c>
      <c r="K248" s="3">
        <v>32469</v>
      </c>
      <c r="L248" s="7">
        <v>31.8</v>
      </c>
      <c r="M248" s="7">
        <v>78.7</v>
      </c>
      <c r="N248" s="2">
        <v>11</v>
      </c>
      <c r="O248" s="2">
        <f>F248*186.63</f>
        <v>2004219.57</v>
      </c>
      <c r="P248">
        <f t="shared" si="27"/>
        <v>508142.63250000001</v>
      </c>
      <c r="Q248">
        <f t="shared" si="28"/>
        <v>0.91647478251917547</v>
      </c>
      <c r="R248">
        <v>727402.554</v>
      </c>
      <c r="S248">
        <f t="shared" si="29"/>
        <v>2.0465928667232398</v>
      </c>
      <c r="T248" s="3">
        <f t="shared" si="30"/>
        <v>140298.59159999999</v>
      </c>
      <c r="U248" s="3">
        <f t="shared" si="31"/>
        <v>0.25303942830334475</v>
      </c>
      <c r="V248">
        <f t="shared" si="32"/>
        <v>142872.22339999999</v>
      </c>
      <c r="W248">
        <f t="shared" si="33"/>
        <v>0.40197999258513617</v>
      </c>
      <c r="X248">
        <v>1060303084</v>
      </c>
      <c r="Y248">
        <v>50752666819</v>
      </c>
      <c r="Z248">
        <f t="shared" si="34"/>
        <v>55.998976200718232</v>
      </c>
      <c r="AA248">
        <f t="shared" si="35"/>
        <v>2.448572859308376</v>
      </c>
      <c r="AB248" s="2" t="s">
        <v>735</v>
      </c>
      <c r="AC248" s="2" t="s">
        <v>821</v>
      </c>
      <c r="AD248" s="2" t="s">
        <v>784</v>
      </c>
      <c r="AE248" s="2" t="s">
        <v>862</v>
      </c>
      <c r="AF248" s="2" t="s">
        <v>903</v>
      </c>
      <c r="AG248">
        <v>17</v>
      </c>
    </row>
    <row r="249" spans="1:33" x14ac:dyDescent="0.25">
      <c r="A249" t="s">
        <v>250</v>
      </c>
      <c r="B249" t="s">
        <v>564</v>
      </c>
      <c r="C249">
        <v>43359475</v>
      </c>
      <c r="D249">
        <v>8002</v>
      </c>
      <c r="E249">
        <v>44398432</v>
      </c>
      <c r="F249">
        <v>7324</v>
      </c>
      <c r="G249" s="4">
        <v>0</v>
      </c>
      <c r="H249" t="s">
        <v>539</v>
      </c>
      <c r="I249">
        <v>7.75</v>
      </c>
      <c r="J249" s="3">
        <v>5.1762385999507021</v>
      </c>
      <c r="K249" s="3">
        <v>33421</v>
      </c>
      <c r="L249" s="7">
        <v>30.6</v>
      </c>
      <c r="M249" s="7">
        <v>88.7</v>
      </c>
      <c r="N249" s="2">
        <v>11.7</v>
      </c>
      <c r="O249" s="2">
        <f>F249*805.53</f>
        <v>5899701.7199999997</v>
      </c>
      <c r="P249">
        <f t="shared" si="27"/>
        <v>346553.37</v>
      </c>
      <c r="Q249">
        <f t="shared" si="28"/>
        <v>0.78055317358955378</v>
      </c>
      <c r="R249">
        <v>456810.174</v>
      </c>
      <c r="S249">
        <f t="shared" si="29"/>
        <v>1.0535417552910868</v>
      </c>
      <c r="T249" s="3">
        <f t="shared" si="30"/>
        <v>95683.665599999993</v>
      </c>
      <c r="U249" s="3">
        <f t="shared" si="31"/>
        <v>0.21551136220306155</v>
      </c>
      <c r="V249">
        <f t="shared" si="32"/>
        <v>89724.025399999999</v>
      </c>
      <c r="W249">
        <f t="shared" si="33"/>
        <v>0.20693060836184016</v>
      </c>
      <c r="X249">
        <v>263325783</v>
      </c>
      <c r="Y249">
        <v>43600430</v>
      </c>
      <c r="Z249">
        <f t="shared" si="34"/>
        <v>2.3961475548308644</v>
      </c>
      <c r="AA249">
        <f t="shared" si="35"/>
        <v>1.2604723636529271</v>
      </c>
      <c r="AB249" s="2" t="s">
        <v>670</v>
      </c>
      <c r="AC249" s="2" t="s">
        <v>847</v>
      </c>
      <c r="AD249" s="2" t="s">
        <v>808</v>
      </c>
      <c r="AE249" s="2" t="s">
        <v>862</v>
      </c>
      <c r="AF249" s="2"/>
      <c r="AG249">
        <v>22</v>
      </c>
    </row>
    <row r="250" spans="1:33" x14ac:dyDescent="0.25">
      <c r="A250" t="s">
        <v>251</v>
      </c>
      <c r="B250" t="s">
        <v>243</v>
      </c>
      <c r="C250">
        <v>114490265</v>
      </c>
      <c r="D250">
        <v>35488</v>
      </c>
      <c r="E250">
        <v>125678233</v>
      </c>
      <c r="F250">
        <v>35357</v>
      </c>
      <c r="G250" s="4">
        <v>5.2999999999999999E-2</v>
      </c>
      <c r="H250" t="s">
        <v>523</v>
      </c>
      <c r="I250">
        <v>9.5</v>
      </c>
      <c r="J250" s="3">
        <v>1.5456819267627799</v>
      </c>
      <c r="K250" s="3">
        <v>32469</v>
      </c>
      <c r="L250" s="7">
        <v>31.8</v>
      </c>
      <c r="M250" s="7">
        <v>78.7</v>
      </c>
      <c r="N250" s="2">
        <v>11</v>
      </c>
      <c r="O250" s="2">
        <f>F250*186.63</f>
        <v>6598676.9100000001</v>
      </c>
      <c r="P250">
        <f t="shared" si="27"/>
        <v>1673004.8475000001</v>
      </c>
      <c r="Q250">
        <f t="shared" si="28"/>
        <v>1.3311810705518117</v>
      </c>
      <c r="R250">
        <v>2025903.456</v>
      </c>
      <c r="S250">
        <f t="shared" si="29"/>
        <v>1.7694984425095008</v>
      </c>
      <c r="T250" s="3">
        <f t="shared" si="30"/>
        <v>461917.99079999997</v>
      </c>
      <c r="U250" s="3">
        <f t="shared" si="31"/>
        <v>0.36754016966486153</v>
      </c>
      <c r="V250">
        <f t="shared" si="32"/>
        <v>397916.29759999999</v>
      </c>
      <c r="W250">
        <f t="shared" si="33"/>
        <v>0.34755470048042947</v>
      </c>
      <c r="X250">
        <v>120147261</v>
      </c>
      <c r="Y250">
        <v>505522041</v>
      </c>
      <c r="Z250">
        <f t="shared" si="34"/>
        <v>9.7719819235286067</v>
      </c>
      <c r="AA250">
        <f t="shared" si="35"/>
        <v>2.1170531429899304</v>
      </c>
      <c r="AB250" s="2" t="s">
        <v>657</v>
      </c>
      <c r="AC250" s="2" t="s">
        <v>821</v>
      </c>
      <c r="AD250" s="2" t="s">
        <v>784</v>
      </c>
      <c r="AE250" s="2" t="s">
        <v>862</v>
      </c>
      <c r="AF250" s="2" t="s">
        <v>903</v>
      </c>
      <c r="AG250">
        <v>17</v>
      </c>
    </row>
    <row r="251" spans="1:33" x14ac:dyDescent="0.25">
      <c r="A251" t="s">
        <v>252</v>
      </c>
      <c r="B251" t="s">
        <v>375</v>
      </c>
      <c r="C251">
        <v>125675354</v>
      </c>
      <c r="D251">
        <v>76247</v>
      </c>
      <c r="E251">
        <v>203894115</v>
      </c>
      <c r="F251">
        <v>84995</v>
      </c>
      <c r="G251" s="4">
        <v>7.2999999999999995E-2</v>
      </c>
      <c r="H251" t="s">
        <v>539</v>
      </c>
      <c r="I251">
        <v>8.25</v>
      </c>
      <c r="J251" s="3">
        <v>2.3825772541695103</v>
      </c>
      <c r="K251" s="3">
        <v>26145</v>
      </c>
      <c r="L251" s="7">
        <v>18.399999999999999</v>
      </c>
      <c r="M251" s="7">
        <v>78.900000000000006</v>
      </c>
      <c r="N251" s="2">
        <v>11.6</v>
      </c>
      <c r="O251" s="2">
        <f>F251*99.03</f>
        <v>8417054.8499999996</v>
      </c>
      <c r="P251">
        <f t="shared" si="27"/>
        <v>4021750.9125000001</v>
      </c>
      <c r="Q251">
        <f t="shared" si="28"/>
        <v>1.9724703248546434</v>
      </c>
      <c r="R251">
        <v>4352712.4890000001</v>
      </c>
      <c r="S251">
        <f t="shared" si="29"/>
        <v>3.4634575121228623</v>
      </c>
      <c r="T251" s="3">
        <f t="shared" si="30"/>
        <v>1110408.6779999998</v>
      </c>
      <c r="U251" s="3">
        <f t="shared" si="31"/>
        <v>0.54460065117622447</v>
      </c>
      <c r="V251">
        <f t="shared" si="32"/>
        <v>854934.73690000002</v>
      </c>
      <c r="W251">
        <f t="shared" si="33"/>
        <v>0.68027239207140011</v>
      </c>
      <c r="X251">
        <v>4702006070</v>
      </c>
      <c r="Y251">
        <v>22306575524</v>
      </c>
      <c r="Z251">
        <f t="shared" si="34"/>
        <v>62.238743325918946</v>
      </c>
      <c r="AA251">
        <f t="shared" si="35"/>
        <v>4.1437299041942621</v>
      </c>
      <c r="AB251" s="2" t="s">
        <v>659</v>
      </c>
      <c r="AC251" s="2" t="s">
        <v>853</v>
      </c>
      <c r="AD251" s="2" t="s">
        <v>809</v>
      </c>
      <c r="AE251" s="2" t="s">
        <v>862</v>
      </c>
      <c r="AF251" s="2"/>
      <c r="AG251">
        <v>20</v>
      </c>
    </row>
    <row r="252" spans="1:33" x14ac:dyDescent="0.25">
      <c r="A252" t="s">
        <v>253</v>
      </c>
      <c r="B252" t="s">
        <v>489</v>
      </c>
      <c r="C252">
        <v>2249691</v>
      </c>
      <c r="D252">
        <v>1140</v>
      </c>
      <c r="E252">
        <v>997635</v>
      </c>
      <c r="F252">
        <v>1028</v>
      </c>
      <c r="G252" s="4">
        <v>0.13400000000000001</v>
      </c>
      <c r="H252" t="s">
        <v>519</v>
      </c>
      <c r="I252">
        <v>7.25</v>
      </c>
      <c r="J252" s="3">
        <v>5.45</v>
      </c>
      <c r="K252" s="3">
        <v>22553</v>
      </c>
      <c r="L252" s="7">
        <v>16.100000000000001</v>
      </c>
      <c r="M252" s="7">
        <v>73.8</v>
      </c>
      <c r="N252" s="2">
        <v>16.100000000000001</v>
      </c>
      <c r="O252" s="2">
        <f>F252*39.12</f>
        <v>40215.360000000001</v>
      </c>
      <c r="P252">
        <f t="shared" si="27"/>
        <v>48642.39</v>
      </c>
      <c r="Q252">
        <f t="shared" si="28"/>
        <v>4.8757701965147575</v>
      </c>
      <c r="R252">
        <v>65079.18</v>
      </c>
      <c r="S252">
        <f t="shared" si="29"/>
        <v>2.8928052785915934</v>
      </c>
      <c r="T252" s="3">
        <f t="shared" si="30"/>
        <v>13430.2032</v>
      </c>
      <c r="U252" s="3">
        <f t="shared" si="31"/>
        <v>1.3462040926791863</v>
      </c>
      <c r="V252">
        <f t="shared" si="32"/>
        <v>12782.477999999999</v>
      </c>
      <c r="W252">
        <f t="shared" si="33"/>
        <v>0.56818816450792575</v>
      </c>
      <c r="X252">
        <v>1000716002</v>
      </c>
      <c r="Y252">
        <v>584069349</v>
      </c>
      <c r="Z252">
        <f t="shared" si="34"/>
        <v>-55.654576561847826</v>
      </c>
      <c r="AA252">
        <f t="shared" si="35"/>
        <v>3.4609934430995186</v>
      </c>
      <c r="AB252" s="2" t="s">
        <v>759</v>
      </c>
      <c r="AC252" s="2" t="s">
        <v>843</v>
      </c>
      <c r="AD252" s="2" t="s">
        <v>799</v>
      </c>
      <c r="AE252" s="2" t="s">
        <v>863</v>
      </c>
      <c r="AG252">
        <v>16</v>
      </c>
    </row>
    <row r="253" spans="1:33" x14ac:dyDescent="0.25">
      <c r="A253" t="s">
        <v>254</v>
      </c>
      <c r="B253" t="s">
        <v>273</v>
      </c>
      <c r="C253">
        <v>38672988</v>
      </c>
      <c r="D253">
        <v>18840</v>
      </c>
      <c r="E253">
        <v>51397903</v>
      </c>
      <c r="F253">
        <v>21271</v>
      </c>
      <c r="G253" s="4">
        <v>5.7000000000000002E-2</v>
      </c>
      <c r="H253" t="s">
        <v>528</v>
      </c>
      <c r="I253">
        <v>9.25</v>
      </c>
      <c r="J253" s="3">
        <v>1.8768277246737375</v>
      </c>
      <c r="K253" s="3">
        <v>28836</v>
      </c>
      <c r="L253" s="7">
        <v>24.5</v>
      </c>
      <c r="M253" s="7">
        <v>71.3</v>
      </c>
      <c r="N253" s="2">
        <v>11.7</v>
      </c>
      <c r="O253" s="2">
        <f>F253*170.8</f>
        <v>3633086.8000000003</v>
      </c>
      <c r="P253">
        <f t="shared" si="27"/>
        <v>1006490.5425000001</v>
      </c>
      <c r="Q253">
        <f t="shared" si="28"/>
        <v>1.9582326977425519</v>
      </c>
      <c r="R253">
        <v>1075519.08</v>
      </c>
      <c r="S253">
        <f t="shared" si="29"/>
        <v>2.7810602066744883</v>
      </c>
      <c r="T253" s="3">
        <f t="shared" si="30"/>
        <v>277892.85239999997</v>
      </c>
      <c r="U253" s="3">
        <f t="shared" si="31"/>
        <v>0.54066963082131958</v>
      </c>
      <c r="V253">
        <f t="shared" si="32"/>
        <v>211247.26800000001</v>
      </c>
      <c r="W253">
        <f t="shared" si="33"/>
        <v>0.54623984058330333</v>
      </c>
      <c r="X253">
        <v>1431675653</v>
      </c>
      <c r="Y253">
        <v>137422665</v>
      </c>
      <c r="Z253">
        <f t="shared" si="34"/>
        <v>32.90388371335569</v>
      </c>
      <c r="AA253">
        <f t="shared" si="35"/>
        <v>3.3273000472577912</v>
      </c>
      <c r="AB253" s="2" t="s">
        <v>673</v>
      </c>
      <c r="AC253" s="2" t="s">
        <v>848</v>
      </c>
      <c r="AD253" s="2" t="s">
        <v>809</v>
      </c>
      <c r="AE253" s="2" t="s">
        <v>862</v>
      </c>
      <c r="AF253" s="2"/>
      <c r="AG253">
        <v>20</v>
      </c>
    </row>
    <row r="254" spans="1:33" x14ac:dyDescent="0.25">
      <c r="A254" t="s">
        <v>255</v>
      </c>
      <c r="B254" t="s">
        <v>487</v>
      </c>
      <c r="C254">
        <v>42345726</v>
      </c>
      <c r="D254">
        <v>37658</v>
      </c>
      <c r="E254">
        <v>59063903</v>
      </c>
      <c r="F254">
        <v>37195</v>
      </c>
      <c r="G254" s="4">
        <v>5.5E-2</v>
      </c>
      <c r="H254" t="s">
        <v>516</v>
      </c>
      <c r="I254">
        <v>9.75</v>
      </c>
      <c r="J254" s="3">
        <v>2.145146283469451</v>
      </c>
      <c r="K254" s="3">
        <v>45524</v>
      </c>
      <c r="L254" s="7">
        <v>41.7</v>
      </c>
      <c r="M254" s="7">
        <v>89.4</v>
      </c>
      <c r="N254" s="2">
        <v>11.8</v>
      </c>
      <c r="O254" s="2">
        <f>F254*116.26</f>
        <v>4324290.7</v>
      </c>
      <c r="P254">
        <f t="shared" si="27"/>
        <v>1759974.4125000001</v>
      </c>
      <c r="Q254">
        <f t="shared" si="28"/>
        <v>2.9797800739649731</v>
      </c>
      <c r="R254">
        <v>2149782.2460000003</v>
      </c>
      <c r="S254">
        <f t="shared" si="29"/>
        <v>5.0767396123991366</v>
      </c>
      <c r="T254" s="3">
        <f t="shared" si="30"/>
        <v>485930.35799999995</v>
      </c>
      <c r="U254" s="3">
        <f t="shared" si="31"/>
        <v>0.8227196871835577</v>
      </c>
      <c r="V254">
        <f t="shared" si="32"/>
        <v>422247.8566</v>
      </c>
      <c r="W254">
        <f t="shared" si="33"/>
        <v>0.99714397764723639</v>
      </c>
      <c r="X254">
        <v>507389197</v>
      </c>
      <c r="Y254">
        <v>97652805</v>
      </c>
      <c r="Z254">
        <f t="shared" si="34"/>
        <v>39.48019925316666</v>
      </c>
      <c r="AA254">
        <f t="shared" si="35"/>
        <v>6.073883590046373</v>
      </c>
      <c r="AB254" s="2" t="s">
        <v>710</v>
      </c>
      <c r="AC254" s="2" t="s">
        <v>835</v>
      </c>
      <c r="AD254" s="2" t="s">
        <v>793</v>
      </c>
      <c r="AE254" s="2" t="s">
        <v>862</v>
      </c>
      <c r="AG254">
        <v>19</v>
      </c>
    </row>
    <row r="255" spans="1:33" x14ac:dyDescent="0.25">
      <c r="A255" t="s">
        <v>256</v>
      </c>
      <c r="B255" t="s">
        <v>507</v>
      </c>
      <c r="C255">
        <v>11674876</v>
      </c>
      <c r="D255">
        <v>11973</v>
      </c>
      <c r="E255">
        <v>29704830</v>
      </c>
      <c r="F255">
        <v>13003</v>
      </c>
      <c r="G255" s="4">
        <v>8.1000000000000003E-2</v>
      </c>
      <c r="H255" t="s">
        <v>548</v>
      </c>
      <c r="I255">
        <v>8.25</v>
      </c>
      <c r="J255" s="3">
        <v>9.2268533248488698</v>
      </c>
      <c r="K255" s="3">
        <v>23867</v>
      </c>
      <c r="L255" s="7">
        <v>16.7</v>
      </c>
      <c r="M255" s="7">
        <v>82</v>
      </c>
      <c r="N255" s="2">
        <v>22.4</v>
      </c>
      <c r="O255" s="2">
        <f>F255*571.21</f>
        <v>7427443.6300000008</v>
      </c>
      <c r="P255">
        <f t="shared" si="27"/>
        <v>615269.45250000001</v>
      </c>
      <c r="Q255">
        <f t="shared" si="28"/>
        <v>2.0712774740673487</v>
      </c>
      <c r="R255">
        <v>683502.65100000007</v>
      </c>
      <c r="S255">
        <f t="shared" si="29"/>
        <v>5.8544746085525876</v>
      </c>
      <c r="T255" s="3">
        <f t="shared" si="30"/>
        <v>169876.39319999999</v>
      </c>
      <c r="U255" s="3">
        <f t="shared" si="31"/>
        <v>0.57188138494648844</v>
      </c>
      <c r="V255">
        <f t="shared" si="32"/>
        <v>134249.65710000001</v>
      </c>
      <c r="W255">
        <f t="shared" si="33"/>
        <v>1.1499022096680085</v>
      </c>
      <c r="X255">
        <v>310969479</v>
      </c>
      <c r="Y255">
        <v>213492982</v>
      </c>
      <c r="Z255">
        <f t="shared" si="34"/>
        <v>154.43379441460451</v>
      </c>
      <c r="AA255">
        <f t="shared" si="35"/>
        <v>7.0043768182205968</v>
      </c>
      <c r="AB255" s="2" t="s">
        <v>736</v>
      </c>
      <c r="AC255" s="2" t="s">
        <v>858</v>
      </c>
      <c r="AD255" s="2" t="s">
        <v>831</v>
      </c>
      <c r="AE255" s="2" t="s">
        <v>863</v>
      </c>
      <c r="AF255" s="2"/>
      <c r="AG255">
        <v>19</v>
      </c>
    </row>
    <row r="256" spans="1:33" x14ac:dyDescent="0.25">
      <c r="A256" t="s">
        <v>257</v>
      </c>
      <c r="B256" t="s">
        <v>243</v>
      </c>
      <c r="C256">
        <v>10855220</v>
      </c>
      <c r="D256">
        <v>28016</v>
      </c>
      <c r="E256">
        <v>18843948</v>
      </c>
      <c r="F256">
        <v>25033</v>
      </c>
      <c r="G256" s="4">
        <v>8.5999999999999993E-2</v>
      </c>
      <c r="H256" t="s">
        <v>523</v>
      </c>
      <c r="I256">
        <v>9.5</v>
      </c>
      <c r="J256" s="3">
        <v>3.2983947812064796</v>
      </c>
      <c r="K256" s="3">
        <v>32469</v>
      </c>
      <c r="L256" s="7">
        <v>31.8</v>
      </c>
      <c r="M256" s="7">
        <v>78.7</v>
      </c>
      <c r="N256" s="2">
        <v>11</v>
      </c>
      <c r="O256" s="2">
        <f>F256*186.63</f>
        <v>4671908.79</v>
      </c>
      <c r="P256">
        <f t="shared" si="27"/>
        <v>1184498.9775</v>
      </c>
      <c r="Q256">
        <f t="shared" si="28"/>
        <v>6.2858323399109368</v>
      </c>
      <c r="R256">
        <v>1599349.392</v>
      </c>
      <c r="S256">
        <f t="shared" si="29"/>
        <v>14.733459036297743</v>
      </c>
      <c r="T256" s="3">
        <f t="shared" si="30"/>
        <v>327041.12519999995</v>
      </c>
      <c r="U256" s="3">
        <f t="shared" si="31"/>
        <v>1.7355233903213911</v>
      </c>
      <c r="V256">
        <f t="shared" si="32"/>
        <v>314135.00319999998</v>
      </c>
      <c r="W256">
        <f t="shared" si="33"/>
        <v>2.8938612317392001</v>
      </c>
      <c r="X256">
        <v>4638946150</v>
      </c>
      <c r="Y256">
        <v>402993041</v>
      </c>
      <c r="Z256">
        <f t="shared" si="34"/>
        <v>73.593423256276708</v>
      </c>
      <c r="AA256">
        <f t="shared" si="35"/>
        <v>17.627320268036943</v>
      </c>
      <c r="AB256" s="2" t="s">
        <v>737</v>
      </c>
      <c r="AC256" s="2" t="s">
        <v>821</v>
      </c>
      <c r="AD256" s="2" t="s">
        <v>784</v>
      </c>
      <c r="AE256" s="2" t="s">
        <v>862</v>
      </c>
      <c r="AF256" s="2" t="s">
        <v>903</v>
      </c>
      <c r="AG256">
        <v>17</v>
      </c>
    </row>
    <row r="257" spans="1:33" x14ac:dyDescent="0.25">
      <c r="A257" t="s">
        <v>258</v>
      </c>
      <c r="B257" t="s">
        <v>489</v>
      </c>
      <c r="C257">
        <v>13652476</v>
      </c>
      <c r="D257">
        <v>14919</v>
      </c>
      <c r="E257">
        <v>9900151</v>
      </c>
      <c r="F257">
        <v>14034</v>
      </c>
      <c r="G257" s="4">
        <v>8.8999999999999996E-2</v>
      </c>
      <c r="H257" t="s">
        <v>519</v>
      </c>
      <c r="I257">
        <v>8.25</v>
      </c>
      <c r="J257" s="3">
        <v>4.3145083392362675</v>
      </c>
      <c r="K257" s="3">
        <v>22553</v>
      </c>
      <c r="L257" s="7">
        <v>16.100000000000001</v>
      </c>
      <c r="M257" s="7">
        <v>73.8</v>
      </c>
      <c r="N257" s="2">
        <v>16.100000000000001</v>
      </c>
      <c r="O257" s="2">
        <f>F257*39.12</f>
        <v>549010.07999999996</v>
      </c>
      <c r="P257">
        <f t="shared" si="27"/>
        <v>664053.79500000004</v>
      </c>
      <c r="Q257">
        <f t="shared" si="28"/>
        <v>6.7075117844162175</v>
      </c>
      <c r="R257">
        <v>851680.9530000001</v>
      </c>
      <c r="S257">
        <f t="shared" si="29"/>
        <v>6.2382893256871501</v>
      </c>
      <c r="T257" s="3">
        <f t="shared" si="30"/>
        <v>183345.78959999999</v>
      </c>
      <c r="U257" s="3">
        <f t="shared" si="31"/>
        <v>1.8519494258218887</v>
      </c>
      <c r="V257">
        <f t="shared" si="32"/>
        <v>167282.27129999999</v>
      </c>
      <c r="W257">
        <f t="shared" si="33"/>
        <v>1.2252888875248709</v>
      </c>
      <c r="X257">
        <v>788979639</v>
      </c>
      <c r="Y257">
        <v>3335867</v>
      </c>
      <c r="Z257">
        <f t="shared" si="34"/>
        <v>-27.484574959150265</v>
      </c>
      <c r="AA257">
        <f t="shared" si="35"/>
        <v>7.4635782132120214</v>
      </c>
      <c r="AB257" s="2" t="s">
        <v>738</v>
      </c>
      <c r="AC257" s="2" t="s">
        <v>843</v>
      </c>
      <c r="AD257" s="2" t="s">
        <v>799</v>
      </c>
      <c r="AE257" s="2" t="s">
        <v>863</v>
      </c>
      <c r="AG257">
        <v>16</v>
      </c>
    </row>
    <row r="258" spans="1:33" x14ac:dyDescent="0.25">
      <c r="A258" t="s">
        <v>259</v>
      </c>
      <c r="B258" t="s">
        <v>154</v>
      </c>
      <c r="C258">
        <v>9075815</v>
      </c>
      <c r="D258">
        <v>11828</v>
      </c>
      <c r="E258">
        <v>16301892</v>
      </c>
      <c r="F258">
        <v>12499</v>
      </c>
      <c r="G258" s="4">
        <v>0.122</v>
      </c>
      <c r="H258" t="s">
        <v>553</v>
      </c>
      <c r="I258">
        <v>7.9749999999999996</v>
      </c>
      <c r="J258" s="3">
        <v>7.2596868713373572</v>
      </c>
      <c r="K258" s="3">
        <v>23284</v>
      </c>
      <c r="L258" s="7">
        <v>20.7</v>
      </c>
      <c r="M258" s="7">
        <v>75.3</v>
      </c>
      <c r="N258" s="2">
        <v>14.6</v>
      </c>
      <c r="O258" s="2">
        <f>F258*11.566</f>
        <v>144563.43400000001</v>
      </c>
      <c r="P258">
        <f t="shared" ref="P258:P321" si="37">F258*47.3175</f>
        <v>591421.4325</v>
      </c>
      <c r="Q258">
        <f t="shared" ref="Q258:Q321" si="38">(P258/E258)*100</f>
        <v>3.6279312395150205</v>
      </c>
      <c r="R258">
        <v>675225.03600000008</v>
      </c>
      <c r="S258">
        <f t="shared" ref="S258:S321" si="39">(R258/C258)*100</f>
        <v>7.4398281146100933</v>
      </c>
      <c r="T258" s="3">
        <f t="shared" ref="T258:T321" si="40">F258*13.0644</f>
        <v>163291.9356</v>
      </c>
      <c r="U258" s="3">
        <f t="shared" ref="U258:U321" si="41">(T258/E258)*100</f>
        <v>1.0016747479372332</v>
      </c>
      <c r="V258">
        <f t="shared" ref="V258:V321" si="42">D258*11.2127</f>
        <v>132623.8156</v>
      </c>
      <c r="W258">
        <f t="shared" ref="W258:W321" si="43">(V258/C258)*100</f>
        <v>1.4612882214985652</v>
      </c>
      <c r="X258">
        <v>10806800</v>
      </c>
      <c r="Y258">
        <v>76707643</v>
      </c>
      <c r="Z258">
        <f t="shared" ref="Z258:Z321" si="44">(E258-C258)/C258*100</f>
        <v>79.619042477176976</v>
      </c>
      <c r="AA258">
        <f t="shared" ref="AA258:AA321" si="45">(R258+V258)/C258*100</f>
        <v>8.9011163361086574</v>
      </c>
      <c r="AB258" s="2" t="s">
        <v>739</v>
      </c>
      <c r="AC258" s="2" t="s">
        <v>839</v>
      </c>
      <c r="AD258" s="2" t="s">
        <v>620</v>
      </c>
      <c r="AE258" s="2" t="s">
        <v>862</v>
      </c>
      <c r="AG258">
        <v>16</v>
      </c>
    </row>
    <row r="259" spans="1:33" x14ac:dyDescent="0.25">
      <c r="A259" t="s">
        <v>260</v>
      </c>
      <c r="B259" t="s">
        <v>354</v>
      </c>
      <c r="C259">
        <v>49728435</v>
      </c>
      <c r="D259">
        <v>90660</v>
      </c>
      <c r="E259">
        <v>99585638</v>
      </c>
      <c r="F259">
        <v>103617</v>
      </c>
      <c r="G259" s="4">
        <v>7.4999999999999997E-2</v>
      </c>
      <c r="H259" t="s">
        <v>557</v>
      </c>
      <c r="I259">
        <v>8.75</v>
      </c>
      <c r="J259" s="3">
        <v>1.5328505734975422</v>
      </c>
      <c r="K259" s="3">
        <v>27142</v>
      </c>
      <c r="L259" s="7">
        <v>21.8</v>
      </c>
      <c r="M259" s="7">
        <v>81.7</v>
      </c>
      <c r="N259" s="2">
        <v>11.8</v>
      </c>
      <c r="O259" s="2">
        <f>F259*253.23</f>
        <v>26238932.91</v>
      </c>
      <c r="P259">
        <f t="shared" si="37"/>
        <v>4902897.3975</v>
      </c>
      <c r="Q259">
        <f t="shared" si="38"/>
        <v>4.9232976722004835</v>
      </c>
      <c r="R259">
        <v>5175507.42</v>
      </c>
      <c r="S259">
        <f t="shared" si="39"/>
        <v>10.407541319166791</v>
      </c>
      <c r="T259" s="3">
        <f t="shared" si="40"/>
        <v>1353693.9347999999</v>
      </c>
      <c r="U259" s="3">
        <f t="shared" si="41"/>
        <v>1.359326467135753</v>
      </c>
      <c r="V259">
        <f t="shared" si="42"/>
        <v>1016543.382</v>
      </c>
      <c r="W259">
        <f t="shared" si="43"/>
        <v>2.0441893697237807</v>
      </c>
      <c r="X259">
        <v>149116231</v>
      </c>
      <c r="Y259">
        <v>2113469481</v>
      </c>
      <c r="Z259">
        <f t="shared" si="44"/>
        <v>100.25894239382357</v>
      </c>
      <c r="AA259">
        <f t="shared" si="45"/>
        <v>12.451730688890573</v>
      </c>
      <c r="AB259" s="2" t="s">
        <v>598</v>
      </c>
      <c r="AC259" s="2" t="s">
        <v>784</v>
      </c>
      <c r="AD259" s="2" t="s">
        <v>815</v>
      </c>
      <c r="AE259" s="2" t="s">
        <v>862</v>
      </c>
      <c r="AF259" s="2" t="s">
        <v>904</v>
      </c>
      <c r="AG259">
        <v>19</v>
      </c>
    </row>
    <row r="260" spans="1:33" x14ac:dyDescent="0.25">
      <c r="A260" t="s">
        <v>261</v>
      </c>
      <c r="B260" t="s">
        <v>383</v>
      </c>
      <c r="C260">
        <v>83316748</v>
      </c>
      <c r="D260">
        <v>35670</v>
      </c>
      <c r="E260">
        <v>93012666</v>
      </c>
      <c r="F260">
        <v>33509</v>
      </c>
      <c r="G260" s="4">
        <v>3.3000000000000002E-2</v>
      </c>
      <c r="H260" t="s">
        <v>541</v>
      </c>
      <c r="I260">
        <v>9.375</v>
      </c>
      <c r="J260" s="3">
        <v>1.4338562128989705</v>
      </c>
      <c r="K260" s="3">
        <v>57375</v>
      </c>
      <c r="L260" s="7">
        <v>49.9</v>
      </c>
      <c r="M260" s="7">
        <v>89.2</v>
      </c>
      <c r="N260" s="2">
        <v>9.3000000000000007</v>
      </c>
      <c r="O260" s="2">
        <f>F260*106.86</f>
        <v>3580771.7399999998</v>
      </c>
      <c r="P260">
        <f t="shared" si="37"/>
        <v>1585562.1075000002</v>
      </c>
      <c r="Q260">
        <f t="shared" si="38"/>
        <v>1.7046733264263172</v>
      </c>
      <c r="R260">
        <v>2036293.29</v>
      </c>
      <c r="S260">
        <f t="shared" si="39"/>
        <v>2.4440383702926094</v>
      </c>
      <c r="T260" s="3">
        <f t="shared" si="40"/>
        <v>437774.97959999996</v>
      </c>
      <c r="U260" s="3">
        <f t="shared" si="41"/>
        <v>0.4706616834313726</v>
      </c>
      <c r="V260">
        <f t="shared" si="42"/>
        <v>399957.00900000002</v>
      </c>
      <c r="W260">
        <f t="shared" si="43"/>
        <v>0.48004395106731723</v>
      </c>
      <c r="X260">
        <v>1484599096</v>
      </c>
      <c r="Y260">
        <v>235351306</v>
      </c>
      <c r="Z260">
        <f t="shared" si="44"/>
        <v>11.637417725425385</v>
      </c>
      <c r="AA260">
        <f t="shared" si="45"/>
        <v>2.9240823213599265</v>
      </c>
      <c r="AB260" s="2" t="s">
        <v>580</v>
      </c>
      <c r="AC260" s="2" t="s">
        <v>837</v>
      </c>
      <c r="AD260" s="2" t="s">
        <v>820</v>
      </c>
      <c r="AE260" s="2" t="s">
        <v>862</v>
      </c>
      <c r="AF260" s="2"/>
      <c r="AG260">
        <v>20</v>
      </c>
    </row>
    <row r="261" spans="1:33" x14ac:dyDescent="0.25">
      <c r="A261" t="s">
        <v>262</v>
      </c>
      <c r="B261" t="s">
        <v>262</v>
      </c>
      <c r="C261">
        <v>130577581</v>
      </c>
      <c r="D261">
        <v>84464</v>
      </c>
      <c r="E261">
        <v>198061952</v>
      </c>
      <c r="F261">
        <v>88200</v>
      </c>
      <c r="G261" s="4">
        <v>9.1999999999999998E-2</v>
      </c>
      <c r="H261" t="s">
        <v>527</v>
      </c>
      <c r="I261">
        <v>8.25</v>
      </c>
      <c r="J261" s="3">
        <v>6.4397643523266632</v>
      </c>
      <c r="K261" s="3">
        <v>21634</v>
      </c>
      <c r="L261" s="7">
        <v>14</v>
      </c>
      <c r="M261" s="7">
        <v>69.400000000000006</v>
      </c>
      <c r="N261" s="2">
        <v>14.7</v>
      </c>
      <c r="O261" s="2">
        <f>F261*271.8</f>
        <v>23972760</v>
      </c>
      <c r="P261">
        <f t="shared" si="37"/>
        <v>4173403.5</v>
      </c>
      <c r="Q261">
        <f t="shared" si="38"/>
        <v>2.1071202509404734</v>
      </c>
      <c r="R261">
        <v>4821796.3680000007</v>
      </c>
      <c r="S261">
        <f t="shared" si="39"/>
        <v>3.6926678615680593</v>
      </c>
      <c r="T261" s="3">
        <f t="shared" si="40"/>
        <v>1152280.0799999998</v>
      </c>
      <c r="U261" s="3">
        <f t="shared" si="41"/>
        <v>0.58177760461534767</v>
      </c>
      <c r="V261">
        <f t="shared" si="42"/>
        <v>947069.49280000001</v>
      </c>
      <c r="W261">
        <f t="shared" si="43"/>
        <v>0.72529256978653944</v>
      </c>
      <c r="X261">
        <v>786135785</v>
      </c>
      <c r="Y261">
        <v>517438247</v>
      </c>
      <c r="Z261">
        <f t="shared" si="44"/>
        <v>51.681437566223565</v>
      </c>
      <c r="AA261">
        <f t="shared" si="45"/>
        <v>4.417960431354599</v>
      </c>
      <c r="AB261" s="2" t="s">
        <v>740</v>
      </c>
      <c r="AC261" s="2" t="s">
        <v>799</v>
      </c>
      <c r="AD261" s="2" t="s">
        <v>806</v>
      </c>
      <c r="AE261" s="2" t="s">
        <v>862</v>
      </c>
      <c r="AF261" s="2"/>
      <c r="AG261">
        <v>17</v>
      </c>
    </row>
    <row r="262" spans="1:33" x14ac:dyDescent="0.25">
      <c r="A262" t="s">
        <v>263</v>
      </c>
      <c r="B262" t="s">
        <v>492</v>
      </c>
      <c r="C262">
        <v>47967261</v>
      </c>
      <c r="D262">
        <v>14910</v>
      </c>
      <c r="E262">
        <v>52661506</v>
      </c>
      <c r="F262">
        <v>14002</v>
      </c>
      <c r="G262" s="4">
        <v>3.2000000000000001E-2</v>
      </c>
      <c r="H262" t="s">
        <v>525</v>
      </c>
      <c r="I262">
        <v>8.25</v>
      </c>
      <c r="J262" s="3">
        <v>1.3944084222268702</v>
      </c>
      <c r="K262" s="3">
        <v>69275</v>
      </c>
      <c r="L262" s="7">
        <v>58.8</v>
      </c>
      <c r="M262" s="7">
        <v>93.2</v>
      </c>
      <c r="N262" s="2">
        <v>8.6999999999999993</v>
      </c>
      <c r="O262" s="2">
        <f>F262*58.93</f>
        <v>825137.86</v>
      </c>
      <c r="P262">
        <f t="shared" si="37"/>
        <v>662539.63500000001</v>
      </c>
      <c r="Q262">
        <f t="shared" si="38"/>
        <v>1.2581099275816383</v>
      </c>
      <c r="R262">
        <v>851167.17</v>
      </c>
      <c r="S262">
        <f t="shared" si="39"/>
        <v>1.7744752405187365</v>
      </c>
      <c r="T262" s="3">
        <f t="shared" si="40"/>
        <v>182927.72879999998</v>
      </c>
      <c r="U262" s="3">
        <f t="shared" si="41"/>
        <v>0.34736516802235012</v>
      </c>
      <c r="V262">
        <f t="shared" si="42"/>
        <v>167181.35699999999</v>
      </c>
      <c r="W262">
        <f t="shared" si="43"/>
        <v>0.34853221450355482</v>
      </c>
      <c r="X262">
        <v>2967495563</v>
      </c>
      <c r="Y262">
        <v>674939616</v>
      </c>
      <c r="Z262">
        <f t="shared" si="44"/>
        <v>9.7863519870354914</v>
      </c>
      <c r="AA262">
        <f t="shared" si="45"/>
        <v>2.1230074550222913</v>
      </c>
      <c r="AB262" s="2" t="s">
        <v>689</v>
      </c>
      <c r="AC262" s="2" t="s">
        <v>807</v>
      </c>
      <c r="AD262" s="2" t="s">
        <v>804</v>
      </c>
      <c r="AE262" s="2" t="s">
        <v>862</v>
      </c>
      <c r="AF262" s="2"/>
      <c r="AG262">
        <v>21</v>
      </c>
    </row>
    <row r="263" spans="1:33" x14ac:dyDescent="0.25">
      <c r="A263" t="s">
        <v>264</v>
      </c>
      <c r="B263" t="s">
        <v>383</v>
      </c>
      <c r="C263">
        <v>53355483</v>
      </c>
      <c r="D263">
        <v>23168</v>
      </c>
      <c r="E263">
        <v>65720129</v>
      </c>
      <c r="F263">
        <v>22807</v>
      </c>
      <c r="G263" s="4">
        <v>4.8000000000000001E-2</v>
      </c>
      <c r="H263" t="s">
        <v>541</v>
      </c>
      <c r="I263">
        <v>9.375</v>
      </c>
      <c r="J263" s="3">
        <v>2.09</v>
      </c>
      <c r="K263" s="3">
        <v>57375</v>
      </c>
      <c r="L263" s="7">
        <v>49.9</v>
      </c>
      <c r="M263" s="7">
        <v>89.2</v>
      </c>
      <c r="N263" s="2">
        <v>9.3000000000000007</v>
      </c>
      <c r="O263" s="2">
        <f>F263*106.86</f>
        <v>2437156.02</v>
      </c>
      <c r="P263">
        <f t="shared" si="37"/>
        <v>1079170.2225000001</v>
      </c>
      <c r="Q263">
        <f t="shared" si="38"/>
        <v>1.6420695438683637</v>
      </c>
      <c r="R263">
        <v>1322591.6160000002</v>
      </c>
      <c r="S263">
        <f t="shared" si="39"/>
        <v>2.4788298064886796</v>
      </c>
      <c r="T263" s="3">
        <f t="shared" si="40"/>
        <v>297959.7708</v>
      </c>
      <c r="U263" s="3">
        <f t="shared" si="41"/>
        <v>0.4533767284601648</v>
      </c>
      <c r="V263">
        <f t="shared" si="42"/>
        <v>259775.83359999998</v>
      </c>
      <c r="W263">
        <f t="shared" si="43"/>
        <v>0.48687748473760417</v>
      </c>
      <c r="X263">
        <v>40827467</v>
      </c>
      <c r="Y263">
        <v>209213434</v>
      </c>
      <c r="Z263">
        <f t="shared" si="44"/>
        <v>23.174086906869533</v>
      </c>
      <c r="AA263">
        <f t="shared" si="45"/>
        <v>2.9657072912262836</v>
      </c>
      <c r="AB263" s="2" t="s">
        <v>689</v>
      </c>
      <c r="AC263" s="2" t="s">
        <v>837</v>
      </c>
      <c r="AD263" s="2" t="s">
        <v>820</v>
      </c>
      <c r="AE263" s="2" t="s">
        <v>862</v>
      </c>
      <c r="AF263" s="2"/>
      <c r="AG263">
        <v>20</v>
      </c>
    </row>
    <row r="264" spans="1:33" x14ac:dyDescent="0.25">
      <c r="A264" t="s">
        <v>265</v>
      </c>
      <c r="B264" t="s">
        <v>391</v>
      </c>
      <c r="C264">
        <v>172958945</v>
      </c>
      <c r="D264">
        <v>75410</v>
      </c>
      <c r="E264">
        <v>186509610</v>
      </c>
      <c r="F264">
        <v>80287</v>
      </c>
      <c r="G264" s="4">
        <v>5.3999999999999999E-2</v>
      </c>
      <c r="H264" t="s">
        <v>543</v>
      </c>
      <c r="I264">
        <v>9.375</v>
      </c>
      <c r="J264" s="3">
        <v>1.2387059166423784</v>
      </c>
      <c r="K264" s="3">
        <v>52451</v>
      </c>
      <c r="L264" s="7">
        <v>51.3</v>
      </c>
      <c r="M264" s="7">
        <v>88.1</v>
      </c>
      <c r="N264" s="2">
        <v>7.8</v>
      </c>
      <c r="O264" s="2">
        <f>F264*128.09</f>
        <v>10283961.83</v>
      </c>
      <c r="P264">
        <f t="shared" si="37"/>
        <v>3798980.1225000001</v>
      </c>
      <c r="Q264">
        <f t="shared" si="38"/>
        <v>2.036881704111654</v>
      </c>
      <c r="R264">
        <v>4304930.67</v>
      </c>
      <c r="S264">
        <f t="shared" si="39"/>
        <v>2.4889898987300136</v>
      </c>
      <c r="T264" s="3">
        <f t="shared" si="40"/>
        <v>1048901.4827999999</v>
      </c>
      <c r="U264" s="3">
        <f t="shared" si="41"/>
        <v>0.56238468505724715</v>
      </c>
      <c r="V264">
        <f t="shared" si="42"/>
        <v>845549.70699999994</v>
      </c>
      <c r="W264">
        <f t="shared" si="43"/>
        <v>0.48887307158354831</v>
      </c>
      <c r="X264">
        <v>657963293</v>
      </c>
      <c r="Y264">
        <v>2024638781</v>
      </c>
      <c r="Z264">
        <f t="shared" si="44"/>
        <v>7.8346135841658837</v>
      </c>
      <c r="AA264">
        <f t="shared" si="45"/>
        <v>2.977862970313562</v>
      </c>
      <c r="AB264" s="2" t="s">
        <v>626</v>
      </c>
      <c r="AC264" s="2" t="s">
        <v>812</v>
      </c>
      <c r="AD264" s="2" t="s">
        <v>821</v>
      </c>
      <c r="AE264" s="2" t="s">
        <v>862</v>
      </c>
      <c r="AF264" s="2"/>
      <c r="AG264">
        <v>18</v>
      </c>
    </row>
    <row r="265" spans="1:33" x14ac:dyDescent="0.25">
      <c r="A265" t="s">
        <v>266</v>
      </c>
      <c r="B265" t="s">
        <v>299</v>
      </c>
      <c r="C265">
        <v>77647760</v>
      </c>
      <c r="D265">
        <v>96718</v>
      </c>
      <c r="E265">
        <v>90256090</v>
      </c>
      <c r="F265">
        <v>93171</v>
      </c>
      <c r="G265" s="4">
        <v>5.5E-2</v>
      </c>
      <c r="H265" t="s">
        <v>531</v>
      </c>
      <c r="I265">
        <v>7.75</v>
      </c>
      <c r="J265" s="3">
        <v>0.68096340607419359</v>
      </c>
      <c r="K265" s="3">
        <v>38590</v>
      </c>
      <c r="L265" s="7">
        <v>39.9</v>
      </c>
      <c r="M265" s="7">
        <v>85.1</v>
      </c>
      <c r="N265" s="2">
        <v>10.5</v>
      </c>
      <c r="O265" s="2">
        <f>F265*99.07</f>
        <v>9230450.9699999988</v>
      </c>
      <c r="P265">
        <f t="shared" si="37"/>
        <v>4408618.7925000004</v>
      </c>
      <c r="Q265">
        <f t="shared" si="38"/>
        <v>4.8845665622120356</v>
      </c>
      <c r="R265">
        <v>5521340.466</v>
      </c>
      <c r="S265">
        <f t="shared" si="39"/>
        <v>7.1107530545633253</v>
      </c>
      <c r="T265" s="3">
        <f t="shared" si="40"/>
        <v>1217223.2123999998</v>
      </c>
      <c r="U265" s="3">
        <f t="shared" si="41"/>
        <v>1.3486327763589137</v>
      </c>
      <c r="V265">
        <f t="shared" si="42"/>
        <v>1084469.9186</v>
      </c>
      <c r="W265">
        <f t="shared" si="43"/>
        <v>1.3966531920560232</v>
      </c>
      <c r="X265">
        <v>122388805</v>
      </c>
      <c r="Y265">
        <v>3536947225</v>
      </c>
      <c r="Z265">
        <f t="shared" si="44"/>
        <v>16.237854124832449</v>
      </c>
      <c r="AA265">
        <f t="shared" si="45"/>
        <v>8.5074062466193485</v>
      </c>
      <c r="AB265" s="2" t="s">
        <v>571</v>
      </c>
      <c r="AC265" s="2" t="s">
        <v>851</v>
      </c>
      <c r="AD265" s="2" t="s">
        <v>812</v>
      </c>
      <c r="AE265" s="2" t="s">
        <v>862</v>
      </c>
      <c r="AF265" s="2"/>
      <c r="AG265">
        <v>18</v>
      </c>
    </row>
    <row r="266" spans="1:33" x14ac:dyDescent="0.25">
      <c r="A266" t="s">
        <v>267</v>
      </c>
      <c r="B266" t="s">
        <v>497</v>
      </c>
      <c r="C266">
        <v>363750067</v>
      </c>
      <c r="D266">
        <v>215080</v>
      </c>
      <c r="E266">
        <v>553005013</v>
      </c>
      <c r="F266">
        <v>218745</v>
      </c>
      <c r="G266" s="4">
        <v>0.08</v>
      </c>
      <c r="H266" t="s">
        <v>561</v>
      </c>
      <c r="I266">
        <v>8.875</v>
      </c>
      <c r="J266" s="3">
        <v>8.1185174238715803</v>
      </c>
      <c r="K266" s="3">
        <v>25101</v>
      </c>
      <c r="L266" s="7">
        <v>16.899999999999999</v>
      </c>
      <c r="M266" s="7">
        <v>78.3</v>
      </c>
      <c r="N266" s="2">
        <v>17.100000000000001</v>
      </c>
      <c r="O266" s="2">
        <f>F266*345.43</f>
        <v>75561085.349999994</v>
      </c>
      <c r="P266">
        <f t="shared" si="37"/>
        <v>10350466.537500001</v>
      </c>
      <c r="Q266">
        <f t="shared" si="38"/>
        <v>1.8716768011468283</v>
      </c>
      <c r="R266">
        <v>12278271.960000001</v>
      </c>
      <c r="S266">
        <f t="shared" si="39"/>
        <v>3.3754693329032435</v>
      </c>
      <c r="T266" s="3">
        <f t="shared" si="40"/>
        <v>2857772.1779999998</v>
      </c>
      <c r="U266" s="3">
        <f t="shared" si="41"/>
        <v>0.51677147780213695</v>
      </c>
      <c r="V266">
        <f t="shared" si="42"/>
        <v>2411627.5159999998</v>
      </c>
      <c r="W266">
        <f t="shared" si="43"/>
        <v>0.66299026028770458</v>
      </c>
      <c r="X266">
        <v>912811109</v>
      </c>
      <c r="Y266">
        <v>683796154</v>
      </c>
      <c r="Z266">
        <f t="shared" si="44"/>
        <v>52.028841550701358</v>
      </c>
      <c r="AA266">
        <f t="shared" si="45"/>
        <v>4.0384595931909475</v>
      </c>
      <c r="AB266" s="2" t="s">
        <v>743</v>
      </c>
      <c r="AC266" s="2" t="s">
        <v>854</v>
      </c>
      <c r="AD266" s="2" t="s">
        <v>809</v>
      </c>
      <c r="AE266" s="2" t="s">
        <v>862</v>
      </c>
      <c r="AF266" s="2"/>
      <c r="AG266">
        <v>19</v>
      </c>
    </row>
    <row r="267" spans="1:33" x14ac:dyDescent="0.25">
      <c r="A267" t="s">
        <v>268</v>
      </c>
      <c r="B267" t="s">
        <v>243</v>
      </c>
      <c r="C267">
        <v>72953906</v>
      </c>
      <c r="D267">
        <v>38514</v>
      </c>
      <c r="E267">
        <v>96733863</v>
      </c>
      <c r="F267">
        <v>37809</v>
      </c>
      <c r="G267" s="4">
        <v>7.0999999999999994E-2</v>
      </c>
      <c r="H267" t="s">
        <v>523</v>
      </c>
      <c r="I267">
        <v>10.25</v>
      </c>
      <c r="J267" s="3">
        <v>1.1707051456575008</v>
      </c>
      <c r="K267" s="3">
        <v>32469</v>
      </c>
      <c r="L267" s="7">
        <v>31.8</v>
      </c>
      <c r="M267" s="7">
        <v>78.7</v>
      </c>
      <c r="N267" s="2">
        <v>11</v>
      </c>
      <c r="O267" s="2">
        <f>F267*186.63</f>
        <v>7056293.6699999999</v>
      </c>
      <c r="P267">
        <f t="shared" si="37"/>
        <v>1789027.3575000002</v>
      </c>
      <c r="Q267">
        <f t="shared" si="38"/>
        <v>1.8494323518331943</v>
      </c>
      <c r="R267">
        <v>2198648.7180000003</v>
      </c>
      <c r="S267">
        <f t="shared" si="39"/>
        <v>3.0137505152911213</v>
      </c>
      <c r="T267" s="3">
        <f t="shared" si="40"/>
        <v>493951.89959999995</v>
      </c>
      <c r="U267" s="3">
        <f t="shared" si="41"/>
        <v>0.5106297673649195</v>
      </c>
      <c r="V267">
        <f t="shared" si="42"/>
        <v>431845.9278</v>
      </c>
      <c r="W267">
        <f t="shared" si="43"/>
        <v>0.59194353185146797</v>
      </c>
      <c r="X267">
        <v>7934752502</v>
      </c>
      <c r="Y267">
        <v>775442879</v>
      </c>
      <c r="Z267">
        <f t="shared" si="44"/>
        <v>32.595865394787772</v>
      </c>
      <c r="AA267">
        <f t="shared" si="45"/>
        <v>3.6056940471425896</v>
      </c>
      <c r="AB267" s="2" t="s">
        <v>735</v>
      </c>
      <c r="AC267" s="2" t="s">
        <v>821</v>
      </c>
      <c r="AD267" s="2" t="s">
        <v>784</v>
      </c>
      <c r="AE267" s="2" t="s">
        <v>862</v>
      </c>
      <c r="AF267" s="2" t="s">
        <v>903</v>
      </c>
      <c r="AG267">
        <v>17</v>
      </c>
    </row>
    <row r="268" spans="1:33" x14ac:dyDescent="0.25">
      <c r="A268" t="s">
        <v>269</v>
      </c>
      <c r="B268" t="s">
        <v>501</v>
      </c>
      <c r="C268">
        <v>1767343</v>
      </c>
      <c r="D268">
        <v>1441</v>
      </c>
      <c r="E268">
        <v>2204496</v>
      </c>
      <c r="F268">
        <v>1232</v>
      </c>
      <c r="G268" s="4">
        <v>8.5000000000000006E-2</v>
      </c>
      <c r="H268" t="s">
        <v>556</v>
      </c>
      <c r="I268">
        <v>7.25</v>
      </c>
      <c r="J268" s="3">
        <v>5.7183702644746246</v>
      </c>
      <c r="K268" s="3">
        <v>28130</v>
      </c>
      <c r="L268" s="7">
        <v>22.5</v>
      </c>
      <c r="M268" s="7">
        <v>90</v>
      </c>
      <c r="N268" s="2">
        <v>20.3</v>
      </c>
      <c r="O268" s="2">
        <f>F268*77.57</f>
        <v>95566.239999999991</v>
      </c>
      <c r="P268">
        <f t="shared" si="37"/>
        <v>58295.16</v>
      </c>
      <c r="Q268">
        <f t="shared" si="38"/>
        <v>2.6443758573388205</v>
      </c>
      <c r="R268">
        <v>82262.366999999998</v>
      </c>
      <c r="S268">
        <f t="shared" si="39"/>
        <v>4.6545784830675201</v>
      </c>
      <c r="T268" s="3">
        <f t="shared" si="40"/>
        <v>16095.340799999998</v>
      </c>
      <c r="U268" s="3">
        <f t="shared" si="41"/>
        <v>0.73011431184270681</v>
      </c>
      <c r="V268">
        <f t="shared" si="42"/>
        <v>16157.500700000001</v>
      </c>
      <c r="W268">
        <f t="shared" si="43"/>
        <v>0.91422551819312947</v>
      </c>
      <c r="X268">
        <v>365608147</v>
      </c>
      <c r="Y268">
        <v>8701173</v>
      </c>
      <c r="Z268">
        <f t="shared" si="44"/>
        <v>24.735040113888477</v>
      </c>
      <c r="AA268">
        <f t="shared" si="45"/>
        <v>5.5688040012606494</v>
      </c>
      <c r="AB268" s="2" t="s">
        <v>893</v>
      </c>
      <c r="AC268" s="2" t="s">
        <v>807</v>
      </c>
      <c r="AD268" s="2" t="s">
        <v>824</v>
      </c>
      <c r="AE268" s="2" t="s">
        <v>863</v>
      </c>
      <c r="AF268" s="2"/>
      <c r="AG268" s="9">
        <v>21</v>
      </c>
    </row>
    <row r="269" spans="1:33" x14ac:dyDescent="0.25">
      <c r="A269" t="s">
        <v>270</v>
      </c>
      <c r="B269" t="s">
        <v>365</v>
      </c>
      <c r="C269">
        <v>43644147</v>
      </c>
      <c r="D269">
        <v>39122</v>
      </c>
      <c r="E269">
        <v>53467323</v>
      </c>
      <c r="F269">
        <v>38052</v>
      </c>
      <c r="G269" s="4">
        <v>6.3E-2</v>
      </c>
      <c r="H269" t="s">
        <v>536</v>
      </c>
      <c r="I269">
        <v>9</v>
      </c>
      <c r="J269" s="3">
        <v>5.881318018448237</v>
      </c>
      <c r="K269" s="3">
        <v>23956</v>
      </c>
      <c r="L269" s="7">
        <v>20.3</v>
      </c>
      <c r="M269" s="7">
        <v>79.5</v>
      </c>
      <c r="N269" s="2">
        <v>14.4</v>
      </c>
      <c r="O269" s="2">
        <f>F269*84.07</f>
        <v>3199031.6399999997</v>
      </c>
      <c r="P269">
        <f t="shared" si="37"/>
        <v>1800525.51</v>
      </c>
      <c r="Q269">
        <f t="shared" si="38"/>
        <v>3.3675250769521416</v>
      </c>
      <c r="R269">
        <v>2233357.6140000001</v>
      </c>
      <c r="S269">
        <f t="shared" si="39"/>
        <v>5.1171984504588899</v>
      </c>
      <c r="T269" s="3">
        <f t="shared" si="40"/>
        <v>497126.54879999999</v>
      </c>
      <c r="U269" s="3">
        <f t="shared" si="41"/>
        <v>0.92977639594935391</v>
      </c>
      <c r="V269">
        <f t="shared" si="42"/>
        <v>438663.24939999997</v>
      </c>
      <c r="W269">
        <f t="shared" si="43"/>
        <v>1.0050906697752622</v>
      </c>
      <c r="X269">
        <v>739460218</v>
      </c>
      <c r="Y269">
        <v>64957319</v>
      </c>
      <c r="Z269">
        <f t="shared" si="44"/>
        <v>22.507430377777805</v>
      </c>
      <c r="AA269">
        <f t="shared" si="45"/>
        <v>6.1222891202341518</v>
      </c>
      <c r="AB269" s="2" t="s">
        <v>693</v>
      </c>
      <c r="AC269" s="2" t="s">
        <v>826</v>
      </c>
      <c r="AD269" s="2" t="s">
        <v>818</v>
      </c>
      <c r="AE269" s="2" t="s">
        <v>862</v>
      </c>
      <c r="AF269" s="2"/>
      <c r="AG269">
        <v>17</v>
      </c>
    </row>
    <row r="270" spans="1:33" x14ac:dyDescent="0.25">
      <c r="A270" t="s">
        <v>271</v>
      </c>
      <c r="B270" t="s">
        <v>391</v>
      </c>
      <c r="C270">
        <v>3177329</v>
      </c>
      <c r="D270">
        <v>3501</v>
      </c>
      <c r="E270">
        <v>4845074</v>
      </c>
      <c r="F270">
        <v>3458</v>
      </c>
      <c r="G270" s="4">
        <v>1.2999999999999999E-2</v>
      </c>
      <c r="H270" t="s">
        <v>543</v>
      </c>
      <c r="I270">
        <v>9.125</v>
      </c>
      <c r="J270" s="3">
        <v>0</v>
      </c>
      <c r="K270" s="3">
        <v>52451</v>
      </c>
      <c r="L270" s="7">
        <v>51.3</v>
      </c>
      <c r="M270" s="7">
        <v>88.1</v>
      </c>
      <c r="N270" s="2">
        <v>7.8</v>
      </c>
      <c r="O270" s="2">
        <f>F270*128.09</f>
        <v>442935.22000000003</v>
      </c>
      <c r="P270">
        <f t="shared" si="37"/>
        <v>163623.91500000001</v>
      </c>
      <c r="Q270">
        <f t="shared" si="38"/>
        <v>3.3771190078830582</v>
      </c>
      <c r="R270">
        <v>199861.587</v>
      </c>
      <c r="S270">
        <f t="shared" si="39"/>
        <v>6.2902389711609965</v>
      </c>
      <c r="T270" s="3">
        <f t="shared" si="40"/>
        <v>45176.695199999995</v>
      </c>
      <c r="U270" s="3">
        <f t="shared" si="41"/>
        <v>0.93242528803481628</v>
      </c>
      <c r="V270">
        <f t="shared" si="42"/>
        <v>39255.662700000001</v>
      </c>
      <c r="W270">
        <f t="shared" si="43"/>
        <v>1.2354925379147075</v>
      </c>
      <c r="X270">
        <v>167978850</v>
      </c>
      <c r="Y270">
        <v>1246203</v>
      </c>
      <c r="Z270">
        <f t="shared" si="44"/>
        <v>52.488898694469476</v>
      </c>
      <c r="AA270">
        <f t="shared" si="45"/>
        <v>7.5257315090757047</v>
      </c>
      <c r="AB270" s="2" t="s">
        <v>894</v>
      </c>
      <c r="AC270" s="2" t="s">
        <v>812</v>
      </c>
      <c r="AD270" s="2" t="s">
        <v>821</v>
      </c>
      <c r="AE270" s="2" t="s">
        <v>862</v>
      </c>
      <c r="AF270" s="2"/>
      <c r="AG270" s="9">
        <v>18</v>
      </c>
    </row>
    <row r="271" spans="1:33" x14ac:dyDescent="0.25">
      <c r="A271" t="s">
        <v>272</v>
      </c>
      <c r="B271" t="s">
        <v>243</v>
      </c>
      <c r="C271">
        <v>107430576</v>
      </c>
      <c r="D271">
        <v>63917</v>
      </c>
      <c r="E271">
        <v>142069616</v>
      </c>
      <c r="F271">
        <v>62180</v>
      </c>
      <c r="G271" s="4">
        <v>9.7000000000000003E-2</v>
      </c>
      <c r="H271" t="s">
        <v>523</v>
      </c>
      <c r="I271">
        <v>10.25</v>
      </c>
      <c r="J271" s="3">
        <v>2.8411811652035115</v>
      </c>
      <c r="K271" s="3">
        <v>32469</v>
      </c>
      <c r="L271" s="7">
        <v>31.8</v>
      </c>
      <c r="M271" s="7">
        <v>78.7</v>
      </c>
      <c r="N271" s="2">
        <v>11</v>
      </c>
      <c r="O271" s="2">
        <f>F271*186.63</f>
        <v>11604653.4</v>
      </c>
      <c r="P271">
        <f t="shared" si="37"/>
        <v>2942202.1500000004</v>
      </c>
      <c r="Q271">
        <f t="shared" si="38"/>
        <v>2.0709580505940131</v>
      </c>
      <c r="R271">
        <v>3648829.7790000001</v>
      </c>
      <c r="S271">
        <f t="shared" si="39"/>
        <v>3.3964537051351189</v>
      </c>
      <c r="T271" s="3">
        <f t="shared" si="40"/>
        <v>812344.39199999999</v>
      </c>
      <c r="U271" s="3">
        <f t="shared" si="41"/>
        <v>0.5717931918672885</v>
      </c>
      <c r="V271">
        <f t="shared" si="42"/>
        <v>716682.1459</v>
      </c>
      <c r="W271">
        <f t="shared" si="43"/>
        <v>0.66711188991484138</v>
      </c>
      <c r="X271">
        <v>1885291494</v>
      </c>
      <c r="Y271">
        <v>206272414</v>
      </c>
      <c r="Z271">
        <f t="shared" si="44"/>
        <v>32.243185589919946</v>
      </c>
      <c r="AA271">
        <f t="shared" si="45"/>
        <v>4.0635655950499601</v>
      </c>
      <c r="AB271" s="2" t="s">
        <v>682</v>
      </c>
      <c r="AC271" s="2" t="s">
        <v>821</v>
      </c>
      <c r="AD271" s="2" t="s">
        <v>784</v>
      </c>
      <c r="AE271" s="2" t="s">
        <v>862</v>
      </c>
      <c r="AF271" s="2" t="s">
        <v>903</v>
      </c>
      <c r="AG271">
        <v>17</v>
      </c>
    </row>
    <row r="272" spans="1:33" x14ac:dyDescent="0.25">
      <c r="A272" t="s">
        <v>273</v>
      </c>
      <c r="B272" t="s">
        <v>273</v>
      </c>
      <c r="C272">
        <v>147594294</v>
      </c>
      <c r="D272">
        <v>28828</v>
      </c>
      <c r="E272">
        <v>143901391</v>
      </c>
      <c r="F272">
        <v>28347</v>
      </c>
      <c r="G272" s="4">
        <v>4.7E-2</v>
      </c>
      <c r="H272" t="s">
        <v>528</v>
      </c>
      <c r="I272">
        <v>9.25</v>
      </c>
      <c r="J272" s="3">
        <v>2.7525849595934644</v>
      </c>
      <c r="K272" s="3">
        <v>28836</v>
      </c>
      <c r="L272" s="7">
        <v>24.5</v>
      </c>
      <c r="M272" s="7">
        <v>71.3</v>
      </c>
      <c r="N272" s="2">
        <v>11.7</v>
      </c>
      <c r="O272" s="2">
        <f>F272*170.8</f>
        <v>4841667.6000000006</v>
      </c>
      <c r="P272">
        <f t="shared" si="37"/>
        <v>1341309.1725000001</v>
      </c>
      <c r="Q272">
        <f t="shared" si="38"/>
        <v>0.93210299301415378</v>
      </c>
      <c r="R272">
        <v>1645704.0360000001</v>
      </c>
      <c r="S272">
        <f t="shared" si="39"/>
        <v>1.1150187391390618</v>
      </c>
      <c r="T272" s="3">
        <f t="shared" si="40"/>
        <v>370336.54679999995</v>
      </c>
      <c r="U272" s="3">
        <f t="shared" si="41"/>
        <v>0.25735438985436904</v>
      </c>
      <c r="V272">
        <f t="shared" si="42"/>
        <v>323239.7156</v>
      </c>
      <c r="W272">
        <f t="shared" si="43"/>
        <v>0.21900556372457056</v>
      </c>
      <c r="X272">
        <v>113268034</v>
      </c>
      <c r="Y272">
        <v>244676823</v>
      </c>
      <c r="Z272">
        <f t="shared" si="44"/>
        <v>-2.5020635282824686</v>
      </c>
      <c r="AA272">
        <f t="shared" si="45"/>
        <v>1.3340243028636325</v>
      </c>
      <c r="AB272" s="2" t="s">
        <v>701</v>
      </c>
      <c r="AC272" s="2" t="s">
        <v>848</v>
      </c>
      <c r="AD272" s="2" t="s">
        <v>809</v>
      </c>
      <c r="AE272" s="2" t="s">
        <v>862</v>
      </c>
      <c r="AF272" s="2"/>
      <c r="AG272">
        <v>20</v>
      </c>
    </row>
    <row r="273" spans="1:33" x14ac:dyDescent="0.25">
      <c r="A273" t="s">
        <v>274</v>
      </c>
      <c r="B273" t="s">
        <v>243</v>
      </c>
      <c r="C273">
        <v>88872036</v>
      </c>
      <c r="D273">
        <v>61606</v>
      </c>
      <c r="E273">
        <v>103732106</v>
      </c>
      <c r="F273">
        <v>60814</v>
      </c>
      <c r="G273" s="4">
        <v>8.5000000000000006E-2</v>
      </c>
      <c r="H273" t="s">
        <v>523</v>
      </c>
      <c r="I273">
        <v>10.25</v>
      </c>
      <c r="J273" s="3">
        <v>2.0852641334569046</v>
      </c>
      <c r="K273" s="3">
        <v>32469</v>
      </c>
      <c r="L273" s="7">
        <v>31.8</v>
      </c>
      <c r="M273" s="7">
        <v>78.7</v>
      </c>
      <c r="N273" s="2">
        <v>11</v>
      </c>
      <c r="O273" s="2">
        <f>F273*186.63</f>
        <v>11349716.82</v>
      </c>
      <c r="P273">
        <f t="shared" si="37"/>
        <v>2877566.4450000003</v>
      </c>
      <c r="Q273">
        <f t="shared" si="38"/>
        <v>2.7740364636962065</v>
      </c>
      <c r="R273">
        <v>3516901.7220000001</v>
      </c>
      <c r="S273">
        <f t="shared" si="39"/>
        <v>3.9572647148536131</v>
      </c>
      <c r="T273" s="3">
        <f t="shared" si="40"/>
        <v>794498.4216</v>
      </c>
      <c r="U273" s="3">
        <f t="shared" si="41"/>
        <v>0.76591371007159537</v>
      </c>
      <c r="V273">
        <f t="shared" si="42"/>
        <v>690769.59620000003</v>
      </c>
      <c r="W273">
        <f t="shared" si="43"/>
        <v>0.77726316093399728</v>
      </c>
      <c r="X273">
        <v>200969805</v>
      </c>
      <c r="Y273">
        <v>956621345</v>
      </c>
      <c r="Z273">
        <f t="shared" si="44"/>
        <v>16.720748920391561</v>
      </c>
      <c r="AA273">
        <f t="shared" si="45"/>
        <v>4.7345278757876095</v>
      </c>
      <c r="AB273" s="2" t="s">
        <v>575</v>
      </c>
      <c r="AC273" s="2" t="s">
        <v>821</v>
      </c>
      <c r="AD273" s="2" t="s">
        <v>784</v>
      </c>
      <c r="AE273" s="2" t="s">
        <v>862</v>
      </c>
      <c r="AF273" s="2" t="s">
        <v>903</v>
      </c>
      <c r="AG273">
        <v>17</v>
      </c>
    </row>
    <row r="274" spans="1:33" x14ac:dyDescent="0.25">
      <c r="A274" t="s">
        <v>275</v>
      </c>
      <c r="B274" t="s">
        <v>496</v>
      </c>
      <c r="C274">
        <v>34154618</v>
      </c>
      <c r="D274">
        <v>36828</v>
      </c>
      <c r="E274">
        <v>33065566</v>
      </c>
      <c r="F274">
        <v>35821</v>
      </c>
      <c r="G274" s="4">
        <v>0.05</v>
      </c>
      <c r="H274" t="s">
        <v>555</v>
      </c>
      <c r="I274">
        <v>7.25</v>
      </c>
      <c r="J274" s="3">
        <v>0.70602291859012656</v>
      </c>
      <c r="K274" s="3">
        <v>84017</v>
      </c>
      <c r="L274" s="7">
        <v>33.1</v>
      </c>
      <c r="M274" s="7">
        <v>84.4</v>
      </c>
      <c r="N274" s="2">
        <v>9.6</v>
      </c>
      <c r="O274" s="2">
        <f>F274*102.58</f>
        <v>3674518.18</v>
      </c>
      <c r="P274">
        <f t="shared" si="37"/>
        <v>1694960.1675</v>
      </c>
      <c r="Q274">
        <f t="shared" si="38"/>
        <v>5.1260582307890932</v>
      </c>
      <c r="R274">
        <v>2102400.0360000003</v>
      </c>
      <c r="S274">
        <f t="shared" si="39"/>
        <v>6.1555366714978348</v>
      </c>
      <c r="T274" s="3">
        <f t="shared" si="40"/>
        <v>467979.87239999999</v>
      </c>
      <c r="U274" s="3">
        <f t="shared" si="41"/>
        <v>1.4153088212674176</v>
      </c>
      <c r="V274">
        <f t="shared" si="42"/>
        <v>412941.31559999997</v>
      </c>
      <c r="W274">
        <f t="shared" si="43"/>
        <v>1.2090350874367852</v>
      </c>
      <c r="X274">
        <v>68080387</v>
      </c>
      <c r="Y274">
        <v>401393001</v>
      </c>
      <c r="Z274">
        <f t="shared" si="44"/>
        <v>-3.1885937064206074</v>
      </c>
      <c r="AA274">
        <f t="shared" si="45"/>
        <v>7.3645717589346198</v>
      </c>
      <c r="AB274" s="2" t="s">
        <v>573</v>
      </c>
      <c r="AC274" s="2" t="s">
        <v>794</v>
      </c>
      <c r="AD274" s="2" t="s">
        <v>812</v>
      </c>
      <c r="AE274" s="2" t="s">
        <v>862</v>
      </c>
      <c r="AF274" s="2"/>
      <c r="AG274" s="9">
        <v>19</v>
      </c>
    </row>
    <row r="275" spans="1:33" x14ac:dyDescent="0.25">
      <c r="A275" t="s">
        <v>276</v>
      </c>
      <c r="B275" t="s">
        <v>487</v>
      </c>
      <c r="C275">
        <v>12713957</v>
      </c>
      <c r="D275">
        <v>16676</v>
      </c>
      <c r="E275">
        <v>18664012</v>
      </c>
      <c r="F275">
        <v>17206</v>
      </c>
      <c r="G275" s="4">
        <v>5.7000000000000002E-2</v>
      </c>
      <c r="H275" t="s">
        <v>516</v>
      </c>
      <c r="I275">
        <v>9.75</v>
      </c>
      <c r="J275" s="3">
        <v>1.2843421934331025</v>
      </c>
      <c r="K275" s="3">
        <v>45524</v>
      </c>
      <c r="L275" s="7">
        <v>41.7</v>
      </c>
      <c r="M275" s="7">
        <v>89.4</v>
      </c>
      <c r="N275" s="2">
        <v>11.8</v>
      </c>
      <c r="O275" s="2">
        <f>F275*116.26</f>
        <v>2000369.56</v>
      </c>
      <c r="P275">
        <f t="shared" si="37"/>
        <v>814144.90500000003</v>
      </c>
      <c r="Q275">
        <f t="shared" si="38"/>
        <v>4.3621109169882661</v>
      </c>
      <c r="R275">
        <v>951982.81200000003</v>
      </c>
      <c r="S275">
        <f t="shared" si="39"/>
        <v>7.4876988493826122</v>
      </c>
      <c r="T275" s="3">
        <f t="shared" si="40"/>
        <v>224786.06639999998</v>
      </c>
      <c r="U275" s="3">
        <f t="shared" si="41"/>
        <v>1.2043823503756854</v>
      </c>
      <c r="V275">
        <f t="shared" si="42"/>
        <v>186982.9852</v>
      </c>
      <c r="W275">
        <f t="shared" si="43"/>
        <v>1.4706907157228861</v>
      </c>
      <c r="X275">
        <v>1581878019</v>
      </c>
      <c r="Y275">
        <v>212367937</v>
      </c>
      <c r="Z275">
        <f t="shared" si="44"/>
        <v>46.799395341670575</v>
      </c>
      <c r="AA275">
        <f t="shared" si="45"/>
        <v>8.958389565105497</v>
      </c>
      <c r="AB275" s="2" t="s">
        <v>594</v>
      </c>
      <c r="AC275" s="2" t="s">
        <v>835</v>
      </c>
      <c r="AD275" s="2" t="s">
        <v>793</v>
      </c>
      <c r="AE275" s="2" t="s">
        <v>862</v>
      </c>
      <c r="AG275">
        <v>19</v>
      </c>
    </row>
    <row r="276" spans="1:33" x14ac:dyDescent="0.25">
      <c r="A276" t="s">
        <v>277</v>
      </c>
      <c r="B276" t="s">
        <v>354</v>
      </c>
      <c r="C276">
        <v>162109763</v>
      </c>
      <c r="D276">
        <v>206750</v>
      </c>
      <c r="E276">
        <v>239495785</v>
      </c>
      <c r="F276">
        <v>209603</v>
      </c>
      <c r="G276" s="4">
        <v>8.3000000000000004E-2</v>
      </c>
      <c r="H276" t="s">
        <v>557</v>
      </c>
      <c r="I276">
        <v>7.75</v>
      </c>
      <c r="J276" s="3">
        <v>4.0146175685731755</v>
      </c>
      <c r="K276" s="3">
        <v>27142</v>
      </c>
      <c r="L276" s="7">
        <v>21.8</v>
      </c>
      <c r="M276" s="7">
        <v>81.7</v>
      </c>
      <c r="N276" s="2">
        <v>11.8</v>
      </c>
      <c r="O276" s="2">
        <f>F276*253.23</f>
        <v>53077767.689999998</v>
      </c>
      <c r="P276">
        <f t="shared" si="37"/>
        <v>9917889.9525000006</v>
      </c>
      <c r="Q276">
        <f t="shared" si="38"/>
        <v>4.1411542806484052</v>
      </c>
      <c r="R276">
        <v>11802737.25</v>
      </c>
      <c r="S276">
        <f t="shared" si="39"/>
        <v>7.2807072390822016</v>
      </c>
      <c r="T276" s="3">
        <f t="shared" si="40"/>
        <v>2738337.4331999999</v>
      </c>
      <c r="U276" s="3">
        <f t="shared" si="41"/>
        <v>1.1433760444677554</v>
      </c>
      <c r="V276">
        <f t="shared" si="42"/>
        <v>2318225.7250000001</v>
      </c>
      <c r="W276">
        <f t="shared" si="43"/>
        <v>1.4300346148800427</v>
      </c>
      <c r="X276">
        <v>1773012868</v>
      </c>
      <c r="Y276">
        <v>844877636</v>
      </c>
      <c r="Z276">
        <f t="shared" si="44"/>
        <v>47.736805339725279</v>
      </c>
      <c r="AA276">
        <f t="shared" si="45"/>
        <v>8.7107418539622437</v>
      </c>
      <c r="AB276" s="2" t="s">
        <v>743</v>
      </c>
      <c r="AC276" s="2" t="s">
        <v>784</v>
      </c>
      <c r="AD276" s="2" t="s">
        <v>815</v>
      </c>
      <c r="AE276" s="2" t="s">
        <v>862</v>
      </c>
      <c r="AF276" s="2" t="s">
        <v>904</v>
      </c>
      <c r="AG276">
        <v>19</v>
      </c>
    </row>
    <row r="277" spans="1:33" x14ac:dyDescent="0.25">
      <c r="A277" t="s">
        <v>278</v>
      </c>
      <c r="B277" t="s">
        <v>391</v>
      </c>
      <c r="C277">
        <v>88439683</v>
      </c>
      <c r="D277">
        <v>44145</v>
      </c>
      <c r="E277">
        <v>113620439</v>
      </c>
      <c r="F277">
        <v>46626</v>
      </c>
      <c r="G277" s="4">
        <v>4.8000000000000001E-2</v>
      </c>
      <c r="H277" t="s">
        <v>543</v>
      </c>
      <c r="I277">
        <v>9.125</v>
      </c>
      <c r="J277" s="3">
        <v>1.1275423912572098</v>
      </c>
      <c r="K277" s="3">
        <v>52451</v>
      </c>
      <c r="L277" s="7">
        <v>51.3</v>
      </c>
      <c r="M277" s="7">
        <v>88.1</v>
      </c>
      <c r="N277" s="2">
        <v>7.8</v>
      </c>
      <c r="O277" s="2">
        <f>F277*128.09</f>
        <v>5972324.3399999999</v>
      </c>
      <c r="P277">
        <f t="shared" si="37"/>
        <v>2206225.7549999999</v>
      </c>
      <c r="Q277">
        <f t="shared" si="38"/>
        <v>1.9417507751400256</v>
      </c>
      <c r="R277">
        <v>2520105.6150000002</v>
      </c>
      <c r="S277">
        <f t="shared" si="39"/>
        <v>2.8495190501757</v>
      </c>
      <c r="T277" s="3">
        <f t="shared" si="40"/>
        <v>609140.71439999994</v>
      </c>
      <c r="U277" s="3">
        <f t="shared" si="41"/>
        <v>0.53611895866728687</v>
      </c>
      <c r="V277">
        <f t="shared" si="42"/>
        <v>494984.64149999997</v>
      </c>
      <c r="W277">
        <f t="shared" si="43"/>
        <v>0.55968613263799238</v>
      </c>
      <c r="X277">
        <v>504224164</v>
      </c>
      <c r="Y277">
        <v>975913240</v>
      </c>
      <c r="Z277">
        <f t="shared" si="44"/>
        <v>28.47223683513203</v>
      </c>
      <c r="AA277">
        <f t="shared" si="45"/>
        <v>3.4092051828136927</v>
      </c>
      <c r="AB277" s="2" t="s">
        <v>715</v>
      </c>
      <c r="AC277" s="2" t="s">
        <v>812</v>
      </c>
      <c r="AD277" s="2" t="s">
        <v>821</v>
      </c>
      <c r="AE277" s="2" t="s">
        <v>862</v>
      </c>
      <c r="AF277" s="2"/>
      <c r="AG277">
        <v>18</v>
      </c>
    </row>
    <row r="278" spans="1:33" x14ac:dyDescent="0.25">
      <c r="A278" t="s">
        <v>279</v>
      </c>
      <c r="B278" t="s">
        <v>380</v>
      </c>
      <c r="C278">
        <v>32080988</v>
      </c>
      <c r="D278">
        <v>10762</v>
      </c>
      <c r="E278">
        <v>41548830</v>
      </c>
      <c r="F278">
        <v>10638</v>
      </c>
      <c r="G278" s="4">
        <v>0.10100000000000001</v>
      </c>
      <c r="H278" t="s">
        <v>540</v>
      </c>
      <c r="I278">
        <v>8.75</v>
      </c>
      <c r="J278" s="3">
        <v>1.9766566265060239</v>
      </c>
      <c r="K278" s="3">
        <v>35832</v>
      </c>
      <c r="L278" s="7">
        <v>34.6</v>
      </c>
      <c r="M278" s="7">
        <v>90.9</v>
      </c>
      <c r="N278" s="2">
        <v>11.8</v>
      </c>
      <c r="O278" s="2">
        <f>F278*397.85</f>
        <v>4232328.3</v>
      </c>
      <c r="P278">
        <f t="shared" si="37"/>
        <v>503363.565</v>
      </c>
      <c r="Q278">
        <f t="shared" si="38"/>
        <v>1.2114987714455496</v>
      </c>
      <c r="R278">
        <v>614370.29399999999</v>
      </c>
      <c r="S278">
        <f t="shared" si="39"/>
        <v>1.9150603902847383</v>
      </c>
      <c r="T278" s="3">
        <f t="shared" si="40"/>
        <v>138979.08719999998</v>
      </c>
      <c r="U278" s="3">
        <f t="shared" si="41"/>
        <v>0.33449579013416258</v>
      </c>
      <c r="V278">
        <f t="shared" si="42"/>
        <v>120671.07739999999</v>
      </c>
      <c r="W278">
        <f t="shared" si="43"/>
        <v>0.37614514054242965</v>
      </c>
      <c r="X278">
        <v>23755424403</v>
      </c>
      <c r="Y278">
        <v>1806306491</v>
      </c>
      <c r="Z278">
        <f t="shared" si="44"/>
        <v>29.512314271617818</v>
      </c>
      <c r="AA278">
        <f t="shared" si="45"/>
        <v>2.2912055308271677</v>
      </c>
      <c r="AB278" s="2" t="s">
        <v>745</v>
      </c>
      <c r="AC278" s="2" t="s">
        <v>855</v>
      </c>
      <c r="AD278" s="2" t="s">
        <v>819</v>
      </c>
      <c r="AE278" s="2" t="s">
        <v>862</v>
      </c>
      <c r="AF278" s="2"/>
      <c r="AG278">
        <v>22</v>
      </c>
    </row>
    <row r="279" spans="1:33" x14ac:dyDescent="0.25">
      <c r="A279" t="s">
        <v>280</v>
      </c>
      <c r="B279" t="s">
        <v>391</v>
      </c>
      <c r="C279">
        <v>293917704</v>
      </c>
      <c r="D279">
        <v>79278</v>
      </c>
      <c r="E279">
        <v>373855966</v>
      </c>
      <c r="F279">
        <v>3247</v>
      </c>
      <c r="G279" s="4">
        <v>4.1000000000000002E-2</v>
      </c>
      <c r="H279" t="s">
        <v>543</v>
      </c>
      <c r="I279">
        <v>9.125</v>
      </c>
      <c r="J279" s="3">
        <v>1.9503776640385819</v>
      </c>
      <c r="K279" s="3">
        <v>52451</v>
      </c>
      <c r="L279" s="7">
        <v>51.3</v>
      </c>
      <c r="M279" s="7">
        <v>88.1</v>
      </c>
      <c r="N279" s="2">
        <v>7.8</v>
      </c>
      <c r="O279" s="2">
        <f>F279*128.09</f>
        <v>415908.23000000004</v>
      </c>
      <c r="P279">
        <f t="shared" si="37"/>
        <v>153639.92250000002</v>
      </c>
      <c r="Q279">
        <f t="shared" si="38"/>
        <v>4.1096019984338039E-2</v>
      </c>
      <c r="R279">
        <v>4525743.1860000007</v>
      </c>
      <c r="S279">
        <f t="shared" si="39"/>
        <v>1.5397994487599838</v>
      </c>
      <c r="T279" s="3">
        <f t="shared" si="40"/>
        <v>42420.106799999994</v>
      </c>
      <c r="U279" s="3">
        <f t="shared" si="41"/>
        <v>1.1346644338424172E-2</v>
      </c>
      <c r="V279">
        <f t="shared" si="42"/>
        <v>888920.43059999996</v>
      </c>
      <c r="W279">
        <f t="shared" si="43"/>
        <v>0.30243854606322046</v>
      </c>
      <c r="X279">
        <v>1356408415</v>
      </c>
      <c r="Y279">
        <v>1662338835</v>
      </c>
      <c r="Z279">
        <f t="shared" si="44"/>
        <v>27.197498113281398</v>
      </c>
      <c r="AA279">
        <f t="shared" si="45"/>
        <v>1.8422379948232042</v>
      </c>
      <c r="AB279" s="2" t="s">
        <v>571</v>
      </c>
      <c r="AC279" s="2" t="s">
        <v>812</v>
      </c>
      <c r="AD279" s="2" t="s">
        <v>821</v>
      </c>
      <c r="AE279" s="2" t="s">
        <v>862</v>
      </c>
      <c r="AF279" s="2"/>
      <c r="AG279" s="9">
        <v>18</v>
      </c>
    </row>
    <row r="280" spans="1:33" x14ac:dyDescent="0.25">
      <c r="A280" t="s">
        <v>281</v>
      </c>
      <c r="B280" t="s">
        <v>501</v>
      </c>
      <c r="C280">
        <v>8809001</v>
      </c>
      <c r="D280">
        <v>3355</v>
      </c>
      <c r="E280">
        <v>9187080</v>
      </c>
      <c r="F280">
        <v>83128</v>
      </c>
      <c r="G280" s="4">
        <v>3.5999999999999997E-2</v>
      </c>
      <c r="H280" t="s">
        <v>556</v>
      </c>
      <c r="I280">
        <v>7.5</v>
      </c>
      <c r="J280" s="3">
        <v>3.6652412950519242</v>
      </c>
      <c r="K280" s="3">
        <v>28130</v>
      </c>
      <c r="L280" s="7">
        <v>22.5</v>
      </c>
      <c r="M280" s="7">
        <v>90</v>
      </c>
      <c r="N280" s="2">
        <v>20.3</v>
      </c>
      <c r="O280" s="2">
        <f>F280*77.57</f>
        <v>6448238.959999999</v>
      </c>
      <c r="P280">
        <f t="shared" si="37"/>
        <v>3933409.14</v>
      </c>
      <c r="Q280">
        <f t="shared" si="38"/>
        <v>42.814573727452029</v>
      </c>
      <c r="R280">
        <v>191526.88500000001</v>
      </c>
      <c r="S280">
        <f t="shared" si="39"/>
        <v>2.1742179958885237</v>
      </c>
      <c r="T280" s="3">
        <f t="shared" si="40"/>
        <v>1086017.4431999999</v>
      </c>
      <c r="U280" s="3">
        <f t="shared" si="41"/>
        <v>11.82113841612351</v>
      </c>
      <c r="V280">
        <f t="shared" si="42"/>
        <v>37618.608500000002</v>
      </c>
      <c r="W280">
        <f t="shared" si="43"/>
        <v>0.42704738596351621</v>
      </c>
      <c r="X280">
        <v>4242918148</v>
      </c>
      <c r="Y280">
        <v>22056444</v>
      </c>
      <c r="Z280">
        <f t="shared" si="44"/>
        <v>4.2919622781289277</v>
      </c>
      <c r="AA280">
        <f t="shared" si="45"/>
        <v>2.6012653818520399</v>
      </c>
      <c r="AB280" s="2" t="s">
        <v>896</v>
      </c>
      <c r="AC280" s="2" t="s">
        <v>807</v>
      </c>
      <c r="AD280" s="2" t="s">
        <v>824</v>
      </c>
      <c r="AE280" s="2" t="s">
        <v>863</v>
      </c>
      <c r="AF280" s="2"/>
      <c r="AG280">
        <v>21</v>
      </c>
    </row>
    <row r="281" spans="1:33" x14ac:dyDescent="0.25">
      <c r="A281" t="s">
        <v>282</v>
      </c>
      <c r="B281" t="s">
        <v>354</v>
      </c>
      <c r="C281">
        <v>60810138</v>
      </c>
      <c r="D281">
        <v>114914</v>
      </c>
      <c r="E281">
        <v>133824985</v>
      </c>
      <c r="F281">
        <v>111671</v>
      </c>
      <c r="G281" s="4">
        <v>5.8000000000000003E-2</v>
      </c>
      <c r="H281" t="s">
        <v>557</v>
      </c>
      <c r="I281">
        <v>8.75</v>
      </c>
      <c r="J281" s="3">
        <v>0.66143815553245777</v>
      </c>
      <c r="K281" s="3">
        <v>27142</v>
      </c>
      <c r="L281" s="7">
        <v>21.8</v>
      </c>
      <c r="M281" s="7">
        <v>81.7</v>
      </c>
      <c r="N281" s="2">
        <v>11.8</v>
      </c>
      <c r="O281" s="2">
        <f>F281*253.23</f>
        <v>28278447.329999998</v>
      </c>
      <c r="P281">
        <f t="shared" si="37"/>
        <v>5283992.5425000004</v>
      </c>
      <c r="Q281">
        <f t="shared" si="38"/>
        <v>3.9484349970224173</v>
      </c>
      <c r="R281">
        <v>6560095.5180000002</v>
      </c>
      <c r="S281">
        <f t="shared" si="39"/>
        <v>10.787831986173096</v>
      </c>
      <c r="T281" s="3">
        <f t="shared" si="40"/>
        <v>1458914.6124</v>
      </c>
      <c r="U281" s="3">
        <f t="shared" si="41"/>
        <v>1.0901660944703262</v>
      </c>
      <c r="V281">
        <f t="shared" si="42"/>
        <v>1288496.2078</v>
      </c>
      <c r="W281">
        <f t="shared" si="43"/>
        <v>2.1188838739356255</v>
      </c>
      <c r="X281">
        <v>122449136</v>
      </c>
      <c r="Y281">
        <v>2024580908</v>
      </c>
      <c r="Z281">
        <f t="shared" si="44"/>
        <v>120.07018796767079</v>
      </c>
      <c r="AA281">
        <f t="shared" si="45"/>
        <v>12.906715860108719</v>
      </c>
      <c r="AB281" s="2" t="s">
        <v>682</v>
      </c>
      <c r="AC281" s="2" t="s">
        <v>784</v>
      </c>
      <c r="AD281" s="2" t="s">
        <v>815</v>
      </c>
      <c r="AE281" s="2" t="s">
        <v>862</v>
      </c>
      <c r="AF281" s="2" t="s">
        <v>904</v>
      </c>
      <c r="AG281">
        <v>19</v>
      </c>
    </row>
    <row r="282" spans="1:33" x14ac:dyDescent="0.25">
      <c r="A282" t="s">
        <v>283</v>
      </c>
      <c r="B282" t="s">
        <v>283</v>
      </c>
      <c r="C282">
        <v>177449858</v>
      </c>
      <c r="D282">
        <v>80628</v>
      </c>
      <c r="E282">
        <v>220454893</v>
      </c>
      <c r="F282">
        <v>78246</v>
      </c>
      <c r="G282" s="4">
        <v>6.4000000000000001E-2</v>
      </c>
      <c r="H282" t="s">
        <v>529</v>
      </c>
      <c r="I282">
        <v>8.75</v>
      </c>
      <c r="J282" s="3">
        <v>3.5208611020295253</v>
      </c>
      <c r="K282" s="3">
        <v>42677</v>
      </c>
      <c r="L282" s="7">
        <v>34.9</v>
      </c>
      <c r="M282" s="7">
        <v>85.1</v>
      </c>
      <c r="N282" s="2">
        <v>12.3</v>
      </c>
      <c r="O282" s="2">
        <f>F282*101.41</f>
        <v>7934926.8599999994</v>
      </c>
      <c r="P282">
        <f t="shared" si="37"/>
        <v>3702405.105</v>
      </c>
      <c r="Q282">
        <f t="shared" si="38"/>
        <v>1.6794388433011553</v>
      </c>
      <c r="R282">
        <v>4602810.6359999999</v>
      </c>
      <c r="S282">
        <f t="shared" si="39"/>
        <v>2.5938654941048194</v>
      </c>
      <c r="T282" s="3">
        <f t="shared" si="40"/>
        <v>1022237.0423999999</v>
      </c>
      <c r="U282" s="3">
        <f t="shared" si="41"/>
        <v>0.46369442224174173</v>
      </c>
      <c r="V282">
        <f t="shared" si="42"/>
        <v>904057.57559999998</v>
      </c>
      <c r="W282">
        <f t="shared" si="43"/>
        <v>0.50947213246008904</v>
      </c>
      <c r="X282">
        <v>310551060</v>
      </c>
      <c r="Y282">
        <v>108781310</v>
      </c>
      <c r="Z282">
        <f t="shared" si="44"/>
        <v>24.23503489081406</v>
      </c>
      <c r="AA282">
        <f t="shared" si="45"/>
        <v>3.1033376265649082</v>
      </c>
      <c r="AB282" s="2" t="s">
        <v>580</v>
      </c>
      <c r="AC282" s="2" t="s">
        <v>849</v>
      </c>
      <c r="AD282" s="2" t="s">
        <v>810</v>
      </c>
      <c r="AE282" s="2" t="s">
        <v>862</v>
      </c>
      <c r="AF282" s="2"/>
      <c r="AG282">
        <v>21</v>
      </c>
    </row>
    <row r="283" spans="1:33" x14ac:dyDescent="0.25">
      <c r="A283" t="s">
        <v>284</v>
      </c>
      <c r="B283" t="s">
        <v>369</v>
      </c>
      <c r="C283">
        <v>97235499</v>
      </c>
      <c r="D283">
        <v>61210</v>
      </c>
      <c r="E283">
        <v>118049433</v>
      </c>
      <c r="F283">
        <v>61755</v>
      </c>
      <c r="G283" s="4">
        <v>9.2999999999999999E-2</v>
      </c>
      <c r="H283" t="s">
        <v>537</v>
      </c>
      <c r="I283">
        <v>7.75</v>
      </c>
      <c r="J283" s="3">
        <v>5.8908255247527954</v>
      </c>
      <c r="K283" s="3">
        <v>36156</v>
      </c>
      <c r="L283" s="7">
        <v>38.1</v>
      </c>
      <c r="M283" s="7">
        <v>87.1</v>
      </c>
      <c r="N283" s="2">
        <v>11.1</v>
      </c>
      <c r="O283" s="2">
        <f>F283*189.91</f>
        <v>11727892.049999999</v>
      </c>
      <c r="P283">
        <f t="shared" si="37"/>
        <v>2922092.2125000004</v>
      </c>
      <c r="Q283">
        <f t="shared" si="38"/>
        <v>2.4753123655409683</v>
      </c>
      <c r="R283">
        <v>3494295.27</v>
      </c>
      <c r="S283">
        <f t="shared" si="39"/>
        <v>3.593641525920487</v>
      </c>
      <c r="T283" s="3">
        <f t="shared" si="40"/>
        <v>806792.022</v>
      </c>
      <c r="U283" s="3">
        <f t="shared" si="41"/>
        <v>0.68343574509163463</v>
      </c>
      <c r="V283">
        <f t="shared" si="42"/>
        <v>686329.36699999997</v>
      </c>
      <c r="W283">
        <f t="shared" si="43"/>
        <v>0.70584238684268996</v>
      </c>
      <c r="X283">
        <v>1444922042</v>
      </c>
      <c r="Y283">
        <v>2104450966</v>
      </c>
      <c r="Z283">
        <f t="shared" si="44"/>
        <v>21.405694642447404</v>
      </c>
      <c r="AA283">
        <f t="shared" si="45"/>
        <v>4.2994839127631774</v>
      </c>
      <c r="AB283" s="2" t="s">
        <v>746</v>
      </c>
      <c r="AC283" s="2" t="s">
        <v>852</v>
      </c>
      <c r="AD283" s="2" t="s">
        <v>570</v>
      </c>
      <c r="AE283" s="2" t="s">
        <v>862</v>
      </c>
      <c r="AF283" s="2"/>
      <c r="AG283">
        <v>20</v>
      </c>
    </row>
    <row r="284" spans="1:33" x14ac:dyDescent="0.25">
      <c r="A284" t="s">
        <v>285</v>
      </c>
      <c r="B284" t="s">
        <v>365</v>
      </c>
      <c r="C284">
        <v>19492957</v>
      </c>
      <c r="D284">
        <v>5044</v>
      </c>
      <c r="E284">
        <v>37814431</v>
      </c>
      <c r="F284">
        <v>4915</v>
      </c>
      <c r="G284" s="4">
        <v>0.15</v>
      </c>
      <c r="H284" t="s">
        <v>536</v>
      </c>
      <c r="I284">
        <v>7.75</v>
      </c>
      <c r="J284" s="3">
        <v>14.197160567886423</v>
      </c>
      <c r="K284" s="3">
        <v>23956</v>
      </c>
      <c r="L284" s="7">
        <v>20.3</v>
      </c>
      <c r="M284" s="7">
        <v>79.5</v>
      </c>
      <c r="N284" s="2">
        <v>14.4</v>
      </c>
      <c r="O284" s="2">
        <f>F284*84.07</f>
        <v>413204.05</v>
      </c>
      <c r="P284">
        <f t="shared" si="37"/>
        <v>232565.51250000001</v>
      </c>
      <c r="Q284">
        <f t="shared" si="38"/>
        <v>0.61501788166533566</v>
      </c>
      <c r="R284">
        <v>287946.82800000004</v>
      </c>
      <c r="S284">
        <f t="shared" si="39"/>
        <v>1.4771839285337778</v>
      </c>
      <c r="T284" s="3">
        <f t="shared" si="40"/>
        <v>64211.525999999998</v>
      </c>
      <c r="U284" s="3">
        <f t="shared" si="41"/>
        <v>0.16980693428918711</v>
      </c>
      <c r="V284">
        <f t="shared" si="42"/>
        <v>56556.858800000002</v>
      </c>
      <c r="W284">
        <f t="shared" si="43"/>
        <v>0.2901399659374409</v>
      </c>
      <c r="X284">
        <v>2066206427</v>
      </c>
      <c r="Y284">
        <v>9565256116</v>
      </c>
      <c r="Z284">
        <f t="shared" si="44"/>
        <v>93.990224264076502</v>
      </c>
      <c r="AA284">
        <f t="shared" si="45"/>
        <v>1.7673238944712188</v>
      </c>
      <c r="AB284" s="2" t="s">
        <v>738</v>
      </c>
      <c r="AC284" s="2" t="s">
        <v>826</v>
      </c>
      <c r="AD284" s="2" t="s">
        <v>818</v>
      </c>
      <c r="AE284" s="2" t="s">
        <v>862</v>
      </c>
      <c r="AF284" s="2"/>
      <c r="AG284">
        <v>17</v>
      </c>
    </row>
    <row r="285" spans="1:33" x14ac:dyDescent="0.25">
      <c r="A285" t="s">
        <v>286</v>
      </c>
      <c r="B285" t="s">
        <v>503</v>
      </c>
      <c r="C285">
        <v>8746086</v>
      </c>
      <c r="D285">
        <v>3208</v>
      </c>
      <c r="E285">
        <v>9720197</v>
      </c>
      <c r="F285">
        <v>3386</v>
      </c>
      <c r="G285" s="4">
        <v>0.03</v>
      </c>
      <c r="H285" t="s">
        <v>530</v>
      </c>
      <c r="I285">
        <v>8.375</v>
      </c>
      <c r="J285" s="3">
        <v>4.7619047619047628</v>
      </c>
      <c r="K285" s="3">
        <v>37145</v>
      </c>
      <c r="L285" s="7">
        <v>36.6</v>
      </c>
      <c r="M285" s="7">
        <v>94.2</v>
      </c>
      <c r="N285" s="2">
        <v>15.6</v>
      </c>
      <c r="O285" s="2">
        <f>F285*306.33</f>
        <v>1037233.3799999999</v>
      </c>
      <c r="P285">
        <f t="shared" si="37"/>
        <v>160217.05500000002</v>
      </c>
      <c r="Q285">
        <f t="shared" si="38"/>
        <v>1.6482902044063514</v>
      </c>
      <c r="R285">
        <v>183135.09600000002</v>
      </c>
      <c r="S285">
        <f t="shared" si="39"/>
        <v>2.0939091611950764</v>
      </c>
      <c r="T285" s="3">
        <f t="shared" si="40"/>
        <v>44236.058399999994</v>
      </c>
      <c r="U285" s="3">
        <f t="shared" si="41"/>
        <v>0.45509425786329227</v>
      </c>
      <c r="V285">
        <f t="shared" si="42"/>
        <v>35970.3416</v>
      </c>
      <c r="W285">
        <f t="shared" si="43"/>
        <v>0.41127358683644316</v>
      </c>
      <c r="X285">
        <v>112826479</v>
      </c>
      <c r="Y285">
        <v>560795169</v>
      </c>
      <c r="Z285">
        <f t="shared" si="44"/>
        <v>11.137679185866684</v>
      </c>
      <c r="AA285">
        <f t="shared" si="45"/>
        <v>2.5051827480315194</v>
      </c>
      <c r="AB285" s="2" t="s">
        <v>580</v>
      </c>
      <c r="AC285" s="2" t="s">
        <v>850</v>
      </c>
      <c r="AD285" s="2" t="s">
        <v>811</v>
      </c>
      <c r="AE285" s="2" t="s">
        <v>862</v>
      </c>
      <c r="AF285" s="2"/>
      <c r="AG285">
        <v>23</v>
      </c>
    </row>
    <row r="286" spans="1:33" x14ac:dyDescent="0.25">
      <c r="A286" t="s">
        <v>287</v>
      </c>
      <c r="B286" t="s">
        <v>5</v>
      </c>
      <c r="C286">
        <v>76407675</v>
      </c>
      <c r="D286">
        <v>45422</v>
      </c>
      <c r="E286">
        <v>98134234</v>
      </c>
      <c r="F286">
        <v>47157</v>
      </c>
      <c r="G286" s="4">
        <v>5.5E-2</v>
      </c>
      <c r="H286" t="s">
        <v>514</v>
      </c>
      <c r="I286">
        <v>10.75</v>
      </c>
      <c r="J286" s="3">
        <v>1.736643170906119</v>
      </c>
      <c r="K286" s="3">
        <v>44283</v>
      </c>
      <c r="L286" s="7">
        <v>46</v>
      </c>
      <c r="M286" s="7">
        <v>88</v>
      </c>
      <c r="N286" s="2">
        <v>10</v>
      </c>
      <c r="O286" s="2">
        <f>F286*255.18</f>
        <v>12033523.26</v>
      </c>
      <c r="P286">
        <f t="shared" si="37"/>
        <v>2231351.3475000001</v>
      </c>
      <c r="Q286">
        <f t="shared" si="38"/>
        <v>2.2737746620613555</v>
      </c>
      <c r="R286">
        <v>2593005.7140000002</v>
      </c>
      <c r="S286">
        <f t="shared" si="39"/>
        <v>3.3936456174068903</v>
      </c>
      <c r="T286" s="3">
        <f t="shared" si="40"/>
        <v>616077.91079999995</v>
      </c>
      <c r="U286" s="3">
        <f t="shared" si="41"/>
        <v>0.62779102224408245</v>
      </c>
      <c r="V286">
        <f t="shared" si="42"/>
        <v>509303.25939999998</v>
      </c>
      <c r="W286">
        <f t="shared" si="43"/>
        <v>0.66656034148401977</v>
      </c>
      <c r="X286">
        <v>225120587</v>
      </c>
      <c r="Y286">
        <v>1250067564</v>
      </c>
      <c r="Z286">
        <f t="shared" si="44"/>
        <v>28.435047918942697</v>
      </c>
      <c r="AA286">
        <f t="shared" si="45"/>
        <v>4.0602059588909096</v>
      </c>
      <c r="AB286" s="2" t="s">
        <v>638</v>
      </c>
      <c r="AC286" s="2" t="s">
        <v>832</v>
      </c>
      <c r="AD286" s="2" t="s">
        <v>788</v>
      </c>
      <c r="AE286" s="2" t="s">
        <v>862</v>
      </c>
      <c r="AG286">
        <v>17</v>
      </c>
    </row>
    <row r="287" spans="1:33" x14ac:dyDescent="0.25">
      <c r="A287" t="s">
        <v>288</v>
      </c>
      <c r="B287" t="s">
        <v>497</v>
      </c>
      <c r="C287">
        <v>10997113</v>
      </c>
      <c r="D287">
        <v>11165</v>
      </c>
      <c r="E287">
        <v>14529882</v>
      </c>
      <c r="F287">
        <v>12326</v>
      </c>
      <c r="G287" s="4">
        <v>0.109</v>
      </c>
      <c r="H287" t="s">
        <v>561</v>
      </c>
      <c r="I287">
        <v>7.875</v>
      </c>
      <c r="J287" s="3">
        <v>1.3508949679162445</v>
      </c>
      <c r="K287" s="3">
        <v>25101</v>
      </c>
      <c r="L287" s="7">
        <v>16.899999999999999</v>
      </c>
      <c r="M287" s="7">
        <v>78.3</v>
      </c>
      <c r="N287" s="2">
        <v>17.100000000000001</v>
      </c>
      <c r="O287" s="2">
        <f>F287*345.43</f>
        <v>4257770.18</v>
      </c>
      <c r="P287">
        <f t="shared" si="37"/>
        <v>583235.505</v>
      </c>
      <c r="Q287">
        <f t="shared" si="38"/>
        <v>4.0140415799660314</v>
      </c>
      <c r="R287">
        <v>637376.35499999998</v>
      </c>
      <c r="S287">
        <f t="shared" si="39"/>
        <v>5.7958516476096955</v>
      </c>
      <c r="T287" s="3">
        <f t="shared" si="40"/>
        <v>161031.79439999998</v>
      </c>
      <c r="U287" s="3">
        <f t="shared" si="41"/>
        <v>1.1082801250553858</v>
      </c>
      <c r="V287">
        <f t="shared" si="42"/>
        <v>125189.79549999999</v>
      </c>
      <c r="W287">
        <f t="shared" si="43"/>
        <v>1.1383878250591768</v>
      </c>
      <c r="X287">
        <v>1207122624</v>
      </c>
      <c r="Y287">
        <v>96584642</v>
      </c>
      <c r="Z287">
        <f t="shared" si="44"/>
        <v>32.124513042650378</v>
      </c>
      <c r="AA287">
        <f t="shared" si="45"/>
        <v>6.9342394726688728</v>
      </c>
      <c r="AB287" s="2" t="s">
        <v>747</v>
      </c>
      <c r="AC287" s="2" t="s">
        <v>854</v>
      </c>
      <c r="AD287" s="2" t="s">
        <v>809</v>
      </c>
      <c r="AE287" s="2" t="s">
        <v>862</v>
      </c>
      <c r="AF287" s="2"/>
      <c r="AG287" s="9">
        <v>19</v>
      </c>
    </row>
    <row r="288" spans="1:33" x14ac:dyDescent="0.25">
      <c r="A288" t="s">
        <v>289</v>
      </c>
      <c r="B288" t="s">
        <v>299</v>
      </c>
      <c r="C288">
        <v>308182384</v>
      </c>
      <c r="D288">
        <v>84915</v>
      </c>
      <c r="E288">
        <v>347932820</v>
      </c>
      <c r="F288">
        <v>84459</v>
      </c>
      <c r="G288" s="4">
        <v>4.7E-2</v>
      </c>
      <c r="H288" t="s">
        <v>531</v>
      </c>
      <c r="I288">
        <v>7.75</v>
      </c>
      <c r="J288" s="3">
        <v>1.5821857603281571</v>
      </c>
      <c r="K288" s="3">
        <v>38590</v>
      </c>
      <c r="L288" s="7">
        <v>39.9</v>
      </c>
      <c r="M288" s="7">
        <v>85.1</v>
      </c>
      <c r="N288" s="2">
        <v>10.5</v>
      </c>
      <c r="O288" s="2">
        <f>F288*99.07</f>
        <v>8367353.1299999999</v>
      </c>
      <c r="P288">
        <f t="shared" si="37"/>
        <v>3996388.7325000004</v>
      </c>
      <c r="Q288">
        <f t="shared" si="38"/>
        <v>1.1486093012151024</v>
      </c>
      <c r="R288">
        <v>4847542.6050000004</v>
      </c>
      <c r="S288">
        <f t="shared" si="39"/>
        <v>1.5729460399657367</v>
      </c>
      <c r="T288" s="3">
        <f t="shared" si="40"/>
        <v>1103406.1595999999</v>
      </c>
      <c r="U288" s="3">
        <f t="shared" si="41"/>
        <v>0.31713195656563814</v>
      </c>
      <c r="V288">
        <f t="shared" si="42"/>
        <v>952126.42050000001</v>
      </c>
      <c r="W288">
        <f t="shared" si="43"/>
        <v>0.30894900874671671</v>
      </c>
      <c r="X288">
        <v>31393709</v>
      </c>
      <c r="Y288">
        <v>4474064903</v>
      </c>
      <c r="Z288">
        <f t="shared" si="44"/>
        <v>12.898347882207309</v>
      </c>
      <c r="AA288">
        <f t="shared" si="45"/>
        <v>1.8818950487124537</v>
      </c>
      <c r="AB288" s="2" t="s">
        <v>622</v>
      </c>
      <c r="AC288" s="2" t="s">
        <v>851</v>
      </c>
      <c r="AD288" s="2" t="s">
        <v>812</v>
      </c>
      <c r="AE288" s="2" t="s">
        <v>862</v>
      </c>
      <c r="AF288" s="2"/>
      <c r="AG288">
        <v>18</v>
      </c>
    </row>
    <row r="289" spans="1:33" x14ac:dyDescent="0.25">
      <c r="A289" t="s">
        <v>290</v>
      </c>
      <c r="B289" t="s">
        <v>354</v>
      </c>
      <c r="C289">
        <v>42173626</v>
      </c>
      <c r="D289">
        <v>26882</v>
      </c>
      <c r="E289">
        <v>58327403</v>
      </c>
      <c r="F289">
        <v>24563</v>
      </c>
      <c r="G289" s="4">
        <v>5.7000000000000002E-2</v>
      </c>
      <c r="H289" t="s">
        <v>557</v>
      </c>
      <c r="I289">
        <v>8.75</v>
      </c>
      <c r="J289" s="3">
        <v>1.8450879240878111</v>
      </c>
      <c r="K289" s="3">
        <v>27142</v>
      </c>
      <c r="L289" s="7">
        <v>21.8</v>
      </c>
      <c r="M289" s="7">
        <v>81.7</v>
      </c>
      <c r="N289" s="2">
        <v>11.8</v>
      </c>
      <c r="O289" s="2">
        <f>F289*253.23</f>
        <v>6220088.4899999993</v>
      </c>
      <c r="P289">
        <f t="shared" si="37"/>
        <v>1162259.7525000002</v>
      </c>
      <c r="Q289">
        <f t="shared" si="38"/>
        <v>1.9926478682755691</v>
      </c>
      <c r="R289">
        <v>1534612.7340000002</v>
      </c>
      <c r="S289">
        <f t="shared" si="39"/>
        <v>3.638797228391033</v>
      </c>
      <c r="T289" s="3">
        <f t="shared" si="40"/>
        <v>320900.85719999997</v>
      </c>
      <c r="U289" s="3">
        <f t="shared" si="41"/>
        <v>0.55017168722564247</v>
      </c>
      <c r="V289">
        <f t="shared" si="42"/>
        <v>301419.8014</v>
      </c>
      <c r="W289">
        <f t="shared" si="43"/>
        <v>0.71471161004747374</v>
      </c>
      <c r="X289">
        <v>7670947436</v>
      </c>
      <c r="Y289">
        <v>1526784275</v>
      </c>
      <c r="Z289">
        <f t="shared" si="44"/>
        <v>38.303030903721677</v>
      </c>
      <c r="AA289">
        <f t="shared" si="45"/>
        <v>4.3535088384385068</v>
      </c>
      <c r="AB289" s="2" t="s">
        <v>670</v>
      </c>
      <c r="AC289" s="2" t="s">
        <v>784</v>
      </c>
      <c r="AD289" s="2" t="s">
        <v>815</v>
      </c>
      <c r="AE289" s="2" t="s">
        <v>862</v>
      </c>
      <c r="AF289" s="2" t="s">
        <v>904</v>
      </c>
      <c r="AG289">
        <v>19</v>
      </c>
    </row>
    <row r="290" spans="1:33" x14ac:dyDescent="0.25">
      <c r="A290" t="s">
        <v>291</v>
      </c>
      <c r="B290" t="s">
        <v>497</v>
      </c>
      <c r="C290">
        <v>104100575</v>
      </c>
      <c r="D290">
        <v>105526</v>
      </c>
      <c r="E290">
        <v>139006953</v>
      </c>
      <c r="F290">
        <v>102356</v>
      </c>
      <c r="G290" s="4">
        <v>9.7000000000000003E-2</v>
      </c>
      <c r="H290" t="s">
        <v>561</v>
      </c>
      <c r="I290">
        <v>10.25</v>
      </c>
      <c r="J290" s="3">
        <v>4.1116620822903487</v>
      </c>
      <c r="K290" s="3">
        <v>25101</v>
      </c>
      <c r="L290" s="7">
        <v>16.899999999999999</v>
      </c>
      <c r="M290" s="7">
        <v>78.3</v>
      </c>
      <c r="N290" s="2">
        <v>17.100000000000001</v>
      </c>
      <c r="O290" s="2">
        <f>F290*345.43</f>
        <v>35356833.079999998</v>
      </c>
      <c r="P290">
        <f t="shared" si="37"/>
        <v>4843230.03</v>
      </c>
      <c r="Q290">
        <f t="shared" si="38"/>
        <v>3.4841638676879714</v>
      </c>
      <c r="R290">
        <v>6024162.7620000001</v>
      </c>
      <c r="S290">
        <f t="shared" si="39"/>
        <v>5.7868679034673924</v>
      </c>
      <c r="T290" s="3">
        <f t="shared" si="40"/>
        <v>1337219.7263999998</v>
      </c>
      <c r="U290" s="3">
        <f t="shared" si="41"/>
        <v>0.96198046035869866</v>
      </c>
      <c r="V290">
        <f t="shared" si="42"/>
        <v>1183231.3802</v>
      </c>
      <c r="W290">
        <f t="shared" si="43"/>
        <v>1.1366232897368722</v>
      </c>
      <c r="X290">
        <v>1765306904</v>
      </c>
      <c r="Y290">
        <v>3470005272</v>
      </c>
      <c r="Z290">
        <f t="shared" si="44"/>
        <v>33.531397881327749</v>
      </c>
      <c r="AA290">
        <f t="shared" si="45"/>
        <v>6.9234911932042644</v>
      </c>
      <c r="AB290" s="2" t="s">
        <v>720</v>
      </c>
      <c r="AC290" s="2" t="s">
        <v>854</v>
      </c>
      <c r="AD290" s="2" t="s">
        <v>809</v>
      </c>
      <c r="AE290" s="2" t="s">
        <v>862</v>
      </c>
      <c r="AF290" s="2"/>
      <c r="AG290">
        <v>19</v>
      </c>
    </row>
    <row r="291" spans="1:33" x14ac:dyDescent="0.25">
      <c r="A291" t="s">
        <v>292</v>
      </c>
      <c r="B291" t="s">
        <v>492</v>
      </c>
      <c r="C291">
        <v>52177304</v>
      </c>
      <c r="D291">
        <v>54522</v>
      </c>
      <c r="E291">
        <v>55274249</v>
      </c>
      <c r="F291">
        <v>53008</v>
      </c>
      <c r="G291" s="4">
        <v>4.8000000000000001E-2</v>
      </c>
      <c r="H291" t="s">
        <v>525</v>
      </c>
      <c r="I291">
        <v>8.5</v>
      </c>
      <c r="J291" s="3">
        <v>2.6365482595218581</v>
      </c>
      <c r="K291" s="3">
        <v>69275</v>
      </c>
      <c r="L291" s="7">
        <v>58.8</v>
      </c>
      <c r="M291" s="7">
        <v>93.2</v>
      </c>
      <c r="N291" s="2">
        <v>8.6999999999999993</v>
      </c>
      <c r="O291" s="2">
        <f>F291*58.93</f>
        <v>3123761.44</v>
      </c>
      <c r="P291">
        <f t="shared" si="37"/>
        <v>2508206.04</v>
      </c>
      <c r="Q291">
        <f t="shared" si="38"/>
        <v>4.5377478398666256</v>
      </c>
      <c r="R291">
        <v>3112497.4140000003</v>
      </c>
      <c r="S291">
        <f t="shared" si="39"/>
        <v>5.9652323431659102</v>
      </c>
      <c r="T291" s="3">
        <f t="shared" si="40"/>
        <v>692517.71519999998</v>
      </c>
      <c r="U291" s="3">
        <f t="shared" si="41"/>
        <v>1.2528758467618437</v>
      </c>
      <c r="V291">
        <f t="shared" si="42"/>
        <v>611338.82940000005</v>
      </c>
      <c r="W291">
        <f t="shared" si="43"/>
        <v>1.1716566064816227</v>
      </c>
      <c r="X291">
        <v>1364580195</v>
      </c>
      <c r="Y291">
        <v>60138335</v>
      </c>
      <c r="Z291">
        <f t="shared" si="44"/>
        <v>5.9354254869128544</v>
      </c>
      <c r="AA291">
        <f t="shared" si="45"/>
        <v>7.1368889496475338</v>
      </c>
      <c r="AB291" s="2" t="s">
        <v>735</v>
      </c>
      <c r="AC291" s="2" t="s">
        <v>807</v>
      </c>
      <c r="AD291" s="2" t="s">
        <v>804</v>
      </c>
      <c r="AE291" s="2" t="s">
        <v>862</v>
      </c>
      <c r="AF291" s="2"/>
      <c r="AG291">
        <v>21</v>
      </c>
    </row>
    <row r="292" spans="1:33" x14ac:dyDescent="0.25">
      <c r="A292" t="s">
        <v>293</v>
      </c>
      <c r="B292" t="s">
        <v>497</v>
      </c>
      <c r="C292">
        <v>29669057</v>
      </c>
      <c r="D292">
        <v>22711</v>
      </c>
      <c r="E292">
        <v>41025924</v>
      </c>
      <c r="F292">
        <v>23110</v>
      </c>
      <c r="G292" s="4">
        <v>9.2999999999999999E-2</v>
      </c>
      <c r="H292" t="s">
        <v>561</v>
      </c>
      <c r="I292">
        <v>8.375</v>
      </c>
      <c r="J292" s="3">
        <v>1.6801075268817205</v>
      </c>
      <c r="K292" s="3">
        <v>25101</v>
      </c>
      <c r="L292" s="7">
        <v>16.899999999999999</v>
      </c>
      <c r="M292" s="7">
        <v>78.3</v>
      </c>
      <c r="N292" s="2">
        <v>17.100000000000001</v>
      </c>
      <c r="O292" s="2">
        <f>F292*345.43</f>
        <v>7982887.2999999998</v>
      </c>
      <c r="P292">
        <f t="shared" si="37"/>
        <v>1093507.425</v>
      </c>
      <c r="Q292">
        <f t="shared" si="38"/>
        <v>2.6654059637998646</v>
      </c>
      <c r="R292">
        <v>1296502.8570000001</v>
      </c>
      <c r="S292">
        <f t="shared" si="39"/>
        <v>4.3698822547679903</v>
      </c>
      <c r="T292" s="3">
        <f t="shared" si="40"/>
        <v>301918.28399999999</v>
      </c>
      <c r="U292" s="3">
        <f t="shared" si="41"/>
        <v>0.73592074123668727</v>
      </c>
      <c r="V292">
        <f t="shared" si="42"/>
        <v>254651.62969999999</v>
      </c>
      <c r="W292">
        <f t="shared" si="43"/>
        <v>0.85830712347884863</v>
      </c>
      <c r="X292">
        <v>1281556877</v>
      </c>
      <c r="Y292">
        <v>58967132</v>
      </c>
      <c r="Z292">
        <f t="shared" si="44"/>
        <v>38.278489943242889</v>
      </c>
      <c r="AA292">
        <f t="shared" si="45"/>
        <v>5.2281893782468387</v>
      </c>
      <c r="AB292" s="2" t="s">
        <v>575</v>
      </c>
      <c r="AC292" s="2" t="s">
        <v>854</v>
      </c>
      <c r="AD292" s="2" t="s">
        <v>809</v>
      </c>
      <c r="AE292" s="2" t="s">
        <v>862</v>
      </c>
      <c r="AF292" s="2"/>
      <c r="AG292" s="9">
        <v>19</v>
      </c>
    </row>
    <row r="293" spans="1:33" x14ac:dyDescent="0.25">
      <c r="A293" t="s">
        <v>294</v>
      </c>
      <c r="B293" t="s">
        <v>5</v>
      </c>
      <c r="C293">
        <v>1605495000</v>
      </c>
      <c r="D293">
        <v>426074</v>
      </c>
      <c r="E293">
        <v>1981689000</v>
      </c>
      <c r="F293">
        <v>430100</v>
      </c>
      <c r="G293" s="4">
        <v>7.3999999999999996E-2</v>
      </c>
      <c r="H293" t="s">
        <v>514</v>
      </c>
      <c r="I293">
        <v>10.25</v>
      </c>
      <c r="J293" s="3">
        <v>12.717839073256597</v>
      </c>
      <c r="K293" s="3">
        <v>44283</v>
      </c>
      <c r="L293" s="7">
        <v>46</v>
      </c>
      <c r="M293" s="7">
        <v>88</v>
      </c>
      <c r="N293" s="2">
        <v>10</v>
      </c>
      <c r="O293" s="2">
        <f>F293*255.18</f>
        <v>109752918</v>
      </c>
      <c r="P293">
        <f t="shared" si="37"/>
        <v>20351256.75</v>
      </c>
      <c r="Q293">
        <f t="shared" si="38"/>
        <v>1.0269652175492723</v>
      </c>
      <c r="R293">
        <v>24323286.438000001</v>
      </c>
      <c r="S293">
        <f t="shared" si="39"/>
        <v>1.5150023162949744</v>
      </c>
      <c r="T293" s="3">
        <f t="shared" si="40"/>
        <v>5618998.4399999995</v>
      </c>
      <c r="U293" s="3">
        <f t="shared" si="41"/>
        <v>0.28354592673219658</v>
      </c>
      <c r="V293">
        <f t="shared" si="42"/>
        <v>4777439.9397999998</v>
      </c>
      <c r="W293">
        <f t="shared" si="43"/>
        <v>0.29756803601381504</v>
      </c>
      <c r="X293">
        <v>6995857394</v>
      </c>
      <c r="Y293">
        <v>4604927728</v>
      </c>
      <c r="Z293">
        <f t="shared" si="44"/>
        <v>23.431651920435755</v>
      </c>
      <c r="AA293">
        <f t="shared" si="45"/>
        <v>1.8125703523087895</v>
      </c>
      <c r="AB293" s="2" t="s">
        <v>749</v>
      </c>
      <c r="AC293" s="2" t="s">
        <v>832</v>
      </c>
      <c r="AD293" s="2" t="s">
        <v>788</v>
      </c>
      <c r="AE293" s="2" t="s">
        <v>862</v>
      </c>
      <c r="AG293">
        <v>17</v>
      </c>
    </row>
    <row r="294" spans="1:33" x14ac:dyDescent="0.25">
      <c r="A294" t="s">
        <v>295</v>
      </c>
      <c r="B294" t="s">
        <v>487</v>
      </c>
      <c r="C294">
        <v>32305975</v>
      </c>
      <c r="D294">
        <v>41199</v>
      </c>
      <c r="E294">
        <v>52006765</v>
      </c>
      <c r="F294">
        <v>43627</v>
      </c>
      <c r="G294" s="4">
        <v>7.3999999999999996E-2</v>
      </c>
      <c r="H294" t="s">
        <v>516</v>
      </c>
      <c r="I294">
        <v>8.75</v>
      </c>
      <c r="J294" s="3">
        <v>1.1856604826335613</v>
      </c>
      <c r="K294" s="3">
        <v>45524</v>
      </c>
      <c r="L294" s="7">
        <v>41.7</v>
      </c>
      <c r="M294" s="7">
        <v>89.4</v>
      </c>
      <c r="N294" s="2">
        <v>11.8</v>
      </c>
      <c r="O294" s="2">
        <f>F294*116.26</f>
        <v>5072075.0200000005</v>
      </c>
      <c r="P294">
        <f t="shared" si="37"/>
        <v>2064320.5725</v>
      </c>
      <c r="Q294">
        <f t="shared" si="38"/>
        <v>3.969330860129447</v>
      </c>
      <c r="R294">
        <v>2351927.3130000001</v>
      </c>
      <c r="S294">
        <f t="shared" si="39"/>
        <v>7.2801619917058691</v>
      </c>
      <c r="T294" s="3">
        <f t="shared" si="40"/>
        <v>569960.57880000002</v>
      </c>
      <c r="U294" s="3">
        <f t="shared" si="41"/>
        <v>1.0959354591657451</v>
      </c>
      <c r="V294">
        <f t="shared" si="42"/>
        <v>461952.02730000002</v>
      </c>
      <c r="W294">
        <f t="shared" si="43"/>
        <v>1.4299275205283233</v>
      </c>
      <c r="X294">
        <v>2905321541</v>
      </c>
      <c r="Y294">
        <v>97914046</v>
      </c>
      <c r="Z294">
        <f t="shared" si="44"/>
        <v>60.981877191448334</v>
      </c>
      <c r="AA294">
        <f t="shared" si="45"/>
        <v>8.7100895122341928</v>
      </c>
      <c r="AB294" s="2" t="s">
        <v>626</v>
      </c>
      <c r="AC294" s="2" t="s">
        <v>835</v>
      </c>
      <c r="AD294" s="2" t="s">
        <v>793</v>
      </c>
      <c r="AE294" s="2" t="s">
        <v>862</v>
      </c>
      <c r="AG294">
        <v>19</v>
      </c>
    </row>
    <row r="295" spans="1:33" x14ac:dyDescent="0.25">
      <c r="A295" t="s">
        <v>296</v>
      </c>
      <c r="B295" t="s">
        <v>369</v>
      </c>
      <c r="C295">
        <v>375277300</v>
      </c>
      <c r="D295">
        <v>176461</v>
      </c>
      <c r="E295">
        <v>482751843</v>
      </c>
      <c r="F295">
        <v>173932</v>
      </c>
      <c r="G295" s="4">
        <v>6.8000000000000005E-2</v>
      </c>
      <c r="H295" t="s">
        <v>537</v>
      </c>
      <c r="I295">
        <v>8.25</v>
      </c>
      <c r="J295" s="3">
        <v>4.0196692805808203</v>
      </c>
      <c r="K295" s="3">
        <v>36156</v>
      </c>
      <c r="L295" s="7">
        <v>38.1</v>
      </c>
      <c r="M295" s="7">
        <v>87.1</v>
      </c>
      <c r="N295" s="2">
        <v>11.1</v>
      </c>
      <c r="O295" s="2">
        <f>F295*189.91</f>
        <v>33031426.120000001</v>
      </c>
      <c r="P295">
        <f t="shared" si="37"/>
        <v>8230027.4100000001</v>
      </c>
      <c r="Q295">
        <f t="shared" si="38"/>
        <v>1.7048153268262096</v>
      </c>
      <c r="R295">
        <v>10073629.107000001</v>
      </c>
      <c r="S295">
        <f t="shared" si="39"/>
        <v>2.6843161328969272</v>
      </c>
      <c r="T295" s="3">
        <f t="shared" si="40"/>
        <v>2272317.2207999998</v>
      </c>
      <c r="U295" s="3">
        <f t="shared" si="41"/>
        <v>0.47070088985657171</v>
      </c>
      <c r="V295">
        <f t="shared" si="42"/>
        <v>1978604.2546999999</v>
      </c>
      <c r="W295">
        <f t="shared" si="43"/>
        <v>0.52723792638137179</v>
      </c>
      <c r="X295">
        <v>281026359</v>
      </c>
      <c r="Y295">
        <v>1358875525</v>
      </c>
      <c r="Z295">
        <f t="shared" si="44"/>
        <v>28.638700768738211</v>
      </c>
      <c r="AA295">
        <f t="shared" si="45"/>
        <v>3.2115540592782987</v>
      </c>
      <c r="AB295" s="2" t="s">
        <v>742</v>
      </c>
      <c r="AC295" s="2" t="s">
        <v>852</v>
      </c>
      <c r="AD295" s="2" t="s">
        <v>570</v>
      </c>
      <c r="AE295" s="2" t="s">
        <v>862</v>
      </c>
      <c r="AF295" s="2"/>
      <c r="AG295">
        <v>20</v>
      </c>
    </row>
    <row r="296" spans="1:33" x14ac:dyDescent="0.25">
      <c r="A296" t="s">
        <v>297</v>
      </c>
      <c r="B296" t="s">
        <v>496</v>
      </c>
      <c r="C296">
        <v>11790977</v>
      </c>
      <c r="D296">
        <v>7553</v>
      </c>
      <c r="E296">
        <v>16604527</v>
      </c>
      <c r="F296">
        <v>7523</v>
      </c>
      <c r="G296" s="4">
        <v>6.7000000000000004E-2</v>
      </c>
      <c r="H296" t="s">
        <v>555</v>
      </c>
      <c r="I296">
        <v>7.25</v>
      </c>
      <c r="J296" s="3">
        <v>1.0668089078543808</v>
      </c>
      <c r="K296" s="3">
        <v>84017</v>
      </c>
      <c r="L296" s="7">
        <v>33.1</v>
      </c>
      <c r="M296" s="7">
        <v>84.4</v>
      </c>
      <c r="N296" s="2">
        <v>9.6</v>
      </c>
      <c r="O296" s="2">
        <f>F296*102.58</f>
        <v>771709.34</v>
      </c>
      <c r="P296">
        <f t="shared" si="37"/>
        <v>355969.55249999999</v>
      </c>
      <c r="Q296">
        <f t="shared" si="38"/>
        <v>2.143810254275837</v>
      </c>
      <c r="R296">
        <v>431178.11100000003</v>
      </c>
      <c r="S296">
        <f t="shared" si="39"/>
        <v>3.6568480372746044</v>
      </c>
      <c r="T296" s="3">
        <f t="shared" si="40"/>
        <v>98283.481199999995</v>
      </c>
      <c r="U296" s="3">
        <f t="shared" si="41"/>
        <v>0.5919077441953029</v>
      </c>
      <c r="V296">
        <f t="shared" si="42"/>
        <v>84689.523100000006</v>
      </c>
      <c r="W296">
        <f t="shared" si="43"/>
        <v>0.71825704604461538</v>
      </c>
      <c r="X296">
        <v>134351682</v>
      </c>
      <c r="Y296">
        <v>160917199</v>
      </c>
      <c r="Z296">
        <f t="shared" si="44"/>
        <v>40.82401314157427</v>
      </c>
      <c r="AA296">
        <f t="shared" si="45"/>
        <v>4.3751050833192195</v>
      </c>
      <c r="AB296" s="2" t="s">
        <v>750</v>
      </c>
      <c r="AC296" s="2" t="s">
        <v>794</v>
      </c>
      <c r="AD296" s="2" t="s">
        <v>812</v>
      </c>
      <c r="AE296" s="2" t="s">
        <v>862</v>
      </c>
      <c r="AF296" s="2"/>
      <c r="AG296">
        <v>19</v>
      </c>
    </row>
    <row r="297" spans="1:33" x14ac:dyDescent="0.25">
      <c r="A297" t="s">
        <v>298</v>
      </c>
      <c r="B297" t="s">
        <v>365</v>
      </c>
      <c r="C297">
        <v>470941612</v>
      </c>
      <c r="D297">
        <v>174283</v>
      </c>
      <c r="E297">
        <v>657131983</v>
      </c>
      <c r="F297">
        <v>176689</v>
      </c>
      <c r="G297" s="4">
        <v>6.8000000000000005E-2</v>
      </c>
      <c r="H297" t="s">
        <v>536</v>
      </c>
      <c r="I297">
        <v>8.75</v>
      </c>
      <c r="J297" s="3">
        <v>3.5947676765472774</v>
      </c>
      <c r="K297" s="3">
        <v>23956</v>
      </c>
      <c r="L297" s="7">
        <v>20.3</v>
      </c>
      <c r="M297" s="7">
        <v>79.5</v>
      </c>
      <c r="N297" s="2">
        <v>14.4</v>
      </c>
      <c r="O297" s="2">
        <f>F297*84.07</f>
        <v>14854244.229999999</v>
      </c>
      <c r="P297">
        <f t="shared" si="37"/>
        <v>8360481.7575000003</v>
      </c>
      <c r="Q297">
        <f t="shared" si="38"/>
        <v>1.2722682769649944</v>
      </c>
      <c r="R297">
        <v>9949293.6210000012</v>
      </c>
      <c r="S297">
        <f t="shared" si="39"/>
        <v>2.1126384603703272</v>
      </c>
      <c r="T297" s="3">
        <f t="shared" si="40"/>
        <v>2308335.7715999996</v>
      </c>
      <c r="U297" s="3">
        <f t="shared" si="41"/>
        <v>0.35127429973226543</v>
      </c>
      <c r="V297">
        <f t="shared" si="42"/>
        <v>1954182.9941</v>
      </c>
      <c r="W297">
        <f t="shared" si="43"/>
        <v>0.41495228799191353</v>
      </c>
      <c r="X297">
        <v>18620540</v>
      </c>
      <c r="Y297">
        <v>3197578948</v>
      </c>
      <c r="Z297">
        <f t="shared" si="44"/>
        <v>39.535765423081791</v>
      </c>
      <c r="AA297">
        <f t="shared" si="45"/>
        <v>2.5275907483622411</v>
      </c>
      <c r="AB297" s="2" t="s">
        <v>751</v>
      </c>
      <c r="AC297" s="2" t="s">
        <v>826</v>
      </c>
      <c r="AD297" s="2" t="s">
        <v>818</v>
      </c>
      <c r="AE297" s="2" t="s">
        <v>862</v>
      </c>
      <c r="AF297" s="2"/>
      <c r="AG297">
        <v>17</v>
      </c>
    </row>
    <row r="298" spans="1:33" x14ac:dyDescent="0.25">
      <c r="A298" t="s">
        <v>299</v>
      </c>
      <c r="B298" t="s">
        <v>299</v>
      </c>
      <c r="C298">
        <v>179818718</v>
      </c>
      <c r="D298">
        <v>140882</v>
      </c>
      <c r="E298">
        <v>227082158</v>
      </c>
      <c r="F298">
        <v>137534</v>
      </c>
      <c r="G298" s="4">
        <v>5.6000000000000001E-2</v>
      </c>
      <c r="H298" t="s">
        <v>531</v>
      </c>
      <c r="I298">
        <v>7.75</v>
      </c>
      <c r="J298" s="3">
        <v>1.2872774082814846</v>
      </c>
      <c r="K298" s="3">
        <v>38590</v>
      </c>
      <c r="L298" s="7">
        <v>39.9</v>
      </c>
      <c r="M298" s="7">
        <v>85.1</v>
      </c>
      <c r="N298" s="2">
        <v>10.5</v>
      </c>
      <c r="O298" s="2">
        <f>F298*99.07</f>
        <v>13625493.379999999</v>
      </c>
      <c r="P298">
        <f t="shared" si="37"/>
        <v>6507765.0449999999</v>
      </c>
      <c r="Q298">
        <f t="shared" si="38"/>
        <v>2.8658196233100797</v>
      </c>
      <c r="R298">
        <v>8042530.7340000002</v>
      </c>
      <c r="S298">
        <f t="shared" si="39"/>
        <v>4.4725770617494893</v>
      </c>
      <c r="T298" s="3">
        <f t="shared" si="40"/>
        <v>1796799.1895999999</v>
      </c>
      <c r="U298" s="3">
        <f t="shared" si="41"/>
        <v>0.79125511463564657</v>
      </c>
      <c r="V298">
        <f t="shared" si="42"/>
        <v>1579667.6014</v>
      </c>
      <c r="W298">
        <f t="shared" si="43"/>
        <v>0.87847784644977844</v>
      </c>
      <c r="X298">
        <v>53056929</v>
      </c>
      <c r="Y298">
        <v>620073151</v>
      </c>
      <c r="Z298">
        <f t="shared" si="44"/>
        <v>26.283937804517105</v>
      </c>
      <c r="AA298">
        <f t="shared" si="45"/>
        <v>5.3510549081992682</v>
      </c>
      <c r="AB298" s="2" t="s">
        <v>658</v>
      </c>
      <c r="AC298" s="2" t="s">
        <v>851</v>
      </c>
      <c r="AD298" s="2" t="s">
        <v>812</v>
      </c>
      <c r="AE298" s="2" t="s">
        <v>862</v>
      </c>
      <c r="AF298" s="2"/>
      <c r="AG298">
        <v>18</v>
      </c>
    </row>
    <row r="299" spans="1:33" x14ac:dyDescent="0.25">
      <c r="A299" t="s">
        <v>300</v>
      </c>
      <c r="B299" t="s">
        <v>154</v>
      </c>
      <c r="C299">
        <v>8434820</v>
      </c>
      <c r="D299">
        <v>9369</v>
      </c>
      <c r="E299">
        <v>10217947</v>
      </c>
      <c r="F299">
        <v>9553</v>
      </c>
      <c r="G299" s="4">
        <v>0.13300000000000001</v>
      </c>
      <c r="H299" t="s">
        <v>553</v>
      </c>
      <c r="I299">
        <v>7.9749999999999996</v>
      </c>
      <c r="J299" s="3">
        <v>1.8681888946549039</v>
      </c>
      <c r="K299" s="3">
        <v>23284</v>
      </c>
      <c r="L299" s="7">
        <v>20.7</v>
      </c>
      <c r="M299" s="7">
        <v>75.3</v>
      </c>
      <c r="N299" s="2">
        <v>14.6</v>
      </c>
      <c r="O299" s="2">
        <f>F299*11.566</f>
        <v>110489.99800000001</v>
      </c>
      <c r="P299">
        <f t="shared" si="37"/>
        <v>452024.07750000001</v>
      </c>
      <c r="Q299">
        <f t="shared" si="38"/>
        <v>4.4238248397647792</v>
      </c>
      <c r="R299">
        <v>534848.103</v>
      </c>
      <c r="S299">
        <f t="shared" si="39"/>
        <v>6.3409545550468183</v>
      </c>
      <c r="T299" s="3">
        <f t="shared" si="40"/>
        <v>124804.2132</v>
      </c>
      <c r="U299" s="3">
        <f t="shared" si="41"/>
        <v>1.2214216143419026</v>
      </c>
      <c r="V299">
        <f t="shared" si="42"/>
        <v>105051.78629999999</v>
      </c>
      <c r="W299">
        <f t="shared" si="43"/>
        <v>1.2454538010295417</v>
      </c>
      <c r="X299">
        <v>93317236</v>
      </c>
      <c r="Y299">
        <v>24941121</v>
      </c>
      <c r="Z299">
        <f t="shared" si="44"/>
        <v>21.140071750197396</v>
      </c>
      <c r="AA299">
        <f t="shared" si="45"/>
        <v>7.58640835607636</v>
      </c>
      <c r="AB299" s="2" t="s">
        <v>752</v>
      </c>
      <c r="AC299" s="2" t="s">
        <v>839</v>
      </c>
      <c r="AD299" s="2" t="s">
        <v>620</v>
      </c>
      <c r="AE299" s="2" t="s">
        <v>862</v>
      </c>
      <c r="AG299">
        <v>16</v>
      </c>
    </row>
    <row r="300" spans="1:33" x14ac:dyDescent="0.25">
      <c r="A300" t="s">
        <v>301</v>
      </c>
      <c r="B300" t="s">
        <v>487</v>
      </c>
      <c r="C300">
        <v>20714310</v>
      </c>
      <c r="D300">
        <v>18935</v>
      </c>
      <c r="E300">
        <v>25595923</v>
      </c>
      <c r="F300">
        <v>19496</v>
      </c>
      <c r="G300" s="4">
        <v>3.5999999999999997E-2</v>
      </c>
      <c r="H300" t="s">
        <v>516</v>
      </c>
      <c r="I300">
        <v>9.75</v>
      </c>
      <c r="J300" s="3">
        <v>0.84699317423147835</v>
      </c>
      <c r="K300" s="3">
        <v>45524</v>
      </c>
      <c r="L300" s="7">
        <v>41.7</v>
      </c>
      <c r="M300" s="7">
        <v>89.4</v>
      </c>
      <c r="N300" s="2">
        <v>11.8</v>
      </c>
      <c r="O300" s="2">
        <f>F300*116.26</f>
        <v>2266604.96</v>
      </c>
      <c r="P300">
        <f t="shared" si="37"/>
        <v>922501.9800000001</v>
      </c>
      <c r="Q300">
        <f t="shared" si="38"/>
        <v>3.6040973400334111</v>
      </c>
      <c r="R300">
        <v>1080942.345</v>
      </c>
      <c r="S300">
        <f t="shared" si="39"/>
        <v>5.2183362371230322</v>
      </c>
      <c r="T300" s="3">
        <f t="shared" si="40"/>
        <v>254703.54239999998</v>
      </c>
      <c r="U300" s="3">
        <f t="shared" si="41"/>
        <v>0.99509418902377533</v>
      </c>
      <c r="V300">
        <f t="shared" si="42"/>
        <v>212312.47450000001</v>
      </c>
      <c r="W300">
        <f t="shared" si="43"/>
        <v>1.0249555717762264</v>
      </c>
      <c r="X300">
        <v>206531070</v>
      </c>
      <c r="Y300">
        <v>354068659</v>
      </c>
      <c r="Z300">
        <f t="shared" si="44"/>
        <v>23.566379956657983</v>
      </c>
      <c r="AA300">
        <f t="shared" si="45"/>
        <v>6.2432918088992579</v>
      </c>
      <c r="AB300" s="2" t="s">
        <v>722</v>
      </c>
      <c r="AC300" s="2" t="s">
        <v>835</v>
      </c>
      <c r="AD300" s="2" t="s">
        <v>793</v>
      </c>
      <c r="AE300" s="2" t="s">
        <v>862</v>
      </c>
      <c r="AG300">
        <v>19</v>
      </c>
    </row>
    <row r="301" spans="1:33" x14ac:dyDescent="0.25">
      <c r="A301" t="s">
        <v>302</v>
      </c>
      <c r="B301" t="s">
        <v>508</v>
      </c>
      <c r="C301">
        <v>7897960</v>
      </c>
      <c r="D301">
        <v>7812</v>
      </c>
      <c r="E301">
        <v>13028005</v>
      </c>
      <c r="F301">
        <v>8319</v>
      </c>
      <c r="G301" s="4">
        <v>6.2E-2</v>
      </c>
      <c r="H301" t="s">
        <v>554</v>
      </c>
      <c r="I301">
        <v>7.75</v>
      </c>
      <c r="J301" s="3">
        <v>4.2974345617918992</v>
      </c>
      <c r="K301" s="3">
        <v>21736</v>
      </c>
      <c r="L301" s="7">
        <v>13.9</v>
      </c>
      <c r="M301" s="7">
        <v>75.3</v>
      </c>
      <c r="N301" s="2">
        <v>19.8</v>
      </c>
      <c r="O301" s="2" t="s">
        <v>873</v>
      </c>
      <c r="P301">
        <f t="shared" si="37"/>
        <v>393634.28250000003</v>
      </c>
      <c r="Q301">
        <f t="shared" si="38"/>
        <v>3.0214471248667776</v>
      </c>
      <c r="R301">
        <v>445963.64400000003</v>
      </c>
      <c r="S301">
        <f t="shared" si="39"/>
        <v>5.6465675187010316</v>
      </c>
      <c r="T301" s="3">
        <f t="shared" si="40"/>
        <v>108682.74359999999</v>
      </c>
      <c r="U301" s="3">
        <f t="shared" si="41"/>
        <v>0.83422399361989785</v>
      </c>
      <c r="V301">
        <f t="shared" si="42"/>
        <v>87593.612399999998</v>
      </c>
      <c r="W301">
        <f t="shared" si="43"/>
        <v>1.1090662956003829</v>
      </c>
      <c r="X301">
        <v>3067168032</v>
      </c>
      <c r="Y301">
        <v>836256701</v>
      </c>
      <c r="Z301">
        <f t="shared" si="44"/>
        <v>64.954051425937848</v>
      </c>
      <c r="AA301">
        <f t="shared" si="45"/>
        <v>6.7556338143014152</v>
      </c>
      <c r="AB301" s="2" t="s">
        <v>741</v>
      </c>
      <c r="AC301" s="2" t="s">
        <v>840</v>
      </c>
      <c r="AD301" s="2" t="s">
        <v>738</v>
      </c>
      <c r="AE301" s="2" t="s">
        <v>863</v>
      </c>
      <c r="AG301">
        <v>20</v>
      </c>
    </row>
    <row r="302" spans="1:33" x14ac:dyDescent="0.25">
      <c r="A302" t="s">
        <v>303</v>
      </c>
      <c r="B302" t="s">
        <v>494</v>
      </c>
      <c r="C302">
        <v>26478735</v>
      </c>
      <c r="D302">
        <v>18037</v>
      </c>
      <c r="E302">
        <v>45986485</v>
      </c>
      <c r="F302">
        <v>20119</v>
      </c>
      <c r="G302" s="4">
        <v>8.5000000000000006E-2</v>
      </c>
      <c r="H302" t="s">
        <v>550</v>
      </c>
      <c r="I302">
        <v>8.25</v>
      </c>
      <c r="J302" s="3">
        <v>6.3317417479759186</v>
      </c>
      <c r="K302" s="3">
        <v>27537</v>
      </c>
      <c r="L302" s="7">
        <v>26.5</v>
      </c>
      <c r="M302" s="7">
        <v>89.3</v>
      </c>
      <c r="N302" s="2">
        <v>17.3</v>
      </c>
      <c r="O302" s="2" t="s">
        <v>873</v>
      </c>
      <c r="P302">
        <f t="shared" si="37"/>
        <v>951980.78250000009</v>
      </c>
      <c r="Q302">
        <f t="shared" si="38"/>
        <v>2.0701316538978789</v>
      </c>
      <c r="R302">
        <v>1029678.219</v>
      </c>
      <c r="S302">
        <f t="shared" si="39"/>
        <v>3.888698682168918</v>
      </c>
      <c r="T302" s="3">
        <f t="shared" si="40"/>
        <v>262842.66359999997</v>
      </c>
      <c r="U302" s="3">
        <f t="shared" si="41"/>
        <v>0.57156502307145229</v>
      </c>
      <c r="V302">
        <f t="shared" si="42"/>
        <v>202243.4699</v>
      </c>
      <c r="W302">
        <f t="shared" si="43"/>
        <v>0.76379581539677022</v>
      </c>
      <c r="X302">
        <v>90021450</v>
      </c>
      <c r="Y302">
        <v>84084285</v>
      </c>
      <c r="Z302">
        <f t="shared" si="44"/>
        <v>73.673270267631736</v>
      </c>
      <c r="AA302">
        <f t="shared" si="45"/>
        <v>4.6524944975656881</v>
      </c>
      <c r="AB302" s="2" t="s">
        <v>733</v>
      </c>
      <c r="AC302" s="2" t="s">
        <v>602</v>
      </c>
      <c r="AD302" s="2" t="s">
        <v>790</v>
      </c>
      <c r="AE302" s="2" t="s">
        <v>862</v>
      </c>
      <c r="AG302">
        <v>20</v>
      </c>
    </row>
    <row r="303" spans="1:33" x14ac:dyDescent="0.25">
      <c r="A303" t="s">
        <v>304</v>
      </c>
      <c r="B303" t="s">
        <v>496</v>
      </c>
      <c r="C303">
        <v>361095108</v>
      </c>
      <c r="D303">
        <v>207772</v>
      </c>
      <c r="E303">
        <v>479188116</v>
      </c>
      <c r="F303">
        <v>200480</v>
      </c>
      <c r="G303" s="4">
        <v>7.4999999999999997E-2</v>
      </c>
      <c r="H303" t="s">
        <v>555</v>
      </c>
      <c r="I303">
        <v>9.25</v>
      </c>
      <c r="J303" s="3">
        <v>3.425613558616317</v>
      </c>
      <c r="K303" s="3">
        <v>84017</v>
      </c>
      <c r="L303" s="7">
        <v>33.1</v>
      </c>
      <c r="M303" s="7">
        <v>84.4</v>
      </c>
      <c r="N303" s="2">
        <v>9.6</v>
      </c>
      <c r="O303" s="2">
        <f>F303*102.58</f>
        <v>20565238.399999999</v>
      </c>
      <c r="P303">
        <f t="shared" si="37"/>
        <v>9486212.4000000004</v>
      </c>
      <c r="Q303">
        <f t="shared" si="38"/>
        <v>1.9796426670981966</v>
      </c>
      <c r="R303">
        <v>11861080.164000001</v>
      </c>
      <c r="S303">
        <f t="shared" si="39"/>
        <v>3.2847523827434411</v>
      </c>
      <c r="T303" s="3">
        <f t="shared" si="40"/>
        <v>2619150.912</v>
      </c>
      <c r="U303" s="3">
        <f t="shared" si="41"/>
        <v>0.54658094066756868</v>
      </c>
      <c r="V303">
        <f t="shared" si="42"/>
        <v>2329685.1044000001</v>
      </c>
      <c r="W303">
        <f t="shared" si="43"/>
        <v>0.6451721590202214</v>
      </c>
      <c r="X303">
        <v>110196679</v>
      </c>
      <c r="Y303">
        <v>3292891331</v>
      </c>
      <c r="Z303">
        <f t="shared" si="44"/>
        <v>32.704128464681389</v>
      </c>
      <c r="AA303">
        <f t="shared" si="45"/>
        <v>3.9299245417636621</v>
      </c>
      <c r="AB303" s="2" t="s">
        <v>584</v>
      </c>
      <c r="AC303" s="2" t="s">
        <v>794</v>
      </c>
      <c r="AD303" s="2" t="s">
        <v>812</v>
      </c>
      <c r="AE303" s="2" t="s">
        <v>862</v>
      </c>
      <c r="AF303" s="2"/>
      <c r="AG303" s="9">
        <v>19</v>
      </c>
    </row>
    <row r="304" spans="1:33" x14ac:dyDescent="0.25">
      <c r="A304" t="s">
        <v>305</v>
      </c>
      <c r="B304" t="s">
        <v>273</v>
      </c>
      <c r="C304">
        <v>33178252</v>
      </c>
      <c r="D304">
        <v>15498</v>
      </c>
      <c r="E304">
        <v>37015950</v>
      </c>
      <c r="F304">
        <v>14942</v>
      </c>
      <c r="G304" s="4">
        <v>8.3000000000000004E-2</v>
      </c>
      <c r="H304" t="s">
        <v>528</v>
      </c>
      <c r="I304">
        <v>9.25</v>
      </c>
      <c r="J304" s="3">
        <v>0.89714834988785652</v>
      </c>
      <c r="K304" s="3">
        <v>28836</v>
      </c>
      <c r="L304" s="7">
        <v>24.5</v>
      </c>
      <c r="M304" s="7">
        <v>71.3</v>
      </c>
      <c r="N304" s="2">
        <v>11.7</v>
      </c>
      <c r="O304" s="2">
        <f>F304*170.8</f>
        <v>2552093.6</v>
      </c>
      <c r="P304">
        <f t="shared" si="37"/>
        <v>707018.08500000008</v>
      </c>
      <c r="Q304">
        <f t="shared" si="38"/>
        <v>1.9100363086723429</v>
      </c>
      <c r="R304">
        <v>884734.326</v>
      </c>
      <c r="S304">
        <f t="shared" si="39"/>
        <v>2.6666092173873412</v>
      </c>
      <c r="T304" s="3">
        <f t="shared" si="40"/>
        <v>195208.26479999998</v>
      </c>
      <c r="U304" s="3">
        <f t="shared" si="41"/>
        <v>0.52736256883856814</v>
      </c>
      <c r="V304">
        <f t="shared" si="42"/>
        <v>173774.4246</v>
      </c>
      <c r="W304">
        <f t="shared" si="43"/>
        <v>0.52376003594161624</v>
      </c>
      <c r="X304">
        <v>1252869353</v>
      </c>
      <c r="Y304">
        <v>672362132</v>
      </c>
      <c r="Z304">
        <f t="shared" si="44"/>
        <v>11.566908347070244</v>
      </c>
      <c r="AA304">
        <f t="shared" si="45"/>
        <v>3.1903692533289578</v>
      </c>
      <c r="AB304" s="2" t="s">
        <v>609</v>
      </c>
      <c r="AC304" s="2" t="s">
        <v>848</v>
      </c>
      <c r="AD304" s="2" t="s">
        <v>809</v>
      </c>
      <c r="AE304" s="2" t="s">
        <v>862</v>
      </c>
      <c r="AF304" s="2"/>
      <c r="AG304">
        <v>20</v>
      </c>
    </row>
    <row r="305" spans="1:33" x14ac:dyDescent="0.25">
      <c r="A305" t="s">
        <v>306</v>
      </c>
      <c r="B305" t="s">
        <v>383</v>
      </c>
      <c r="C305">
        <v>54665265</v>
      </c>
      <c r="D305">
        <v>38124</v>
      </c>
      <c r="E305">
        <v>61802468</v>
      </c>
      <c r="F305">
        <v>38088</v>
      </c>
      <c r="G305" s="4">
        <v>5.1999999999999998E-2</v>
      </c>
      <c r="H305" t="s">
        <v>541</v>
      </c>
      <c r="I305">
        <v>9.875</v>
      </c>
      <c r="J305" s="3">
        <v>2.0288664029996406</v>
      </c>
      <c r="K305" s="3">
        <v>57375</v>
      </c>
      <c r="L305" s="7">
        <v>49.9</v>
      </c>
      <c r="M305" s="7">
        <v>89.2</v>
      </c>
      <c r="N305" s="2">
        <v>9.3000000000000007</v>
      </c>
      <c r="O305" s="2">
        <f>F305*106.86</f>
        <v>4070083.68</v>
      </c>
      <c r="P305">
        <f t="shared" si="37"/>
        <v>1802228.9400000002</v>
      </c>
      <c r="Q305">
        <f t="shared" si="38"/>
        <v>2.9161116025334137</v>
      </c>
      <c r="R305">
        <v>2176384.7880000002</v>
      </c>
      <c r="S305">
        <f t="shared" si="39"/>
        <v>3.9812937667090798</v>
      </c>
      <c r="T305" s="3">
        <f t="shared" si="40"/>
        <v>497596.86719999998</v>
      </c>
      <c r="U305" s="3">
        <f t="shared" si="41"/>
        <v>0.80514077075368573</v>
      </c>
      <c r="V305">
        <f t="shared" si="42"/>
        <v>427472.97479999997</v>
      </c>
      <c r="W305">
        <f t="shared" si="43"/>
        <v>0.78198280901043837</v>
      </c>
      <c r="X305">
        <v>1652321216</v>
      </c>
      <c r="Y305">
        <v>24809418</v>
      </c>
      <c r="Z305">
        <f t="shared" si="44"/>
        <v>13.056193910337763</v>
      </c>
      <c r="AA305">
        <f t="shared" si="45"/>
        <v>4.7632765757195186</v>
      </c>
      <c r="AB305" s="2" t="s">
        <v>586</v>
      </c>
      <c r="AC305" s="2" t="s">
        <v>837</v>
      </c>
      <c r="AD305" s="2" t="s">
        <v>820</v>
      </c>
      <c r="AE305" s="2" t="s">
        <v>862</v>
      </c>
      <c r="AF305" s="2"/>
      <c r="AG305">
        <v>20</v>
      </c>
    </row>
    <row r="306" spans="1:33" x14ac:dyDescent="0.25">
      <c r="A306" t="s">
        <v>307</v>
      </c>
      <c r="B306" t="s">
        <v>354</v>
      </c>
      <c r="C306">
        <v>100330476</v>
      </c>
      <c r="D306">
        <v>50740</v>
      </c>
      <c r="E306">
        <v>118912933</v>
      </c>
      <c r="F306">
        <v>50976</v>
      </c>
      <c r="G306" s="4">
        <v>6.7000000000000004E-2</v>
      </c>
      <c r="H306" t="s">
        <v>557</v>
      </c>
      <c r="I306">
        <v>7.75</v>
      </c>
      <c r="J306" s="3">
        <v>2.5290092234454034</v>
      </c>
      <c r="K306" s="3">
        <v>27142</v>
      </c>
      <c r="L306" s="7">
        <v>21.8</v>
      </c>
      <c r="M306" s="7">
        <v>81.7</v>
      </c>
      <c r="N306" s="2">
        <v>11.8</v>
      </c>
      <c r="O306" s="2">
        <f>F306*253.23</f>
        <v>12908652.479999999</v>
      </c>
      <c r="P306">
        <f t="shared" si="37"/>
        <v>2412056.8800000004</v>
      </c>
      <c r="Q306">
        <f t="shared" si="38"/>
        <v>2.0284226611414926</v>
      </c>
      <c r="R306">
        <v>2896594.3800000004</v>
      </c>
      <c r="S306">
        <f t="shared" si="39"/>
        <v>2.8870533615329408</v>
      </c>
      <c r="T306" s="3">
        <f t="shared" si="40"/>
        <v>665970.85439999995</v>
      </c>
      <c r="U306" s="3">
        <f t="shared" si="41"/>
        <v>0.56004913645515741</v>
      </c>
      <c r="V306">
        <f t="shared" si="42"/>
        <v>568932.39800000004</v>
      </c>
      <c r="W306">
        <f t="shared" si="43"/>
        <v>0.56705840606198266</v>
      </c>
      <c r="X306">
        <v>3765583409</v>
      </c>
      <c r="Y306">
        <v>2202949758</v>
      </c>
      <c r="Z306">
        <f t="shared" si="44"/>
        <v>18.521248718086415</v>
      </c>
      <c r="AA306">
        <f t="shared" si="45"/>
        <v>3.4541117675949238</v>
      </c>
      <c r="AB306" s="2" t="s">
        <v>716</v>
      </c>
      <c r="AC306" s="2" t="s">
        <v>784</v>
      </c>
      <c r="AD306" s="2" t="s">
        <v>815</v>
      </c>
      <c r="AE306" s="2" t="s">
        <v>862</v>
      </c>
      <c r="AF306" s="2" t="s">
        <v>904</v>
      </c>
      <c r="AG306">
        <v>19</v>
      </c>
    </row>
    <row r="307" spans="1:33" x14ac:dyDescent="0.25">
      <c r="A307" t="s">
        <v>308</v>
      </c>
      <c r="B307" t="s">
        <v>354</v>
      </c>
      <c r="C307">
        <v>218531931</v>
      </c>
      <c r="D307">
        <v>47379</v>
      </c>
      <c r="E307">
        <v>278424614</v>
      </c>
      <c r="F307">
        <v>44570</v>
      </c>
      <c r="G307" s="4">
        <v>6.7000000000000004E-2</v>
      </c>
      <c r="H307" t="s">
        <v>557</v>
      </c>
      <c r="I307">
        <v>9.25</v>
      </c>
      <c r="J307" s="3">
        <v>5.4661589485321214</v>
      </c>
      <c r="K307" s="3">
        <v>27142</v>
      </c>
      <c r="L307" s="7">
        <v>21.8</v>
      </c>
      <c r="M307" s="7">
        <v>81.7</v>
      </c>
      <c r="N307" s="2">
        <v>11.8</v>
      </c>
      <c r="O307" s="2">
        <f>F307*253.23</f>
        <v>11286461.1</v>
      </c>
      <c r="P307">
        <f t="shared" si="37"/>
        <v>2108940.9750000001</v>
      </c>
      <c r="Q307">
        <f t="shared" si="38"/>
        <v>0.75745493356417126</v>
      </c>
      <c r="R307">
        <v>2704724.9730000002</v>
      </c>
      <c r="S307">
        <f t="shared" si="39"/>
        <v>1.2376795283980719</v>
      </c>
      <c r="T307" s="3">
        <f t="shared" si="40"/>
        <v>582280.30799999996</v>
      </c>
      <c r="U307" s="3">
        <f t="shared" si="41"/>
        <v>0.20913391946015231</v>
      </c>
      <c r="V307">
        <f t="shared" si="42"/>
        <v>531246.51329999999</v>
      </c>
      <c r="W307">
        <f t="shared" si="43"/>
        <v>0.24309789002871166</v>
      </c>
      <c r="X307">
        <v>14744075</v>
      </c>
      <c r="Y307">
        <v>548911527</v>
      </c>
      <c r="Z307">
        <f t="shared" si="44"/>
        <v>27.406833740923652</v>
      </c>
      <c r="AA307">
        <f t="shared" si="45"/>
        <v>1.4807774184267837</v>
      </c>
      <c r="AB307" s="2" t="s">
        <v>592</v>
      </c>
      <c r="AC307" s="2" t="s">
        <v>784</v>
      </c>
      <c r="AD307" s="2" t="s">
        <v>815</v>
      </c>
      <c r="AE307" s="2" t="s">
        <v>862</v>
      </c>
      <c r="AF307" s="2" t="s">
        <v>904</v>
      </c>
      <c r="AG307">
        <v>19</v>
      </c>
    </row>
    <row r="308" spans="1:33" x14ac:dyDescent="0.25">
      <c r="A308" t="s">
        <v>309</v>
      </c>
      <c r="B308" t="s">
        <v>243</v>
      </c>
      <c r="C308">
        <v>121014494</v>
      </c>
      <c r="D308">
        <v>158605</v>
      </c>
      <c r="E308">
        <v>159619042</v>
      </c>
      <c r="F308">
        <v>168895</v>
      </c>
      <c r="G308" s="4">
        <v>0.124</v>
      </c>
      <c r="H308" t="s">
        <v>523</v>
      </c>
      <c r="I308">
        <v>10.25</v>
      </c>
      <c r="J308" s="3">
        <v>4.1874021560666419</v>
      </c>
      <c r="K308" s="3">
        <v>32469</v>
      </c>
      <c r="L308" s="7">
        <v>31.8</v>
      </c>
      <c r="M308" s="7">
        <v>78.7</v>
      </c>
      <c r="N308" s="2">
        <v>11</v>
      </c>
      <c r="O308" s="2">
        <f>F308*186.63</f>
        <v>31520873.849999998</v>
      </c>
      <c r="P308">
        <f t="shared" si="37"/>
        <v>7991689.1625000006</v>
      </c>
      <c r="Q308">
        <f t="shared" si="38"/>
        <v>5.0067266802039825</v>
      </c>
      <c r="R308">
        <v>9054283.6349999998</v>
      </c>
      <c r="S308">
        <f t="shared" si="39"/>
        <v>7.4819828069520327</v>
      </c>
      <c r="T308" s="3">
        <f t="shared" si="40"/>
        <v>2206511.838</v>
      </c>
      <c r="U308" s="3">
        <f t="shared" si="41"/>
        <v>1.3823612836869426</v>
      </c>
      <c r="V308">
        <f t="shared" si="42"/>
        <v>1778390.2834999999</v>
      </c>
      <c r="W308">
        <f t="shared" si="43"/>
        <v>1.4695680035649283</v>
      </c>
      <c r="X308">
        <v>1888192765</v>
      </c>
      <c r="Y308">
        <v>1106640870</v>
      </c>
      <c r="Z308">
        <f t="shared" si="44"/>
        <v>31.900763887010097</v>
      </c>
      <c r="AA308">
        <f t="shared" si="45"/>
        <v>8.9515508105169594</v>
      </c>
      <c r="AB308" s="2" t="s">
        <v>592</v>
      </c>
      <c r="AC308" s="2" t="s">
        <v>821</v>
      </c>
      <c r="AD308" s="2" t="s">
        <v>784</v>
      </c>
      <c r="AE308" s="2" t="s">
        <v>862</v>
      </c>
      <c r="AF308" s="2" t="s">
        <v>903</v>
      </c>
      <c r="AG308">
        <v>17</v>
      </c>
    </row>
    <row r="309" spans="1:33" x14ac:dyDescent="0.25">
      <c r="A309" t="s">
        <v>310</v>
      </c>
      <c r="B309" t="s">
        <v>391</v>
      </c>
      <c r="C309">
        <v>577910583</v>
      </c>
      <c r="D309">
        <v>68691</v>
      </c>
      <c r="E309">
        <v>664162959</v>
      </c>
      <c r="F309">
        <v>67422</v>
      </c>
      <c r="G309" s="4">
        <v>3.1E-2</v>
      </c>
      <c r="H309" t="s">
        <v>543</v>
      </c>
      <c r="I309">
        <v>9.125</v>
      </c>
      <c r="J309" s="3">
        <v>1.2847709821028415</v>
      </c>
      <c r="K309" s="3">
        <v>52451</v>
      </c>
      <c r="L309" s="7">
        <v>51.3</v>
      </c>
      <c r="M309" s="7">
        <v>88.1</v>
      </c>
      <c r="N309" s="2">
        <v>7.8</v>
      </c>
      <c r="O309" s="2">
        <f>F309*128.09</f>
        <v>8636083.9800000004</v>
      </c>
      <c r="P309">
        <f t="shared" si="37"/>
        <v>3190240.4850000003</v>
      </c>
      <c r="Q309">
        <f t="shared" si="38"/>
        <v>0.48034001923314129</v>
      </c>
      <c r="R309">
        <v>3921363.1170000001</v>
      </c>
      <c r="S309">
        <f t="shared" si="39"/>
        <v>0.678541496271578</v>
      </c>
      <c r="T309" s="3">
        <f t="shared" si="40"/>
        <v>880827.97679999995</v>
      </c>
      <c r="U309" s="3">
        <f t="shared" si="41"/>
        <v>0.13262226760224971</v>
      </c>
      <c r="V309">
        <f t="shared" si="42"/>
        <v>770211.57570000004</v>
      </c>
      <c r="W309">
        <f t="shared" si="43"/>
        <v>0.13327521564006384</v>
      </c>
      <c r="X309">
        <v>61851061</v>
      </c>
      <c r="Y309">
        <v>2455505563</v>
      </c>
      <c r="Z309">
        <f t="shared" si="44"/>
        <v>14.924865288372821</v>
      </c>
      <c r="AA309">
        <f t="shared" si="45"/>
        <v>0.81181671191164184</v>
      </c>
      <c r="AB309" s="2" t="s">
        <v>755</v>
      </c>
      <c r="AC309" s="2" t="s">
        <v>812</v>
      </c>
      <c r="AD309" s="2" t="s">
        <v>821</v>
      </c>
      <c r="AE309" s="2" t="s">
        <v>862</v>
      </c>
      <c r="AF309" s="2"/>
      <c r="AG309">
        <v>18</v>
      </c>
    </row>
    <row r="310" spans="1:33" x14ac:dyDescent="0.25">
      <c r="A310" t="s">
        <v>311</v>
      </c>
      <c r="B310" t="s">
        <v>243</v>
      </c>
      <c r="C310">
        <v>21187153</v>
      </c>
      <c r="D310">
        <v>13663</v>
      </c>
      <c r="E310">
        <v>24263277</v>
      </c>
      <c r="F310">
        <v>13116</v>
      </c>
      <c r="G310" s="4">
        <v>4.2000000000000003E-2</v>
      </c>
      <c r="H310" t="s">
        <v>523</v>
      </c>
      <c r="I310">
        <v>9.5</v>
      </c>
      <c r="J310" s="3">
        <v>0.29850746268656719</v>
      </c>
      <c r="K310" s="3">
        <v>32469</v>
      </c>
      <c r="L310" s="7">
        <v>31.8</v>
      </c>
      <c r="M310" s="7">
        <v>78.7</v>
      </c>
      <c r="N310" s="2">
        <v>11</v>
      </c>
      <c r="O310" s="2">
        <f>F310*186.63</f>
        <v>2447839.08</v>
      </c>
      <c r="P310">
        <f t="shared" si="37"/>
        <v>620616.33000000007</v>
      </c>
      <c r="Q310">
        <f t="shared" si="38"/>
        <v>2.5578421661674144</v>
      </c>
      <c r="R310">
        <v>779979.6810000001</v>
      </c>
      <c r="S310">
        <f t="shared" si="39"/>
        <v>3.6813803204234192</v>
      </c>
      <c r="T310" s="3">
        <f t="shared" si="40"/>
        <v>171352.6704</v>
      </c>
      <c r="U310" s="3">
        <f t="shared" si="41"/>
        <v>0.7062222897591286</v>
      </c>
      <c r="V310">
        <f t="shared" si="42"/>
        <v>153199.1201</v>
      </c>
      <c r="W310">
        <f t="shared" si="43"/>
        <v>0.72307553591556173</v>
      </c>
      <c r="X310">
        <v>994008235</v>
      </c>
      <c r="Y310">
        <v>836818050</v>
      </c>
      <c r="Z310">
        <f t="shared" si="44"/>
        <v>14.518817134137842</v>
      </c>
      <c r="AA310">
        <f t="shared" si="45"/>
        <v>4.4044558563389806</v>
      </c>
      <c r="AB310" s="2" t="s">
        <v>664</v>
      </c>
      <c r="AC310" s="2" t="s">
        <v>821</v>
      </c>
      <c r="AD310" s="2" t="s">
        <v>784</v>
      </c>
      <c r="AE310" s="2" t="s">
        <v>862</v>
      </c>
      <c r="AF310" s="2" t="s">
        <v>903</v>
      </c>
      <c r="AG310">
        <v>17</v>
      </c>
    </row>
    <row r="311" spans="1:33" x14ac:dyDescent="0.25">
      <c r="A311" t="s">
        <v>312</v>
      </c>
      <c r="B311" t="s">
        <v>494</v>
      </c>
      <c r="C311">
        <v>17708861</v>
      </c>
      <c r="D311">
        <v>25841</v>
      </c>
      <c r="E311">
        <v>29012999</v>
      </c>
      <c r="F311">
        <v>6137</v>
      </c>
      <c r="G311" s="4">
        <v>8.2000000000000003E-2</v>
      </c>
      <c r="H311" t="s">
        <v>550</v>
      </c>
      <c r="I311">
        <v>7.75</v>
      </c>
      <c r="J311" s="3">
        <v>0.81848283046244275</v>
      </c>
      <c r="K311" s="3">
        <v>27537</v>
      </c>
      <c r="L311" s="7">
        <v>26.5</v>
      </c>
      <c r="M311" s="7">
        <v>89.3</v>
      </c>
      <c r="N311" s="2">
        <v>17.3</v>
      </c>
      <c r="O311" s="2" t="s">
        <v>874</v>
      </c>
      <c r="P311">
        <f t="shared" si="37"/>
        <v>290387.4975</v>
      </c>
      <c r="Q311">
        <f t="shared" si="38"/>
        <v>1.0008875590558564</v>
      </c>
      <c r="R311">
        <v>1475185.1670000001</v>
      </c>
      <c r="S311">
        <f t="shared" si="39"/>
        <v>8.3302091930135997</v>
      </c>
      <c r="T311" s="3">
        <f t="shared" si="40"/>
        <v>80176.222799999989</v>
      </c>
      <c r="U311" s="3">
        <f t="shared" si="41"/>
        <v>0.2763458641417938</v>
      </c>
      <c r="V311">
        <f t="shared" si="42"/>
        <v>289747.38069999998</v>
      </c>
      <c r="W311">
        <f t="shared" si="43"/>
        <v>1.6361717487081748</v>
      </c>
      <c r="X311">
        <v>24393590</v>
      </c>
      <c r="Y311">
        <v>88796869</v>
      </c>
      <c r="Z311">
        <f t="shared" si="44"/>
        <v>63.833230155231327</v>
      </c>
      <c r="AA311">
        <f t="shared" si="45"/>
        <v>9.9663809417217735</v>
      </c>
      <c r="AB311" s="2" t="s">
        <v>678</v>
      </c>
      <c r="AC311" s="2" t="s">
        <v>602</v>
      </c>
      <c r="AD311" s="2" t="s">
        <v>790</v>
      </c>
      <c r="AE311" s="2" t="s">
        <v>862</v>
      </c>
      <c r="AG311">
        <v>20</v>
      </c>
    </row>
    <row r="312" spans="1:33" x14ac:dyDescent="0.25">
      <c r="A312" t="s">
        <v>313</v>
      </c>
      <c r="B312" t="s">
        <v>243</v>
      </c>
      <c r="C312">
        <v>41616644</v>
      </c>
      <c r="D312">
        <v>55923</v>
      </c>
      <c r="E312">
        <v>56170987</v>
      </c>
      <c r="F312">
        <v>53009</v>
      </c>
      <c r="G312" s="4">
        <v>0.104</v>
      </c>
      <c r="H312" t="s">
        <v>523</v>
      </c>
      <c r="I312">
        <v>10.25</v>
      </c>
      <c r="J312" s="3">
        <v>6.3760979015839183</v>
      </c>
      <c r="K312" s="3">
        <v>32469</v>
      </c>
      <c r="L312" s="7">
        <v>31.8</v>
      </c>
      <c r="M312" s="7">
        <v>78.7</v>
      </c>
      <c r="N312" s="2">
        <v>11</v>
      </c>
      <c r="O312" s="2">
        <f>F312*186.63</f>
        <v>9893069.6699999999</v>
      </c>
      <c r="P312">
        <f t="shared" si="37"/>
        <v>2508253.3574999999</v>
      </c>
      <c r="Q312">
        <f t="shared" si="38"/>
        <v>4.4653895034815747</v>
      </c>
      <c r="R312">
        <v>3192476.301</v>
      </c>
      <c r="S312">
        <f t="shared" si="39"/>
        <v>7.6711526787215227</v>
      </c>
      <c r="T312" s="3">
        <f t="shared" si="40"/>
        <v>692530.77960000001</v>
      </c>
      <c r="U312" s="3">
        <f t="shared" si="41"/>
        <v>1.2328976515936956</v>
      </c>
      <c r="V312">
        <f t="shared" si="42"/>
        <v>627047.82209999999</v>
      </c>
      <c r="W312">
        <f t="shared" si="43"/>
        <v>1.5067236610909809</v>
      </c>
      <c r="X312">
        <v>1579939746</v>
      </c>
      <c r="Y312">
        <v>1128875719</v>
      </c>
      <c r="Z312">
        <f t="shared" si="44"/>
        <v>34.972409115929679</v>
      </c>
      <c r="AA312">
        <f t="shared" si="45"/>
        <v>9.1778763398125029</v>
      </c>
      <c r="AB312" s="2" t="s">
        <v>576</v>
      </c>
      <c r="AC312" s="2" t="s">
        <v>821</v>
      </c>
      <c r="AD312" s="2" t="s">
        <v>784</v>
      </c>
      <c r="AE312" s="2" t="s">
        <v>862</v>
      </c>
      <c r="AF312" s="2" t="s">
        <v>903</v>
      </c>
      <c r="AG312">
        <v>17</v>
      </c>
    </row>
    <row r="313" spans="1:33" x14ac:dyDescent="0.25">
      <c r="A313" t="s">
        <v>314</v>
      </c>
      <c r="B313" t="s">
        <v>154</v>
      </c>
      <c r="C313">
        <v>9569848</v>
      </c>
      <c r="D313">
        <v>15500</v>
      </c>
      <c r="E313">
        <v>16017983</v>
      </c>
      <c r="F313">
        <v>14553</v>
      </c>
      <c r="G313" s="4">
        <v>5.1999999999999998E-2</v>
      </c>
      <c r="H313" t="s">
        <v>553</v>
      </c>
      <c r="I313">
        <v>8.9749999999999996</v>
      </c>
      <c r="J313" s="3">
        <v>4.0301612064482581</v>
      </c>
      <c r="K313" s="3">
        <v>23284</v>
      </c>
      <c r="L313" s="7">
        <v>20.7</v>
      </c>
      <c r="M313" s="7">
        <v>75.3</v>
      </c>
      <c r="N313" s="2">
        <v>14.6</v>
      </c>
      <c r="O313" s="2">
        <f>F313*11.566</f>
        <v>168319.99800000002</v>
      </c>
      <c r="P313">
        <f t="shared" si="37"/>
        <v>688611.57750000001</v>
      </c>
      <c r="Q313">
        <f t="shared" si="38"/>
        <v>4.29899056266947</v>
      </c>
      <c r="R313">
        <v>884848.5</v>
      </c>
      <c r="S313">
        <f t="shared" si="39"/>
        <v>9.2462126880176161</v>
      </c>
      <c r="T313" s="3">
        <f t="shared" si="40"/>
        <v>190126.2132</v>
      </c>
      <c r="U313" s="3">
        <f t="shared" si="41"/>
        <v>1.1869547695237284</v>
      </c>
      <c r="V313">
        <f t="shared" si="42"/>
        <v>173796.85</v>
      </c>
      <c r="W313">
        <f t="shared" si="43"/>
        <v>1.8160878835275129</v>
      </c>
      <c r="X313">
        <v>1313066983</v>
      </c>
      <c r="Y313">
        <v>49516601</v>
      </c>
      <c r="Z313">
        <f t="shared" si="44"/>
        <v>67.379701328589547</v>
      </c>
      <c r="AA313">
        <f t="shared" si="45"/>
        <v>11.06230057154513</v>
      </c>
      <c r="AB313" s="2" t="s">
        <v>756</v>
      </c>
      <c r="AC313" s="2" t="s">
        <v>839</v>
      </c>
      <c r="AD313" s="2" t="s">
        <v>620</v>
      </c>
      <c r="AE313" s="2" t="s">
        <v>862</v>
      </c>
      <c r="AG313">
        <v>16</v>
      </c>
    </row>
    <row r="314" spans="1:33" x14ac:dyDescent="0.25">
      <c r="A314" t="s">
        <v>315</v>
      </c>
      <c r="B314" t="s">
        <v>243</v>
      </c>
      <c r="C314">
        <v>705386568</v>
      </c>
      <c r="D314">
        <v>143333</v>
      </c>
      <c r="E314">
        <v>780261456</v>
      </c>
      <c r="F314">
        <v>139029</v>
      </c>
      <c r="G314" s="4">
        <v>7.3999999999999996E-2</v>
      </c>
      <c r="H314" t="s">
        <v>523</v>
      </c>
      <c r="I314">
        <v>10.25</v>
      </c>
      <c r="J314" s="3">
        <v>4.319547892018349</v>
      </c>
      <c r="K314" s="3">
        <v>32469</v>
      </c>
      <c r="L314" s="7">
        <v>31.8</v>
      </c>
      <c r="M314" s="7">
        <v>78.7</v>
      </c>
      <c r="N314" s="2">
        <v>11</v>
      </c>
      <c r="O314" s="2">
        <f>F314*186.63</f>
        <v>25946982.27</v>
      </c>
      <c r="P314">
        <f t="shared" si="37"/>
        <v>6578504.7075000005</v>
      </c>
      <c r="Q314">
        <f t="shared" si="38"/>
        <v>0.84311542713190246</v>
      </c>
      <c r="R314">
        <v>8182450.9710000008</v>
      </c>
      <c r="S314">
        <f t="shared" si="39"/>
        <v>1.1599952908374633</v>
      </c>
      <c r="T314" s="3">
        <f t="shared" si="40"/>
        <v>1816330.4675999999</v>
      </c>
      <c r="U314" s="3">
        <f t="shared" si="41"/>
        <v>0.23278485097949012</v>
      </c>
      <c r="V314">
        <f t="shared" si="42"/>
        <v>1607149.9291000001</v>
      </c>
      <c r="W314">
        <f t="shared" si="43"/>
        <v>0.22783959916571592</v>
      </c>
      <c r="X314">
        <v>3755413194</v>
      </c>
      <c r="Y314">
        <v>2233318284</v>
      </c>
      <c r="Z314">
        <f t="shared" si="44"/>
        <v>10.614731183823734</v>
      </c>
      <c r="AA314">
        <f t="shared" si="45"/>
        <v>1.3878348900031792</v>
      </c>
      <c r="AB314" s="2" t="s">
        <v>748</v>
      </c>
      <c r="AC314" s="2" t="s">
        <v>821</v>
      </c>
      <c r="AD314" s="2" t="s">
        <v>784</v>
      </c>
      <c r="AE314" s="2" t="s">
        <v>862</v>
      </c>
      <c r="AF314" s="2" t="s">
        <v>903</v>
      </c>
      <c r="AG314">
        <v>17</v>
      </c>
    </row>
    <row r="315" spans="1:33" x14ac:dyDescent="0.25">
      <c r="A315" t="s">
        <v>316</v>
      </c>
      <c r="B315" t="s">
        <v>497</v>
      </c>
      <c r="C315">
        <v>31465403</v>
      </c>
      <c r="D315">
        <v>22730</v>
      </c>
      <c r="E315">
        <v>50416599</v>
      </c>
      <c r="F315">
        <v>23839</v>
      </c>
      <c r="G315" s="4">
        <v>7.0999999999999994E-2</v>
      </c>
      <c r="H315" t="s">
        <v>561</v>
      </c>
      <c r="I315">
        <v>7.875</v>
      </c>
      <c r="J315" s="3">
        <v>2.0368402408784978</v>
      </c>
      <c r="K315" s="3">
        <v>25101</v>
      </c>
      <c r="L315" s="7">
        <v>16.899999999999999</v>
      </c>
      <c r="M315" s="7">
        <v>78.3</v>
      </c>
      <c r="N315" s="2">
        <v>17.100000000000001</v>
      </c>
      <c r="O315" s="2">
        <f>F315*345.43</f>
        <v>8234705.7700000005</v>
      </c>
      <c r="P315">
        <f t="shared" si="37"/>
        <v>1128001.8825000001</v>
      </c>
      <c r="Q315">
        <f t="shared" si="38"/>
        <v>2.2373621086579045</v>
      </c>
      <c r="R315">
        <v>1297587.51</v>
      </c>
      <c r="S315">
        <f t="shared" si="39"/>
        <v>4.1238547302254478</v>
      </c>
      <c r="T315" s="3">
        <f t="shared" si="40"/>
        <v>311442.2316</v>
      </c>
      <c r="U315" s="3">
        <f t="shared" si="41"/>
        <v>0.61773748681461038</v>
      </c>
      <c r="V315">
        <f t="shared" si="42"/>
        <v>254864.671</v>
      </c>
      <c r="W315">
        <f t="shared" si="43"/>
        <v>0.80998381301520284</v>
      </c>
      <c r="X315">
        <v>2256347573</v>
      </c>
      <c r="Y315">
        <v>378029837</v>
      </c>
      <c r="Z315">
        <f t="shared" si="44"/>
        <v>60.228677191898669</v>
      </c>
      <c r="AA315">
        <f t="shared" si="45"/>
        <v>4.9338385432406513</v>
      </c>
      <c r="AB315" s="2" t="s">
        <v>751</v>
      </c>
      <c r="AC315" s="2" t="s">
        <v>854</v>
      </c>
      <c r="AD315" s="2" t="s">
        <v>809</v>
      </c>
      <c r="AE315" s="2" t="s">
        <v>862</v>
      </c>
      <c r="AF315" s="2"/>
      <c r="AG315">
        <v>19</v>
      </c>
    </row>
    <row r="316" spans="1:33" x14ac:dyDescent="0.25">
      <c r="A316" t="s">
        <v>317</v>
      </c>
      <c r="B316" t="s">
        <v>354</v>
      </c>
      <c r="C316">
        <v>69053492</v>
      </c>
      <c r="D316">
        <v>75739</v>
      </c>
      <c r="E316">
        <v>129583872</v>
      </c>
      <c r="F316">
        <v>79327</v>
      </c>
      <c r="G316" s="4">
        <v>9.4E-2</v>
      </c>
      <c r="H316" t="s">
        <v>557</v>
      </c>
      <c r="I316">
        <v>7.75</v>
      </c>
      <c r="J316" s="3">
        <v>3.2546583850931676</v>
      </c>
      <c r="K316" s="3">
        <v>27142</v>
      </c>
      <c r="L316" s="7">
        <v>21.8</v>
      </c>
      <c r="M316" s="7">
        <v>81.7</v>
      </c>
      <c r="N316" s="2">
        <v>11.8</v>
      </c>
      <c r="O316" s="2">
        <f>F316*253.23</f>
        <v>20087976.210000001</v>
      </c>
      <c r="P316">
        <f t="shared" si="37"/>
        <v>3753555.3225000002</v>
      </c>
      <c r="Q316">
        <f t="shared" si="38"/>
        <v>2.896622291468494</v>
      </c>
      <c r="R316">
        <v>4323712.2930000005</v>
      </c>
      <c r="S316">
        <f t="shared" si="39"/>
        <v>6.2613955757661044</v>
      </c>
      <c r="T316" s="3">
        <f t="shared" si="40"/>
        <v>1036359.6588</v>
      </c>
      <c r="U316" s="3">
        <f t="shared" si="41"/>
        <v>0.79975975621410667</v>
      </c>
      <c r="V316">
        <f t="shared" si="42"/>
        <v>849238.68530000001</v>
      </c>
      <c r="W316">
        <f t="shared" si="43"/>
        <v>1.2298272841871631</v>
      </c>
      <c r="X316">
        <v>96419774</v>
      </c>
      <c r="Y316">
        <v>7073303023</v>
      </c>
      <c r="Z316">
        <f t="shared" si="44"/>
        <v>87.657232453935848</v>
      </c>
      <c r="AA316">
        <f t="shared" si="45"/>
        <v>7.4912228599532673</v>
      </c>
      <c r="AB316" s="2" t="s">
        <v>757</v>
      </c>
      <c r="AC316" s="2" t="s">
        <v>784</v>
      </c>
      <c r="AD316" s="2" t="s">
        <v>815</v>
      </c>
      <c r="AE316" s="2" t="s">
        <v>862</v>
      </c>
      <c r="AF316" s="2" t="s">
        <v>904</v>
      </c>
      <c r="AG316">
        <v>19</v>
      </c>
    </row>
    <row r="317" spans="1:33" x14ac:dyDescent="0.25">
      <c r="A317" t="s">
        <v>318</v>
      </c>
      <c r="B317" t="s">
        <v>415</v>
      </c>
      <c r="C317">
        <v>117116828</v>
      </c>
      <c r="D317">
        <v>60941</v>
      </c>
      <c r="E317">
        <v>136897959</v>
      </c>
      <c r="F317">
        <v>59756</v>
      </c>
      <c r="G317" s="4">
        <v>4.8000000000000001E-2</v>
      </c>
      <c r="H317" t="s">
        <v>560</v>
      </c>
      <c r="I317">
        <v>9.5</v>
      </c>
      <c r="J317" s="3">
        <v>3.0436523828594311</v>
      </c>
      <c r="K317" s="3">
        <v>39929</v>
      </c>
      <c r="L317" s="7">
        <v>34.9</v>
      </c>
      <c r="M317" s="7">
        <v>88</v>
      </c>
      <c r="N317" s="2">
        <v>12.3</v>
      </c>
      <c r="O317" s="2">
        <f>F317*222.62</f>
        <v>13302880.720000001</v>
      </c>
      <c r="P317">
        <f t="shared" si="37"/>
        <v>2827504.5300000003</v>
      </c>
      <c r="Q317">
        <f t="shared" si="38"/>
        <v>2.0654102885492986</v>
      </c>
      <c r="R317">
        <v>3478938.8670000001</v>
      </c>
      <c r="S317">
        <f t="shared" si="39"/>
        <v>2.9704859040410487</v>
      </c>
      <c r="T317" s="3">
        <f t="shared" si="40"/>
        <v>780676.28639999998</v>
      </c>
      <c r="U317" s="3">
        <f t="shared" si="41"/>
        <v>0.57026145028210395</v>
      </c>
      <c r="V317">
        <f t="shared" si="42"/>
        <v>683313.1507</v>
      </c>
      <c r="W317">
        <f t="shared" si="43"/>
        <v>0.58344574590083675</v>
      </c>
      <c r="X317">
        <v>11938269</v>
      </c>
      <c r="Y317">
        <v>240231497</v>
      </c>
      <c r="Z317">
        <f t="shared" si="44"/>
        <v>16.89008431819892</v>
      </c>
      <c r="AA317">
        <f t="shared" si="45"/>
        <v>3.5539316499418856</v>
      </c>
      <c r="AB317" s="2" t="s">
        <v>701</v>
      </c>
      <c r="AC317" s="2" t="s">
        <v>857</v>
      </c>
      <c r="AD317" s="2" t="s">
        <v>825</v>
      </c>
      <c r="AE317" s="2" t="s">
        <v>862</v>
      </c>
      <c r="AF317" s="2" t="s">
        <v>907</v>
      </c>
      <c r="AG317">
        <v>21</v>
      </c>
    </row>
    <row r="318" spans="1:33" x14ac:dyDescent="0.25">
      <c r="A318" t="s">
        <v>319</v>
      </c>
      <c r="B318" t="s">
        <v>243</v>
      </c>
      <c r="C318">
        <v>54495977</v>
      </c>
      <c r="D318">
        <v>64046</v>
      </c>
      <c r="E318">
        <v>94599651</v>
      </c>
      <c r="F318">
        <v>61827</v>
      </c>
      <c r="G318" s="4">
        <v>9.7000000000000003E-2</v>
      </c>
      <c r="H318" t="s">
        <v>523</v>
      </c>
      <c r="I318">
        <v>10.25</v>
      </c>
      <c r="J318" s="3">
        <v>3.7213740458015265</v>
      </c>
      <c r="K318" s="3">
        <v>32469</v>
      </c>
      <c r="L318" s="7">
        <v>31.8</v>
      </c>
      <c r="M318" s="7">
        <v>78.7</v>
      </c>
      <c r="N318" s="2">
        <v>11</v>
      </c>
      <c r="O318" s="2">
        <f>F318*186.63</f>
        <v>11538773.01</v>
      </c>
      <c r="P318">
        <f t="shared" si="37"/>
        <v>2925499.0725000002</v>
      </c>
      <c r="Q318">
        <f t="shared" si="38"/>
        <v>3.092505143068657</v>
      </c>
      <c r="R318">
        <v>3656194.0020000003</v>
      </c>
      <c r="S318">
        <f t="shared" si="39"/>
        <v>6.7091080906761249</v>
      </c>
      <c r="T318" s="3">
        <f t="shared" si="40"/>
        <v>807732.65879999998</v>
      </c>
      <c r="U318" s="3">
        <f t="shared" si="41"/>
        <v>0.85384316988653586</v>
      </c>
      <c r="V318">
        <f t="shared" si="42"/>
        <v>718128.58420000004</v>
      </c>
      <c r="W318">
        <f t="shared" si="43"/>
        <v>1.3177643997464255</v>
      </c>
      <c r="X318">
        <v>770155434</v>
      </c>
      <c r="Y318">
        <v>20273245</v>
      </c>
      <c r="Z318">
        <f t="shared" si="44"/>
        <v>73.590155104476793</v>
      </c>
      <c r="AA318">
        <f t="shared" si="45"/>
        <v>8.0268724904225515</v>
      </c>
      <c r="AB318" s="2" t="s">
        <v>758</v>
      </c>
      <c r="AC318" s="2" t="s">
        <v>821</v>
      </c>
      <c r="AD318" s="2" t="s">
        <v>784</v>
      </c>
      <c r="AE318" s="2" t="s">
        <v>862</v>
      </c>
      <c r="AF318" s="2" t="s">
        <v>903</v>
      </c>
      <c r="AG318">
        <v>17</v>
      </c>
    </row>
    <row r="319" spans="1:33" x14ac:dyDescent="0.25">
      <c r="A319" t="s">
        <v>320</v>
      </c>
      <c r="B319" t="s">
        <v>5</v>
      </c>
      <c r="C319">
        <v>36542988</v>
      </c>
      <c r="D319">
        <v>11283</v>
      </c>
      <c r="E319">
        <v>41165950</v>
      </c>
      <c r="F319">
        <v>11138</v>
      </c>
      <c r="G319" s="4">
        <v>6.2E-2</v>
      </c>
      <c r="H319" t="s">
        <v>514</v>
      </c>
      <c r="I319">
        <v>10.25</v>
      </c>
      <c r="J319" s="3">
        <v>1.2381710444857168</v>
      </c>
      <c r="K319" s="3">
        <v>44283</v>
      </c>
      <c r="L319" s="7">
        <v>46</v>
      </c>
      <c r="M319" s="7">
        <v>88</v>
      </c>
      <c r="N319" s="2">
        <v>10</v>
      </c>
      <c r="O319" s="2">
        <f>F319*255.18</f>
        <v>2842194.84</v>
      </c>
      <c r="P319">
        <f t="shared" si="37"/>
        <v>527022.31500000006</v>
      </c>
      <c r="Q319">
        <f t="shared" si="38"/>
        <v>1.2802384373493143</v>
      </c>
      <c r="R319">
        <v>644112.62100000004</v>
      </c>
      <c r="S319">
        <f t="shared" si="39"/>
        <v>1.7626161850804321</v>
      </c>
      <c r="T319" s="3">
        <f t="shared" si="40"/>
        <v>145511.28719999999</v>
      </c>
      <c r="U319" s="3">
        <f t="shared" si="41"/>
        <v>0.35347486745720674</v>
      </c>
      <c r="V319">
        <f t="shared" si="42"/>
        <v>126512.8941</v>
      </c>
      <c r="W319">
        <f t="shared" si="43"/>
        <v>0.34620292708412348</v>
      </c>
      <c r="X319">
        <v>252798730</v>
      </c>
      <c r="Y319">
        <v>19324236</v>
      </c>
      <c r="Z319">
        <f t="shared" si="44"/>
        <v>12.650749851106866</v>
      </c>
      <c r="AA319">
        <f t="shared" si="45"/>
        <v>2.1088191121645554</v>
      </c>
      <c r="AB319" s="2" t="s">
        <v>711</v>
      </c>
      <c r="AC319" s="2" t="s">
        <v>832</v>
      </c>
      <c r="AD319" s="2" t="s">
        <v>788</v>
      </c>
      <c r="AE319" s="2" t="s">
        <v>862</v>
      </c>
      <c r="AG319">
        <v>17</v>
      </c>
    </row>
    <row r="320" spans="1:33" x14ac:dyDescent="0.25">
      <c r="A320" t="s">
        <v>321</v>
      </c>
      <c r="B320" t="s">
        <v>487</v>
      </c>
      <c r="C320">
        <v>28382943</v>
      </c>
      <c r="D320">
        <v>18975</v>
      </c>
      <c r="E320">
        <v>34653135</v>
      </c>
      <c r="F320">
        <v>18819</v>
      </c>
      <c r="G320" s="4">
        <v>4.3999999999999997E-2</v>
      </c>
      <c r="H320" t="s">
        <v>516</v>
      </c>
      <c r="I320">
        <v>9.75</v>
      </c>
      <c r="J320" s="3">
        <v>3.0351355522403414</v>
      </c>
      <c r="K320" s="3">
        <v>45524</v>
      </c>
      <c r="L320" s="7">
        <v>41.7</v>
      </c>
      <c r="M320" s="7">
        <v>89.4</v>
      </c>
      <c r="N320" s="2">
        <v>11.8</v>
      </c>
      <c r="O320" s="2">
        <f>F320*116.26</f>
        <v>2187896.94</v>
      </c>
      <c r="P320">
        <f t="shared" si="37"/>
        <v>890468.03250000009</v>
      </c>
      <c r="Q320">
        <f t="shared" si="38"/>
        <v>2.5696608185666321</v>
      </c>
      <c r="R320">
        <v>1083225.825</v>
      </c>
      <c r="S320">
        <f t="shared" si="39"/>
        <v>3.816467605209227</v>
      </c>
      <c r="T320" s="3">
        <f t="shared" si="40"/>
        <v>245858.94359999997</v>
      </c>
      <c r="U320" s="3">
        <f t="shared" si="41"/>
        <v>0.7094854292403846</v>
      </c>
      <c r="V320">
        <f t="shared" si="42"/>
        <v>212760.98249999998</v>
      </c>
      <c r="W320">
        <f t="shared" si="43"/>
        <v>0.74960860295565546</v>
      </c>
      <c r="X320">
        <v>1733750</v>
      </c>
      <c r="Y320">
        <v>963314830</v>
      </c>
      <c r="Z320">
        <f t="shared" si="44"/>
        <v>22.091408914149604</v>
      </c>
      <c r="AA320">
        <f t="shared" si="45"/>
        <v>4.5660762081648816</v>
      </c>
      <c r="AB320" s="2" t="s">
        <v>696</v>
      </c>
      <c r="AC320" s="2" t="s">
        <v>835</v>
      </c>
      <c r="AD320" s="2" t="s">
        <v>793</v>
      </c>
      <c r="AE320" s="2" t="s">
        <v>862</v>
      </c>
      <c r="AG320">
        <v>19</v>
      </c>
    </row>
    <row r="321" spans="1:33" x14ac:dyDescent="0.25">
      <c r="A321" t="s">
        <v>322</v>
      </c>
      <c r="B321" t="s">
        <v>380</v>
      </c>
      <c r="C321">
        <v>40823024</v>
      </c>
      <c r="D321">
        <v>8247</v>
      </c>
      <c r="E321">
        <v>55240864</v>
      </c>
      <c r="F321">
        <v>8095</v>
      </c>
      <c r="G321" s="4">
        <v>2.5000000000000001E-2</v>
      </c>
      <c r="H321" t="s">
        <v>540</v>
      </c>
      <c r="I321">
        <v>7.75</v>
      </c>
      <c r="J321" s="3">
        <v>3.5003017501508751</v>
      </c>
      <c r="K321" s="3">
        <v>35832</v>
      </c>
      <c r="L321" s="7">
        <v>34.6</v>
      </c>
      <c r="M321" s="7">
        <v>90.9</v>
      </c>
      <c r="N321" s="2">
        <v>11.8</v>
      </c>
      <c r="O321" s="2">
        <f>F321*397.85</f>
        <v>3220595.75</v>
      </c>
      <c r="P321">
        <f t="shared" si="37"/>
        <v>383035.16250000003</v>
      </c>
      <c r="Q321">
        <f t="shared" si="38"/>
        <v>0.69339096959091739</v>
      </c>
      <c r="R321">
        <v>470796.489</v>
      </c>
      <c r="S321">
        <f t="shared" si="39"/>
        <v>1.1532621615684326</v>
      </c>
      <c r="T321" s="3">
        <f t="shared" si="40"/>
        <v>105756.318</v>
      </c>
      <c r="U321" s="3">
        <f t="shared" si="41"/>
        <v>0.19144580721981466</v>
      </c>
      <c r="V321">
        <f t="shared" si="42"/>
        <v>92471.136899999998</v>
      </c>
      <c r="W321">
        <f t="shared" si="43"/>
        <v>0.22651711666436075</v>
      </c>
      <c r="X321">
        <v>549318719</v>
      </c>
      <c r="Y321">
        <v>10735218</v>
      </c>
      <c r="Z321">
        <f t="shared" si="44"/>
        <v>35.317912754331964</v>
      </c>
      <c r="AA321">
        <f t="shared" si="45"/>
        <v>1.3797792782327933</v>
      </c>
      <c r="AB321" s="2" t="s">
        <v>617</v>
      </c>
      <c r="AC321" s="2" t="s">
        <v>855</v>
      </c>
      <c r="AD321" s="2" t="s">
        <v>819</v>
      </c>
      <c r="AE321" s="2" t="s">
        <v>862</v>
      </c>
      <c r="AF321" s="2"/>
      <c r="AG321">
        <v>22</v>
      </c>
    </row>
    <row r="322" spans="1:33" x14ac:dyDescent="0.25">
      <c r="A322" t="s">
        <v>323</v>
      </c>
      <c r="B322" t="s">
        <v>487</v>
      </c>
      <c r="C322">
        <v>113233955</v>
      </c>
      <c r="D322">
        <v>69818</v>
      </c>
      <c r="E322">
        <v>165846838</v>
      </c>
      <c r="F322">
        <v>75788</v>
      </c>
      <c r="G322" s="4">
        <v>8.3000000000000004E-2</v>
      </c>
      <c r="H322" t="s">
        <v>516</v>
      </c>
      <c r="I322">
        <v>9.25</v>
      </c>
      <c r="J322" s="3">
        <v>6.0567377812784331</v>
      </c>
      <c r="K322" s="3">
        <v>45524</v>
      </c>
      <c r="L322" s="7">
        <v>41.7</v>
      </c>
      <c r="M322" s="7">
        <v>89.4</v>
      </c>
      <c r="N322" s="2">
        <v>11.8</v>
      </c>
      <c r="O322" s="2">
        <f>F322*116.26</f>
        <v>8811112.8800000008</v>
      </c>
      <c r="P322">
        <f t="shared" ref="P322:P385" si="46">F322*47.3175</f>
        <v>3586098.6900000004</v>
      </c>
      <c r="Q322">
        <f t="shared" ref="Q322:Q385" si="47">(P322/E322)*100</f>
        <v>2.1622954849461768</v>
      </c>
      <c r="R322">
        <v>3985700.1660000002</v>
      </c>
      <c r="S322">
        <f t="shared" ref="S322:S385" si="48">(R322/C322)*100</f>
        <v>3.5198807336544942</v>
      </c>
      <c r="T322" s="3">
        <f t="shared" ref="T322:T385" si="49">F322*13.0644</f>
        <v>990124.74719999998</v>
      </c>
      <c r="U322" s="3">
        <f t="shared" ref="U322:U385" si="50">(T322/E322)*100</f>
        <v>0.59701153132627105</v>
      </c>
      <c r="V322">
        <f t="shared" ref="V322:V385" si="51">D322*11.2127</f>
        <v>782848.28859999997</v>
      </c>
      <c r="W322">
        <f t="shared" ref="W322:W385" si="52">(V322/C322)*100</f>
        <v>0.69135471652473857</v>
      </c>
      <c r="X322">
        <v>174334776</v>
      </c>
      <c r="Y322">
        <v>849765387</v>
      </c>
      <c r="Z322">
        <f t="shared" ref="Z322:Z385" si="53">(E322-C322)/C322*100</f>
        <v>46.463874727328921</v>
      </c>
      <c r="AA322">
        <f t="shared" ref="AA322:AA385" si="54">(R322+V322)/C322*100</f>
        <v>4.2112354501792328</v>
      </c>
      <c r="AB322" s="2" t="s">
        <v>759</v>
      </c>
      <c r="AC322" s="2" t="s">
        <v>835</v>
      </c>
      <c r="AD322" s="2" t="s">
        <v>793</v>
      </c>
      <c r="AE322" s="2" t="s">
        <v>862</v>
      </c>
      <c r="AG322">
        <v>19</v>
      </c>
    </row>
    <row r="323" spans="1:33" x14ac:dyDescent="0.25">
      <c r="A323" t="s">
        <v>324</v>
      </c>
      <c r="B323" t="s">
        <v>299</v>
      </c>
      <c r="C323">
        <v>43734330</v>
      </c>
      <c r="D323">
        <v>52268</v>
      </c>
      <c r="E323">
        <v>66307418</v>
      </c>
      <c r="F323">
        <v>51522</v>
      </c>
      <c r="G323" s="4">
        <v>5.8000000000000003E-2</v>
      </c>
      <c r="H323" t="s">
        <v>531</v>
      </c>
      <c r="I323">
        <v>8.75</v>
      </c>
      <c r="J323" s="3">
        <v>3.7097148156735451</v>
      </c>
      <c r="K323" s="3">
        <v>38590</v>
      </c>
      <c r="L323" s="7">
        <v>39.9</v>
      </c>
      <c r="M323" s="7">
        <v>85.1</v>
      </c>
      <c r="N323" s="2">
        <v>10.5</v>
      </c>
      <c r="O323" s="2">
        <f>F323*99.07</f>
        <v>5104284.54</v>
      </c>
      <c r="P323">
        <f t="shared" si="46"/>
        <v>2437892.2350000003</v>
      </c>
      <c r="Q323">
        <f t="shared" si="47"/>
        <v>3.6766508311332533</v>
      </c>
      <c r="R323">
        <v>2983823.3160000001</v>
      </c>
      <c r="S323">
        <f t="shared" si="48"/>
        <v>6.8226112438443671</v>
      </c>
      <c r="T323" s="3">
        <f t="shared" si="49"/>
        <v>673104.01679999998</v>
      </c>
      <c r="U323" s="3">
        <f t="shared" si="50"/>
        <v>1.0151262665664347</v>
      </c>
      <c r="V323">
        <f t="shared" si="51"/>
        <v>586065.40359999996</v>
      </c>
      <c r="W323">
        <f t="shared" si="52"/>
        <v>1.3400580358725056</v>
      </c>
      <c r="X323">
        <v>683385194</v>
      </c>
      <c r="Y323">
        <v>674055404</v>
      </c>
      <c r="Z323">
        <f t="shared" si="53"/>
        <v>51.61411641609692</v>
      </c>
      <c r="AA323">
        <f t="shared" si="54"/>
        <v>8.1626692797168729</v>
      </c>
      <c r="AB323" s="2" t="s">
        <v>644</v>
      </c>
      <c r="AC323" s="2" t="s">
        <v>851</v>
      </c>
      <c r="AD323" s="2" t="s">
        <v>812</v>
      </c>
      <c r="AE323" s="2" t="s">
        <v>862</v>
      </c>
      <c r="AF323" s="2"/>
      <c r="AG323">
        <v>18</v>
      </c>
    </row>
    <row r="324" spans="1:33" x14ac:dyDescent="0.25">
      <c r="A324" t="s">
        <v>325</v>
      </c>
      <c r="B324" t="s">
        <v>487</v>
      </c>
      <c r="C324">
        <v>25915907</v>
      </c>
      <c r="D324">
        <v>10743</v>
      </c>
      <c r="E324">
        <v>32376696</v>
      </c>
      <c r="F324">
        <v>10636</v>
      </c>
      <c r="G324" s="4">
        <v>4.8000000000000001E-2</v>
      </c>
      <c r="H324" t="s">
        <v>516</v>
      </c>
      <c r="I324">
        <v>8.25</v>
      </c>
      <c r="J324" s="3">
        <v>3.5062483143036949</v>
      </c>
      <c r="K324" s="3">
        <v>45524</v>
      </c>
      <c r="L324" s="7">
        <v>41.7</v>
      </c>
      <c r="M324" s="7">
        <v>89.4</v>
      </c>
      <c r="N324" s="2">
        <v>11.8</v>
      </c>
      <c r="O324" s="2">
        <f>F324*116.26</f>
        <v>1236541.3600000001</v>
      </c>
      <c r="P324">
        <f t="shared" si="46"/>
        <v>503268.93000000005</v>
      </c>
      <c r="Q324">
        <f t="shared" si="47"/>
        <v>1.5544171956273736</v>
      </c>
      <c r="R324">
        <v>613285.64100000006</v>
      </c>
      <c r="S324">
        <f t="shared" si="48"/>
        <v>2.3664448286529196</v>
      </c>
      <c r="T324" s="3">
        <f t="shared" si="49"/>
        <v>138952.9584</v>
      </c>
      <c r="U324" s="3">
        <f t="shared" si="50"/>
        <v>0.42917584425538663</v>
      </c>
      <c r="V324">
        <f t="shared" si="51"/>
        <v>120458.0361</v>
      </c>
      <c r="W324">
        <f t="shared" si="52"/>
        <v>0.46480347417514656</v>
      </c>
      <c r="X324">
        <v>3352549</v>
      </c>
      <c r="Y324">
        <v>1430686932</v>
      </c>
      <c r="Z324">
        <f t="shared" si="53"/>
        <v>24.929820129390031</v>
      </c>
      <c r="AA324">
        <f t="shared" si="54"/>
        <v>2.8312483028280666</v>
      </c>
      <c r="AB324" s="2" t="s">
        <v>751</v>
      </c>
      <c r="AC324" s="2" t="s">
        <v>835</v>
      </c>
      <c r="AD324" s="2" t="s">
        <v>793</v>
      </c>
      <c r="AE324" s="2" t="s">
        <v>862</v>
      </c>
      <c r="AG324">
        <v>19</v>
      </c>
    </row>
    <row r="325" spans="1:33" x14ac:dyDescent="0.25">
      <c r="A325" t="s">
        <v>326</v>
      </c>
      <c r="B325" t="s">
        <v>5</v>
      </c>
      <c r="C325">
        <v>29667641</v>
      </c>
      <c r="D325">
        <v>34657</v>
      </c>
      <c r="E325">
        <v>40536433</v>
      </c>
      <c r="F325">
        <v>34335</v>
      </c>
      <c r="G325" s="4">
        <v>5.2999999999999999E-2</v>
      </c>
      <c r="H325" t="s">
        <v>514</v>
      </c>
      <c r="I325">
        <v>9.25</v>
      </c>
      <c r="J325" s="3">
        <v>2.5053380782918149</v>
      </c>
      <c r="K325" s="3">
        <v>44283</v>
      </c>
      <c r="L325" s="7">
        <v>46</v>
      </c>
      <c r="M325" s="7">
        <v>88</v>
      </c>
      <c r="N325" s="2">
        <v>10</v>
      </c>
      <c r="O325" s="2">
        <f>F325*255.18</f>
        <v>8761605.3000000007</v>
      </c>
      <c r="P325">
        <f t="shared" si="46"/>
        <v>1624646.3625</v>
      </c>
      <c r="Q325">
        <f t="shared" si="47"/>
        <v>4.0078671019228551</v>
      </c>
      <c r="R325">
        <v>1978464.1590000002</v>
      </c>
      <c r="S325">
        <f t="shared" si="48"/>
        <v>6.6687612911319789</v>
      </c>
      <c r="T325" s="3">
        <f t="shared" si="49"/>
        <v>448566.17399999994</v>
      </c>
      <c r="U325" s="3">
        <f t="shared" si="50"/>
        <v>1.1065753466764081</v>
      </c>
      <c r="V325">
        <f t="shared" si="51"/>
        <v>388598.54389999999</v>
      </c>
      <c r="W325">
        <f t="shared" si="52"/>
        <v>1.3098397135788449</v>
      </c>
      <c r="X325">
        <v>69542515</v>
      </c>
      <c r="Y325">
        <v>1978074753</v>
      </c>
      <c r="Z325">
        <f t="shared" si="53"/>
        <v>36.635174330173406</v>
      </c>
      <c r="AA325">
        <f t="shared" si="54"/>
        <v>7.978601004710824</v>
      </c>
      <c r="AB325" s="2" t="s">
        <v>670</v>
      </c>
      <c r="AC325" s="2" t="s">
        <v>832</v>
      </c>
      <c r="AD325" s="2" t="s">
        <v>788</v>
      </c>
      <c r="AE325" s="2" t="s">
        <v>862</v>
      </c>
      <c r="AG325">
        <v>17</v>
      </c>
    </row>
    <row r="326" spans="1:33" x14ac:dyDescent="0.25">
      <c r="A326" t="s">
        <v>327</v>
      </c>
      <c r="B326" t="s">
        <v>10</v>
      </c>
      <c r="C326">
        <v>207533576</v>
      </c>
      <c r="D326">
        <v>75916</v>
      </c>
      <c r="E326">
        <v>214977401</v>
      </c>
      <c r="F326">
        <v>78924</v>
      </c>
      <c r="G326" s="4">
        <v>4.4999999999999998E-2</v>
      </c>
      <c r="H326" t="s">
        <v>515</v>
      </c>
      <c r="I326">
        <v>7.75</v>
      </c>
      <c r="J326" s="3">
        <v>1.3330635466631753</v>
      </c>
      <c r="K326" s="3">
        <v>30100</v>
      </c>
      <c r="L326" s="7">
        <v>20.3</v>
      </c>
      <c r="M326" s="7">
        <v>90.3</v>
      </c>
      <c r="N326" s="2">
        <v>15.3</v>
      </c>
      <c r="O326" s="2" t="s">
        <v>872</v>
      </c>
      <c r="P326">
        <f t="shared" si="46"/>
        <v>3734486.37</v>
      </c>
      <c r="Q326">
        <f t="shared" si="47"/>
        <v>1.7371529996308774</v>
      </c>
      <c r="R326">
        <v>4333816.6919999998</v>
      </c>
      <c r="S326">
        <f t="shared" si="48"/>
        <v>2.0882484538309116</v>
      </c>
      <c r="T326" s="3">
        <f t="shared" si="49"/>
        <v>1031094.7056</v>
      </c>
      <c r="U326" s="3">
        <f t="shared" si="50"/>
        <v>0.47962934745871266</v>
      </c>
      <c r="V326">
        <f t="shared" si="51"/>
        <v>851223.33319999999</v>
      </c>
      <c r="W326">
        <f t="shared" si="52"/>
        <v>0.41016174327377269</v>
      </c>
      <c r="X326">
        <v>232557575</v>
      </c>
      <c r="Y326">
        <v>15593189</v>
      </c>
      <c r="Z326">
        <f t="shared" si="53"/>
        <v>3.586805153880257</v>
      </c>
      <c r="AA326">
        <f t="shared" si="54"/>
        <v>2.4984101971046844</v>
      </c>
      <c r="AB326" s="2" t="s">
        <v>760</v>
      </c>
      <c r="AC326" s="2" t="s">
        <v>833</v>
      </c>
      <c r="AD326" s="2" t="s">
        <v>789</v>
      </c>
      <c r="AE326" s="2" t="s">
        <v>863</v>
      </c>
      <c r="AG326">
        <v>23</v>
      </c>
    </row>
    <row r="327" spans="1:33" x14ac:dyDescent="0.25">
      <c r="A327" t="s">
        <v>328</v>
      </c>
      <c r="B327" t="s">
        <v>10</v>
      </c>
      <c r="C327">
        <v>2635958</v>
      </c>
      <c r="D327">
        <v>1009</v>
      </c>
      <c r="E327">
        <v>2781942</v>
      </c>
      <c r="F327">
        <v>1056</v>
      </c>
      <c r="G327" s="4">
        <v>4.9000000000000002E-2</v>
      </c>
      <c r="H327" t="s">
        <v>515</v>
      </c>
      <c r="I327">
        <v>7.75</v>
      </c>
      <c r="J327" s="3">
        <v>2.37</v>
      </c>
      <c r="K327" s="3">
        <v>30100</v>
      </c>
      <c r="L327" s="7">
        <v>20.3</v>
      </c>
      <c r="M327" s="7">
        <v>90.3</v>
      </c>
      <c r="N327" s="2">
        <v>15.3</v>
      </c>
      <c r="O327" s="2" t="s">
        <v>872</v>
      </c>
      <c r="P327">
        <f t="shared" si="46"/>
        <v>49967.280000000006</v>
      </c>
      <c r="Q327">
        <f t="shared" si="47"/>
        <v>1.7961294663943392</v>
      </c>
      <c r="R327">
        <v>57600.783000000003</v>
      </c>
      <c r="S327">
        <f t="shared" si="48"/>
        <v>2.1851935046006044</v>
      </c>
      <c r="T327" s="3">
        <f t="shared" si="49"/>
        <v>13796.006399999998</v>
      </c>
      <c r="U327" s="3">
        <f t="shared" si="50"/>
        <v>0.49591279760685159</v>
      </c>
      <c r="V327">
        <f t="shared" si="51"/>
        <v>11313.614299999999</v>
      </c>
      <c r="W327">
        <f t="shared" si="52"/>
        <v>0.42920313221986078</v>
      </c>
      <c r="X327">
        <v>63279015</v>
      </c>
      <c r="Y327">
        <v>36522671</v>
      </c>
      <c r="Z327">
        <f t="shared" si="53"/>
        <v>5.5381762531876451</v>
      </c>
      <c r="AA327">
        <f t="shared" si="54"/>
        <v>2.614396636820465</v>
      </c>
      <c r="AB327" s="2" t="s">
        <v>630</v>
      </c>
      <c r="AC327" s="2" t="s">
        <v>833</v>
      </c>
      <c r="AD327" s="2" t="s">
        <v>789</v>
      </c>
      <c r="AE327" s="2" t="s">
        <v>863</v>
      </c>
      <c r="AG327">
        <v>23</v>
      </c>
    </row>
    <row r="328" spans="1:33" x14ac:dyDescent="0.25">
      <c r="A328" t="s">
        <v>329</v>
      </c>
      <c r="B328" t="s">
        <v>502</v>
      </c>
      <c r="C328">
        <v>1044492</v>
      </c>
      <c r="D328">
        <v>452</v>
      </c>
      <c r="E328">
        <v>1011386</v>
      </c>
      <c r="F328">
        <v>446</v>
      </c>
      <c r="G328" s="4">
        <v>7.1999999999999995E-2</v>
      </c>
      <c r="H328" t="s">
        <v>526</v>
      </c>
      <c r="I328">
        <v>8.375</v>
      </c>
      <c r="J328" s="3">
        <v>6.4</v>
      </c>
      <c r="K328" s="3">
        <v>27395</v>
      </c>
      <c r="L328" s="7">
        <v>24.7</v>
      </c>
      <c r="M328" s="7">
        <v>86.9</v>
      </c>
      <c r="N328" s="2">
        <v>15.9</v>
      </c>
      <c r="O328" s="2">
        <f>F328*125.96</f>
        <v>56178.159999999996</v>
      </c>
      <c r="P328">
        <f t="shared" si="46"/>
        <v>21103.605</v>
      </c>
      <c r="Q328">
        <f t="shared" si="47"/>
        <v>2.0866024445661697</v>
      </c>
      <c r="R328">
        <v>25803.324000000001</v>
      </c>
      <c r="S328">
        <f t="shared" si="48"/>
        <v>2.470418538389954</v>
      </c>
      <c r="T328" s="3">
        <f t="shared" si="49"/>
        <v>5826.7223999999997</v>
      </c>
      <c r="U328" s="3">
        <f t="shared" si="50"/>
        <v>0.57611262168944388</v>
      </c>
      <c r="V328">
        <f t="shared" si="51"/>
        <v>5068.1404000000002</v>
      </c>
      <c r="W328">
        <f t="shared" si="52"/>
        <v>0.48522539186513641</v>
      </c>
      <c r="X328">
        <v>92398447</v>
      </c>
      <c r="Y328">
        <v>170760631</v>
      </c>
      <c r="Z328">
        <f t="shared" si="53"/>
        <v>-3.16957908725007</v>
      </c>
      <c r="AA328">
        <f t="shared" si="54"/>
        <v>2.9556439302550905</v>
      </c>
      <c r="AB328" s="2" t="s">
        <v>898</v>
      </c>
      <c r="AC328" s="2" t="s">
        <v>846</v>
      </c>
      <c r="AD328" s="2" t="s">
        <v>805</v>
      </c>
      <c r="AE328" s="2" t="s">
        <v>862</v>
      </c>
      <c r="AF328" s="2"/>
      <c r="AG328">
        <v>21</v>
      </c>
    </row>
    <row r="329" spans="1:33" x14ac:dyDescent="0.25">
      <c r="A329" t="s">
        <v>330</v>
      </c>
      <c r="B329" t="s">
        <v>243</v>
      </c>
      <c r="C329">
        <v>193151575</v>
      </c>
      <c r="D329">
        <v>155306</v>
      </c>
      <c r="E329">
        <v>290696190</v>
      </c>
      <c r="F329">
        <v>148879</v>
      </c>
      <c r="G329" s="4">
        <v>0.1</v>
      </c>
      <c r="H329" t="s">
        <v>523</v>
      </c>
      <c r="I329">
        <v>10.25</v>
      </c>
      <c r="J329" s="3">
        <v>6.152798868932293</v>
      </c>
      <c r="K329" s="3">
        <v>32469</v>
      </c>
      <c r="L329" s="7">
        <v>31.8</v>
      </c>
      <c r="M329" s="7">
        <v>78.7</v>
      </c>
      <c r="N329" s="2">
        <v>11</v>
      </c>
      <c r="O329" s="2">
        <f>F329*186.63</f>
        <v>27785287.77</v>
      </c>
      <c r="P329">
        <f t="shared" si="46"/>
        <v>7044582.0825000005</v>
      </c>
      <c r="Q329">
        <f t="shared" si="47"/>
        <v>2.4233486109673472</v>
      </c>
      <c r="R329">
        <v>8865953.6220000014</v>
      </c>
      <c r="S329">
        <f t="shared" si="48"/>
        <v>4.590153418112175</v>
      </c>
      <c r="T329" s="3">
        <f t="shared" si="49"/>
        <v>1945014.8075999999</v>
      </c>
      <c r="U329" s="3">
        <f t="shared" si="50"/>
        <v>0.66908851044796969</v>
      </c>
      <c r="V329">
        <f t="shared" si="51"/>
        <v>1741399.5862</v>
      </c>
      <c r="W329">
        <f t="shared" si="52"/>
        <v>0.90157151770571886</v>
      </c>
      <c r="X329">
        <v>804305689</v>
      </c>
      <c r="Y329">
        <v>828376243</v>
      </c>
      <c r="Z329">
        <f t="shared" si="53"/>
        <v>50.501589231151755</v>
      </c>
      <c r="AA329">
        <f t="shared" si="54"/>
        <v>5.4917249358178948</v>
      </c>
      <c r="AB329" s="2" t="s">
        <v>677</v>
      </c>
      <c r="AC329" s="2" t="s">
        <v>821</v>
      </c>
      <c r="AD329" s="2" t="s">
        <v>784</v>
      </c>
      <c r="AE329" s="2" t="s">
        <v>862</v>
      </c>
      <c r="AF329" s="2" t="s">
        <v>903</v>
      </c>
      <c r="AG329">
        <v>17</v>
      </c>
    </row>
    <row r="330" spans="1:33" x14ac:dyDescent="0.25">
      <c r="A330" t="s">
        <v>331</v>
      </c>
      <c r="B330" t="s">
        <v>496</v>
      </c>
      <c r="C330">
        <v>38832508</v>
      </c>
      <c r="D330">
        <v>22808</v>
      </c>
      <c r="E330">
        <v>49804840</v>
      </c>
      <c r="F330">
        <v>22188</v>
      </c>
      <c r="G330" s="4">
        <v>7.8E-2</v>
      </c>
      <c r="H330" t="s">
        <v>555</v>
      </c>
      <c r="I330">
        <v>8.75</v>
      </c>
      <c r="J330" s="3">
        <v>1.9341489744512415</v>
      </c>
      <c r="K330" s="3">
        <v>84017</v>
      </c>
      <c r="L330" s="7">
        <v>33.1</v>
      </c>
      <c r="M330" s="7">
        <v>84.4</v>
      </c>
      <c r="N330" s="2">
        <v>9.6</v>
      </c>
      <c r="O330" s="2">
        <f>F330*102.58</f>
        <v>2276045.04</v>
      </c>
      <c r="P330">
        <f t="shared" si="46"/>
        <v>1049880.69</v>
      </c>
      <c r="Q330">
        <f t="shared" si="47"/>
        <v>2.1079892837724206</v>
      </c>
      <c r="R330">
        <v>1302040.2960000001</v>
      </c>
      <c r="S330">
        <f t="shared" si="48"/>
        <v>3.3529647273876826</v>
      </c>
      <c r="T330" s="3">
        <f t="shared" si="49"/>
        <v>289872.90719999996</v>
      </c>
      <c r="U330" s="3">
        <f t="shared" si="50"/>
        <v>0.58201754528274752</v>
      </c>
      <c r="V330">
        <f t="shared" si="51"/>
        <v>255739.2616</v>
      </c>
      <c r="W330">
        <f t="shared" si="52"/>
        <v>0.65857003518804391</v>
      </c>
      <c r="X330">
        <v>383200471</v>
      </c>
      <c r="Y330">
        <v>186443958</v>
      </c>
      <c r="Z330">
        <f t="shared" si="53"/>
        <v>28.255532709862575</v>
      </c>
      <c r="AA330">
        <f t="shared" si="54"/>
        <v>4.0115347625757272</v>
      </c>
      <c r="AB330" s="2" t="s">
        <v>583</v>
      </c>
      <c r="AC330" s="2" t="s">
        <v>794</v>
      </c>
      <c r="AD330" s="2" t="s">
        <v>812</v>
      </c>
      <c r="AE330" s="2" t="s">
        <v>862</v>
      </c>
      <c r="AF330" s="2"/>
      <c r="AG330">
        <v>19</v>
      </c>
    </row>
    <row r="331" spans="1:33" x14ac:dyDescent="0.25">
      <c r="A331" t="s">
        <v>332</v>
      </c>
      <c r="B331" t="s">
        <v>440</v>
      </c>
      <c r="C331">
        <v>82048402</v>
      </c>
      <c r="D331">
        <v>59908</v>
      </c>
      <c r="E331">
        <v>101637339</v>
      </c>
      <c r="F331">
        <v>62515</v>
      </c>
      <c r="G331" s="4">
        <v>0.13100000000000001</v>
      </c>
      <c r="H331" t="s">
        <v>546</v>
      </c>
      <c r="I331">
        <v>9.25</v>
      </c>
      <c r="J331" s="3">
        <v>3.1888920261090532</v>
      </c>
      <c r="K331" s="3">
        <v>20421</v>
      </c>
      <c r="L331" s="7">
        <v>14.3</v>
      </c>
      <c r="M331" s="7">
        <v>69.8</v>
      </c>
      <c r="N331" s="2">
        <v>10.4</v>
      </c>
      <c r="O331" s="2">
        <f>F331*121.42</f>
        <v>7590571.2999999998</v>
      </c>
      <c r="P331">
        <f t="shared" si="46"/>
        <v>2958053.5125000002</v>
      </c>
      <c r="Q331">
        <f t="shared" si="47"/>
        <v>2.9104003918284405</v>
      </c>
      <c r="R331">
        <v>3419967.9960000003</v>
      </c>
      <c r="S331">
        <f t="shared" si="48"/>
        <v>4.16823230268397</v>
      </c>
      <c r="T331" s="3">
        <f t="shared" si="49"/>
        <v>816720.9659999999</v>
      </c>
      <c r="U331" s="3">
        <f t="shared" si="50"/>
        <v>0.80356390086127694</v>
      </c>
      <c r="V331">
        <f t="shared" si="51"/>
        <v>671730.43160000001</v>
      </c>
      <c r="W331">
        <f t="shared" si="52"/>
        <v>0.8187002004012216</v>
      </c>
      <c r="X331">
        <v>1440239173</v>
      </c>
      <c r="Y331">
        <v>716292173</v>
      </c>
      <c r="Z331">
        <f t="shared" si="53"/>
        <v>23.874854991081971</v>
      </c>
      <c r="AA331">
        <f t="shared" si="54"/>
        <v>4.9869325030851908</v>
      </c>
      <c r="AB331" s="2" t="s">
        <v>761</v>
      </c>
      <c r="AC331" s="2" t="s">
        <v>799</v>
      </c>
      <c r="AD331" s="2" t="s">
        <v>596</v>
      </c>
      <c r="AE331" s="2" t="s">
        <v>863</v>
      </c>
      <c r="AF331" s="2"/>
      <c r="AG331">
        <v>16</v>
      </c>
    </row>
    <row r="332" spans="1:33" x14ac:dyDescent="0.25">
      <c r="A332" t="s">
        <v>333</v>
      </c>
      <c r="B332" t="s">
        <v>510</v>
      </c>
      <c r="C332">
        <v>5446068</v>
      </c>
      <c r="D332">
        <v>2127</v>
      </c>
      <c r="E332">
        <v>3670924</v>
      </c>
      <c r="F332">
        <v>2027</v>
      </c>
      <c r="G332" s="4">
        <v>9.7000000000000003E-2</v>
      </c>
      <c r="H332" t="s">
        <v>556</v>
      </c>
      <c r="I332">
        <v>7.25</v>
      </c>
      <c r="J332" s="3">
        <v>5.75</v>
      </c>
      <c r="K332" s="3">
        <v>32710</v>
      </c>
      <c r="L332" s="7">
        <v>23.5</v>
      </c>
      <c r="M332" s="7">
        <v>93.9</v>
      </c>
      <c r="N332" s="2">
        <v>11.8</v>
      </c>
      <c r="O332" s="2" t="s">
        <v>875</v>
      </c>
      <c r="P332">
        <f t="shared" si="46"/>
        <v>95912.572500000009</v>
      </c>
      <c r="Q332">
        <f t="shared" si="47"/>
        <v>2.6127637755507882</v>
      </c>
      <c r="R332">
        <v>121424.04900000001</v>
      </c>
      <c r="S332">
        <f t="shared" si="48"/>
        <v>2.2295727669944627</v>
      </c>
      <c r="T332" s="3">
        <f t="shared" si="49"/>
        <v>26481.538799999998</v>
      </c>
      <c r="U332" s="3">
        <f t="shared" si="50"/>
        <v>0.72138619050680419</v>
      </c>
      <c r="V332">
        <f t="shared" si="51"/>
        <v>23849.412899999999</v>
      </c>
      <c r="W332">
        <f t="shared" si="52"/>
        <v>0.43791985153325302</v>
      </c>
      <c r="X332">
        <v>828315950</v>
      </c>
      <c r="Y332">
        <v>1229150078</v>
      </c>
      <c r="Z332">
        <f t="shared" si="53"/>
        <v>-32.594965762454677</v>
      </c>
      <c r="AA332">
        <f t="shared" si="54"/>
        <v>2.6674926185277164</v>
      </c>
      <c r="AB332" s="2" t="s">
        <v>774</v>
      </c>
      <c r="AC332" s="2" t="s">
        <v>845</v>
      </c>
      <c r="AD332" s="2" t="s">
        <v>814</v>
      </c>
      <c r="AE332" s="2" t="s">
        <v>863</v>
      </c>
      <c r="AF332" s="2"/>
      <c r="AG332">
        <v>23</v>
      </c>
    </row>
    <row r="333" spans="1:33" x14ac:dyDescent="0.25">
      <c r="A333" t="s">
        <v>334</v>
      </c>
      <c r="B333" t="s">
        <v>383</v>
      </c>
      <c r="C333">
        <v>6638595</v>
      </c>
      <c r="D333">
        <v>4707</v>
      </c>
      <c r="E333">
        <v>5511529</v>
      </c>
      <c r="F333">
        <v>4355</v>
      </c>
      <c r="G333" s="4">
        <v>9.7000000000000003E-2</v>
      </c>
      <c r="H333" t="s">
        <v>541</v>
      </c>
      <c r="I333">
        <v>9.375</v>
      </c>
      <c r="J333" s="3">
        <v>2.09</v>
      </c>
      <c r="K333" s="3">
        <v>57375</v>
      </c>
      <c r="L333" s="7">
        <v>49.9</v>
      </c>
      <c r="M333" s="7">
        <v>89.2</v>
      </c>
      <c r="N333" s="2">
        <v>9.3000000000000007</v>
      </c>
      <c r="O333" s="2">
        <f>F333*106.86</f>
        <v>465375.3</v>
      </c>
      <c r="P333">
        <f t="shared" si="46"/>
        <v>206067.71250000002</v>
      </c>
      <c r="Q333">
        <f t="shared" si="47"/>
        <v>3.7388483758318247</v>
      </c>
      <c r="R333">
        <v>268708.50900000002</v>
      </c>
      <c r="S333">
        <f t="shared" si="48"/>
        <v>4.0476713672094773</v>
      </c>
      <c r="T333" s="3">
        <f t="shared" si="49"/>
        <v>56895.462</v>
      </c>
      <c r="U333" s="3">
        <f t="shared" si="50"/>
        <v>1.032299058936277</v>
      </c>
      <c r="V333">
        <f t="shared" si="51"/>
        <v>52778.178899999999</v>
      </c>
      <c r="W333">
        <f t="shared" si="52"/>
        <v>0.7950203152926183</v>
      </c>
      <c r="X333">
        <v>197825115</v>
      </c>
      <c r="Y333">
        <v>1816102603</v>
      </c>
      <c r="Z333">
        <f t="shared" si="53"/>
        <v>-16.977477915131139</v>
      </c>
      <c r="AA333">
        <f t="shared" si="54"/>
        <v>4.842691682502096</v>
      </c>
      <c r="AB333" s="2" t="s">
        <v>895</v>
      </c>
      <c r="AC333" s="2" t="s">
        <v>837</v>
      </c>
      <c r="AD333" s="2" t="s">
        <v>820</v>
      </c>
      <c r="AE333" s="2" t="s">
        <v>862</v>
      </c>
      <c r="AF333" s="2"/>
      <c r="AG333">
        <v>20</v>
      </c>
    </row>
    <row r="334" spans="1:33" x14ac:dyDescent="0.25">
      <c r="A334" t="s">
        <v>335</v>
      </c>
      <c r="B334" t="s">
        <v>369</v>
      </c>
      <c r="C334">
        <v>91504584</v>
      </c>
      <c r="D334">
        <v>50253</v>
      </c>
      <c r="E334">
        <v>103721349</v>
      </c>
      <c r="F334">
        <v>48850</v>
      </c>
      <c r="G334" s="4">
        <v>4.7E-2</v>
      </c>
      <c r="H334" t="s">
        <v>537</v>
      </c>
      <c r="I334">
        <v>7.75</v>
      </c>
      <c r="J334" s="3">
        <v>1.0214709181220958</v>
      </c>
      <c r="K334" s="3">
        <v>36156</v>
      </c>
      <c r="L334" s="7">
        <v>38.1</v>
      </c>
      <c r="M334" s="7">
        <v>87.1</v>
      </c>
      <c r="N334" s="2">
        <v>11.1</v>
      </c>
      <c r="O334" s="2">
        <f>F334*189.91</f>
        <v>9277103.5</v>
      </c>
      <c r="P334">
        <f t="shared" si="46"/>
        <v>2311459.875</v>
      </c>
      <c r="Q334">
        <f t="shared" si="47"/>
        <v>2.2285285500866365</v>
      </c>
      <c r="R334">
        <v>2868793.0109999999</v>
      </c>
      <c r="S334">
        <f t="shared" si="48"/>
        <v>3.1351358430305525</v>
      </c>
      <c r="T334" s="3">
        <f t="shared" si="49"/>
        <v>638195.93999999994</v>
      </c>
      <c r="U334" s="3">
        <f t="shared" si="50"/>
        <v>0.6152985341523084</v>
      </c>
      <c r="V334">
        <f t="shared" si="51"/>
        <v>563471.81310000003</v>
      </c>
      <c r="W334">
        <f t="shared" si="52"/>
        <v>0.6157853393443109</v>
      </c>
      <c r="X334">
        <v>18046711</v>
      </c>
      <c r="Y334">
        <v>27076809726</v>
      </c>
      <c r="Z334">
        <f t="shared" si="53"/>
        <v>13.350986875149337</v>
      </c>
      <c r="AA334">
        <f t="shared" si="54"/>
        <v>3.7509211823748632</v>
      </c>
      <c r="AB334" s="2" t="s">
        <v>696</v>
      </c>
      <c r="AC334" s="2" t="s">
        <v>852</v>
      </c>
      <c r="AD334" s="2" t="s">
        <v>570</v>
      </c>
      <c r="AE334" s="2" t="s">
        <v>862</v>
      </c>
      <c r="AF334" s="2"/>
      <c r="AG334">
        <v>20</v>
      </c>
    </row>
    <row r="335" spans="1:33" x14ac:dyDescent="0.25">
      <c r="A335" t="s">
        <v>336</v>
      </c>
      <c r="B335" t="s">
        <v>362</v>
      </c>
      <c r="C335">
        <v>89387697</v>
      </c>
      <c r="D335">
        <v>73872</v>
      </c>
      <c r="E335">
        <v>126892675</v>
      </c>
      <c r="F335">
        <v>79536</v>
      </c>
      <c r="G335" s="4">
        <v>7.0000000000000007E-2</v>
      </c>
      <c r="H335" t="s">
        <v>534</v>
      </c>
      <c r="I335">
        <v>8.75</v>
      </c>
      <c r="J335" s="3">
        <v>2.9656381394245344</v>
      </c>
      <c r="K335" s="3">
        <v>31311</v>
      </c>
      <c r="L335" s="7">
        <v>30.4</v>
      </c>
      <c r="M335" s="7">
        <v>87.4</v>
      </c>
      <c r="N335" s="2">
        <v>13.6</v>
      </c>
      <c r="O335" s="2">
        <f>F335*298.47</f>
        <v>23739109.920000002</v>
      </c>
      <c r="P335">
        <f t="shared" si="46"/>
        <v>3763444.68</v>
      </c>
      <c r="Q335">
        <f t="shared" si="47"/>
        <v>2.9658486433515567</v>
      </c>
      <c r="R335">
        <v>4217130.8640000001</v>
      </c>
      <c r="S335">
        <f t="shared" si="48"/>
        <v>4.7177978687603952</v>
      </c>
      <c r="T335" s="3">
        <f t="shared" si="49"/>
        <v>1039090.1183999999</v>
      </c>
      <c r="U335" s="3">
        <f t="shared" si="50"/>
        <v>0.81887320792945684</v>
      </c>
      <c r="V335">
        <f t="shared" si="51"/>
        <v>828304.57440000004</v>
      </c>
      <c r="W335">
        <f t="shared" si="52"/>
        <v>0.9266427060985809</v>
      </c>
      <c r="X335">
        <v>161335476</v>
      </c>
      <c r="Y335">
        <v>493982097</v>
      </c>
      <c r="Z335">
        <f t="shared" si="53"/>
        <v>41.95765106242753</v>
      </c>
      <c r="AA335">
        <f t="shared" si="54"/>
        <v>5.6444405748589768</v>
      </c>
      <c r="AB335" s="2" t="s">
        <v>607</v>
      </c>
      <c r="AC335" s="2" t="s">
        <v>602</v>
      </c>
      <c r="AD335" s="2" t="s">
        <v>816</v>
      </c>
      <c r="AE335" s="2" t="s">
        <v>862</v>
      </c>
      <c r="AF335" s="2" t="s">
        <v>905</v>
      </c>
      <c r="AG335">
        <v>21</v>
      </c>
    </row>
    <row r="336" spans="1:33" x14ac:dyDescent="0.25">
      <c r="A336" t="s">
        <v>337</v>
      </c>
      <c r="B336" t="s">
        <v>365</v>
      </c>
      <c r="C336">
        <v>145274753</v>
      </c>
      <c r="D336">
        <v>177324</v>
      </c>
      <c r="E336">
        <v>227869672</v>
      </c>
      <c r="F336">
        <v>174484</v>
      </c>
      <c r="G336" s="4">
        <v>5.3999999999999999E-2</v>
      </c>
      <c r="H336" t="s">
        <v>536</v>
      </c>
      <c r="I336">
        <v>7.75</v>
      </c>
      <c r="J336" s="3">
        <v>2.7894469642448692</v>
      </c>
      <c r="K336" s="3">
        <v>23956</v>
      </c>
      <c r="L336" s="7">
        <v>20.3</v>
      </c>
      <c r="M336" s="7">
        <v>79.5</v>
      </c>
      <c r="N336" s="2">
        <v>14.4</v>
      </c>
      <c r="O336" s="2">
        <f>F336*84.07</f>
        <v>14668869.879999999</v>
      </c>
      <c r="P336">
        <f t="shared" si="46"/>
        <v>8256146.6700000009</v>
      </c>
      <c r="Q336">
        <f t="shared" si="47"/>
        <v>3.6231880256535414</v>
      </c>
      <c r="R336">
        <v>10122895.188000001</v>
      </c>
      <c r="S336">
        <f t="shared" si="48"/>
        <v>6.9681035272522545</v>
      </c>
      <c r="T336" s="3">
        <f t="shared" si="49"/>
        <v>2279528.7695999998</v>
      </c>
      <c r="U336" s="3">
        <f t="shared" si="50"/>
        <v>1.0003651427558116</v>
      </c>
      <c r="V336">
        <f t="shared" si="51"/>
        <v>1988280.8148000001</v>
      </c>
      <c r="W336">
        <f t="shared" si="52"/>
        <v>1.3686347928603948</v>
      </c>
      <c r="X336">
        <v>6671532</v>
      </c>
      <c r="Y336">
        <v>1641765963</v>
      </c>
      <c r="Z336">
        <f t="shared" si="53"/>
        <v>56.854282863588836</v>
      </c>
      <c r="AA336">
        <f t="shared" si="54"/>
        <v>8.3367383201126497</v>
      </c>
      <c r="AB336" s="2" t="s">
        <v>572</v>
      </c>
      <c r="AC336" s="2" t="s">
        <v>826</v>
      </c>
      <c r="AD336" s="2" t="s">
        <v>818</v>
      </c>
      <c r="AE336" s="2" t="s">
        <v>862</v>
      </c>
      <c r="AF336" s="2"/>
      <c r="AG336">
        <v>17</v>
      </c>
    </row>
    <row r="337" spans="1:33" x14ac:dyDescent="0.25">
      <c r="A337" t="s">
        <v>338</v>
      </c>
      <c r="B337" t="s">
        <v>354</v>
      </c>
      <c r="C337">
        <v>44684386</v>
      </c>
      <c r="D337">
        <v>18295</v>
      </c>
      <c r="E337">
        <v>69014712</v>
      </c>
      <c r="F337">
        <v>16650</v>
      </c>
      <c r="G337" s="4">
        <v>0.10299999999999999</v>
      </c>
      <c r="H337" t="s">
        <v>557</v>
      </c>
      <c r="I337">
        <v>7.75</v>
      </c>
      <c r="J337" s="3">
        <v>2.4349331746117633</v>
      </c>
      <c r="K337" s="3">
        <v>27142</v>
      </c>
      <c r="L337" s="7">
        <v>21.8</v>
      </c>
      <c r="M337" s="7">
        <v>81.7</v>
      </c>
      <c r="N337" s="2">
        <v>11.8</v>
      </c>
      <c r="O337" s="2">
        <f>F337*253.23</f>
        <v>4216279.5</v>
      </c>
      <c r="P337">
        <f t="shared" si="46"/>
        <v>787836.375</v>
      </c>
      <c r="Q337">
        <f t="shared" si="47"/>
        <v>1.1415484498435637</v>
      </c>
      <c r="R337">
        <v>1044406.665</v>
      </c>
      <c r="S337">
        <f t="shared" si="48"/>
        <v>2.3372966677890572</v>
      </c>
      <c r="T337" s="3">
        <f t="shared" si="49"/>
        <v>217522.25999999998</v>
      </c>
      <c r="U337" s="3">
        <f t="shared" si="50"/>
        <v>0.31518244979418297</v>
      </c>
      <c r="V337">
        <f t="shared" si="51"/>
        <v>205136.34649999999</v>
      </c>
      <c r="W337">
        <f t="shared" si="52"/>
        <v>0.45907836016813569</v>
      </c>
      <c r="X337">
        <v>149040400</v>
      </c>
      <c r="Y337">
        <v>366451180</v>
      </c>
      <c r="Z337">
        <f t="shared" si="53"/>
        <v>54.449278994233019</v>
      </c>
      <c r="AA337">
        <f t="shared" si="54"/>
        <v>2.7963750279571933</v>
      </c>
      <c r="AB337" s="2" t="s">
        <v>645</v>
      </c>
      <c r="AC337" s="2" t="s">
        <v>784</v>
      </c>
      <c r="AD337" s="2" t="s">
        <v>815</v>
      </c>
      <c r="AE337" s="2" t="s">
        <v>862</v>
      </c>
      <c r="AF337" s="2" t="s">
        <v>904</v>
      </c>
      <c r="AG337">
        <v>19</v>
      </c>
    </row>
    <row r="338" spans="1:33" x14ac:dyDescent="0.25">
      <c r="A338" t="s">
        <v>339</v>
      </c>
      <c r="B338" t="s">
        <v>243</v>
      </c>
      <c r="C338">
        <v>36175840</v>
      </c>
      <c r="D338">
        <v>42884</v>
      </c>
      <c r="E338">
        <v>37073833</v>
      </c>
      <c r="F338">
        <v>41878</v>
      </c>
      <c r="G338" s="4">
        <v>6.0999999999999999E-2</v>
      </c>
      <c r="H338" t="s">
        <v>523</v>
      </c>
      <c r="I338">
        <v>9.5</v>
      </c>
      <c r="J338" s="3">
        <v>0.69111794285169559</v>
      </c>
      <c r="K338" s="3">
        <v>32469</v>
      </c>
      <c r="L338" s="7">
        <v>31.8</v>
      </c>
      <c r="M338" s="7">
        <v>78.7</v>
      </c>
      <c r="N338" s="2">
        <v>11</v>
      </c>
      <c r="O338" s="2">
        <f>F338*186.63</f>
        <v>7815691.1399999997</v>
      </c>
      <c r="P338">
        <f t="shared" si="46"/>
        <v>1981562.2650000001</v>
      </c>
      <c r="Q338">
        <f t="shared" si="47"/>
        <v>5.3449079975086473</v>
      </c>
      <c r="R338">
        <v>2448118.9080000003</v>
      </c>
      <c r="S338">
        <f t="shared" si="48"/>
        <v>6.7672759167444365</v>
      </c>
      <c r="T338" s="3">
        <f t="shared" si="49"/>
        <v>547110.94319999998</v>
      </c>
      <c r="U338" s="3">
        <f t="shared" si="50"/>
        <v>1.4757334187700528</v>
      </c>
      <c r="V338">
        <f t="shared" si="51"/>
        <v>480845.42680000002</v>
      </c>
      <c r="W338">
        <f t="shared" si="52"/>
        <v>1.3291893893825271</v>
      </c>
      <c r="X338">
        <v>88157181</v>
      </c>
      <c r="Y338">
        <v>3119048279</v>
      </c>
      <c r="Z338">
        <f t="shared" si="53"/>
        <v>2.482300341885634</v>
      </c>
      <c r="AA338">
        <f t="shared" si="54"/>
        <v>8.0964653061269622</v>
      </c>
      <c r="AB338" s="2" t="s">
        <v>573</v>
      </c>
      <c r="AC338" s="2" t="s">
        <v>821</v>
      </c>
      <c r="AD338" s="2" t="s">
        <v>784</v>
      </c>
      <c r="AE338" s="2" t="s">
        <v>862</v>
      </c>
      <c r="AF338" s="2" t="s">
        <v>903</v>
      </c>
      <c r="AG338">
        <v>17</v>
      </c>
    </row>
    <row r="339" spans="1:33" x14ac:dyDescent="0.25">
      <c r="A339" t="s">
        <v>340</v>
      </c>
      <c r="B339" t="s">
        <v>299</v>
      </c>
      <c r="C339">
        <v>19657841</v>
      </c>
      <c r="D339">
        <v>48602</v>
      </c>
      <c r="E339">
        <v>25183509</v>
      </c>
      <c r="F339">
        <v>47703</v>
      </c>
      <c r="G339" s="4">
        <v>4.9000000000000002E-2</v>
      </c>
      <c r="H339" t="s">
        <v>531</v>
      </c>
      <c r="I339">
        <v>7.75</v>
      </c>
      <c r="J339" s="3">
        <v>0.62012940033486985</v>
      </c>
      <c r="K339" s="3">
        <v>38590</v>
      </c>
      <c r="L339" s="7">
        <v>39.9</v>
      </c>
      <c r="M339" s="7">
        <v>85.1</v>
      </c>
      <c r="N339" s="2">
        <v>10.5</v>
      </c>
      <c r="O339" s="2">
        <f>F339*99.07</f>
        <v>4725936.21</v>
      </c>
      <c r="P339">
        <f t="shared" si="46"/>
        <v>2257186.7025000001</v>
      </c>
      <c r="Q339">
        <f t="shared" si="47"/>
        <v>8.9629554900391373</v>
      </c>
      <c r="R339">
        <v>2774542.3740000003</v>
      </c>
      <c r="S339">
        <f t="shared" si="48"/>
        <v>14.114176495780997</v>
      </c>
      <c r="T339" s="3">
        <f t="shared" si="49"/>
        <v>623211.07319999998</v>
      </c>
      <c r="U339" s="3">
        <f t="shared" si="50"/>
        <v>2.4746792561751425</v>
      </c>
      <c r="V339">
        <f t="shared" si="51"/>
        <v>544959.64540000004</v>
      </c>
      <c r="W339">
        <f t="shared" si="52"/>
        <v>2.7722253191487307</v>
      </c>
      <c r="X339">
        <v>540043970</v>
      </c>
      <c r="Y339">
        <v>1008685111</v>
      </c>
      <c r="Z339">
        <f t="shared" si="53"/>
        <v>28.109231324029938</v>
      </c>
      <c r="AA339">
        <f t="shared" si="54"/>
        <v>16.88640181492973</v>
      </c>
      <c r="AB339" s="2" t="s">
        <v>573</v>
      </c>
      <c r="AC339" s="2" t="s">
        <v>851</v>
      </c>
      <c r="AD339" s="2" t="s">
        <v>812</v>
      </c>
      <c r="AE339" s="2" t="s">
        <v>862</v>
      </c>
      <c r="AF339" s="2"/>
      <c r="AG339">
        <v>18</v>
      </c>
    </row>
    <row r="340" spans="1:33" x14ac:dyDescent="0.25">
      <c r="A340" t="s">
        <v>341</v>
      </c>
      <c r="B340" t="s">
        <v>431</v>
      </c>
      <c r="C340">
        <v>18725156</v>
      </c>
      <c r="D340">
        <v>14070</v>
      </c>
      <c r="E340">
        <v>23809905</v>
      </c>
      <c r="F340">
        <v>14698</v>
      </c>
      <c r="G340" s="4">
        <v>8.3000000000000004E-2</v>
      </c>
      <c r="H340" t="s">
        <v>554</v>
      </c>
      <c r="I340">
        <v>7.5</v>
      </c>
      <c r="J340" s="3">
        <v>9.2954990215264175</v>
      </c>
      <c r="K340" s="3">
        <v>23126</v>
      </c>
      <c r="L340" s="7">
        <v>15.5</v>
      </c>
      <c r="M340" s="7">
        <v>84.4</v>
      </c>
      <c r="N340" s="2">
        <v>19.8</v>
      </c>
      <c r="O340" s="2" t="s">
        <v>872</v>
      </c>
      <c r="P340">
        <f t="shared" si="46"/>
        <v>695472.61499999999</v>
      </c>
      <c r="Q340">
        <f t="shared" si="47"/>
        <v>2.9209382187791175</v>
      </c>
      <c r="R340">
        <v>803214.09000000008</v>
      </c>
      <c r="S340">
        <f t="shared" si="48"/>
        <v>4.2894921142446032</v>
      </c>
      <c r="T340" s="3">
        <f t="shared" si="49"/>
        <v>192020.55119999999</v>
      </c>
      <c r="U340" s="3">
        <f t="shared" si="50"/>
        <v>0.80647340340081142</v>
      </c>
      <c r="V340">
        <f t="shared" si="51"/>
        <v>157762.68899999998</v>
      </c>
      <c r="W340">
        <f t="shared" si="52"/>
        <v>0.84251735472857991</v>
      </c>
      <c r="X340">
        <v>2098058689</v>
      </c>
      <c r="Y340">
        <v>331310267</v>
      </c>
      <c r="Z340">
        <f t="shared" si="53"/>
        <v>27.154641595509272</v>
      </c>
      <c r="AA340">
        <f t="shared" si="54"/>
        <v>5.132009468973183</v>
      </c>
      <c r="AB340" s="2" t="s">
        <v>762</v>
      </c>
      <c r="AC340" s="2" t="s">
        <v>837</v>
      </c>
      <c r="AD340" s="2" t="s">
        <v>828</v>
      </c>
      <c r="AE340" s="2" t="s">
        <v>863</v>
      </c>
      <c r="AF340" s="2"/>
      <c r="AG340" s="9">
        <v>20</v>
      </c>
    </row>
    <row r="341" spans="1:33" x14ac:dyDescent="0.25">
      <c r="A341" t="s">
        <v>342</v>
      </c>
      <c r="B341" t="s">
        <v>485</v>
      </c>
      <c r="C341">
        <v>391817835</v>
      </c>
      <c r="D341">
        <v>90653</v>
      </c>
      <c r="E341">
        <v>453308317</v>
      </c>
      <c r="F341">
        <v>93879</v>
      </c>
      <c r="G341" s="4">
        <v>6.4000000000000001E-2</v>
      </c>
      <c r="H341" t="s">
        <v>545</v>
      </c>
      <c r="I341">
        <v>7.25</v>
      </c>
      <c r="J341" s="3">
        <v>7.26</v>
      </c>
      <c r="K341" s="3">
        <v>27983</v>
      </c>
      <c r="L341" s="7">
        <v>22.2</v>
      </c>
      <c r="M341" s="7">
        <v>90.8</v>
      </c>
      <c r="N341" s="2">
        <v>19.399999999999999</v>
      </c>
      <c r="O341" s="2">
        <f>F341*456.74</f>
        <v>42878294.460000001</v>
      </c>
      <c r="P341">
        <f t="shared" si="46"/>
        <v>4442119.5825000005</v>
      </c>
      <c r="Q341">
        <f t="shared" si="47"/>
        <v>0.97993339542014191</v>
      </c>
      <c r="R341">
        <v>5175107.8110000007</v>
      </c>
      <c r="S341">
        <f t="shared" si="48"/>
        <v>1.3207943459235336</v>
      </c>
      <c r="T341" s="3">
        <f t="shared" si="49"/>
        <v>1226472.8075999999</v>
      </c>
      <c r="U341" s="3">
        <f t="shared" si="50"/>
        <v>0.2705604026232768</v>
      </c>
      <c r="V341">
        <f t="shared" si="51"/>
        <v>1016464.8931</v>
      </c>
      <c r="W341">
        <f t="shared" si="52"/>
        <v>0.25942282415500562</v>
      </c>
      <c r="X341">
        <v>964421139</v>
      </c>
      <c r="Y341">
        <v>2608209881</v>
      </c>
      <c r="Z341">
        <f t="shared" si="53"/>
        <v>15.693640387758256</v>
      </c>
      <c r="AA341">
        <f t="shared" si="54"/>
        <v>1.5802171700785392</v>
      </c>
      <c r="AB341" s="2" t="s">
        <v>730</v>
      </c>
      <c r="AC341" s="2" t="s">
        <v>813</v>
      </c>
      <c r="AD341" s="2" t="s">
        <v>822</v>
      </c>
      <c r="AE341" s="2" t="s">
        <v>863</v>
      </c>
      <c r="AF341" s="2"/>
      <c r="AG341">
        <v>21</v>
      </c>
    </row>
    <row r="342" spans="1:33" x14ac:dyDescent="0.25">
      <c r="A342" t="s">
        <v>343</v>
      </c>
      <c r="B342" t="s">
        <v>365</v>
      </c>
      <c r="C342">
        <v>139399711</v>
      </c>
      <c r="D342">
        <v>69851</v>
      </c>
      <c r="E342">
        <v>176874604</v>
      </c>
      <c r="F342">
        <v>72933</v>
      </c>
      <c r="G342" s="4">
        <v>5.5E-2</v>
      </c>
      <c r="H342" t="s">
        <v>536</v>
      </c>
      <c r="I342">
        <v>8.75</v>
      </c>
      <c r="J342" s="3">
        <v>3.5723718046732738</v>
      </c>
      <c r="K342" s="3">
        <v>23956</v>
      </c>
      <c r="L342" s="7">
        <v>20.3</v>
      </c>
      <c r="M342" s="7">
        <v>79.5</v>
      </c>
      <c r="N342" s="2">
        <v>14.4</v>
      </c>
      <c r="O342" s="2">
        <f>F342*84.07</f>
        <v>6131477.3099999996</v>
      </c>
      <c r="P342">
        <f t="shared" si="46"/>
        <v>3451007.2275</v>
      </c>
      <c r="Q342">
        <f t="shared" si="47"/>
        <v>1.9511038608459583</v>
      </c>
      <c r="R342">
        <v>3987584.037</v>
      </c>
      <c r="S342">
        <f t="shared" si="48"/>
        <v>2.8605396728548458</v>
      </c>
      <c r="T342" s="3">
        <f t="shared" si="49"/>
        <v>952825.8851999999</v>
      </c>
      <c r="U342" s="3">
        <f t="shared" si="50"/>
        <v>0.53870135319143952</v>
      </c>
      <c r="V342">
        <f t="shared" si="51"/>
        <v>783218.3077</v>
      </c>
      <c r="W342">
        <f t="shared" si="52"/>
        <v>0.56185073992011358</v>
      </c>
      <c r="X342">
        <v>1453073178</v>
      </c>
      <c r="Y342">
        <v>4653919994</v>
      </c>
      <c r="Z342">
        <f t="shared" si="53"/>
        <v>26.883049276909908</v>
      </c>
      <c r="AA342">
        <f t="shared" si="54"/>
        <v>3.4223904127749596</v>
      </c>
      <c r="AB342" s="2" t="s">
        <v>623</v>
      </c>
      <c r="AC342" s="2" t="s">
        <v>826</v>
      </c>
      <c r="AD342" s="2" t="s">
        <v>818</v>
      </c>
      <c r="AE342" s="2" t="s">
        <v>862</v>
      </c>
      <c r="AF342" s="2"/>
      <c r="AG342">
        <v>17</v>
      </c>
    </row>
    <row r="343" spans="1:33" x14ac:dyDescent="0.25">
      <c r="A343" t="s">
        <v>344</v>
      </c>
      <c r="B343" t="s">
        <v>243</v>
      </c>
      <c r="C343">
        <v>146885894</v>
      </c>
      <c r="D343">
        <v>68907</v>
      </c>
      <c r="E343">
        <v>161346882</v>
      </c>
      <c r="F343">
        <v>69742</v>
      </c>
      <c r="G343" s="4">
        <v>6.5000000000000002E-2</v>
      </c>
      <c r="H343" t="s">
        <v>523</v>
      </c>
      <c r="I343">
        <v>9.5</v>
      </c>
      <c r="J343" s="3">
        <v>2.3713188979295423</v>
      </c>
      <c r="K343" s="3">
        <v>32469</v>
      </c>
      <c r="L343" s="7">
        <v>31.8</v>
      </c>
      <c r="M343" s="7">
        <v>78.7</v>
      </c>
      <c r="N343" s="2">
        <v>11</v>
      </c>
      <c r="O343" s="2">
        <f>F343*186.63</f>
        <v>13015949.459999999</v>
      </c>
      <c r="P343">
        <f t="shared" si="46"/>
        <v>3300017.085</v>
      </c>
      <c r="Q343">
        <f t="shared" si="47"/>
        <v>2.0452933729453786</v>
      </c>
      <c r="R343">
        <v>3933693.9090000005</v>
      </c>
      <c r="S343">
        <f t="shared" si="48"/>
        <v>2.6780610458074348</v>
      </c>
      <c r="T343" s="3">
        <f t="shared" si="49"/>
        <v>911137.38479999988</v>
      </c>
      <c r="U343" s="3">
        <f t="shared" si="50"/>
        <v>0.56470715362197077</v>
      </c>
      <c r="V343">
        <f t="shared" si="51"/>
        <v>772633.51890000002</v>
      </c>
      <c r="W343">
        <f t="shared" si="52"/>
        <v>0.52600933817375273</v>
      </c>
      <c r="X343">
        <v>70663722</v>
      </c>
      <c r="Y343">
        <v>924499384</v>
      </c>
      <c r="Z343">
        <f t="shared" si="53"/>
        <v>9.8450488377052743</v>
      </c>
      <c r="AA343">
        <f t="shared" si="54"/>
        <v>3.2040703839811875</v>
      </c>
      <c r="AB343" s="2" t="s">
        <v>708</v>
      </c>
      <c r="AC343" s="2" t="s">
        <v>821</v>
      </c>
      <c r="AD343" s="2" t="s">
        <v>784</v>
      </c>
      <c r="AE343" s="2" t="s">
        <v>862</v>
      </c>
      <c r="AF343" s="2" t="s">
        <v>903</v>
      </c>
      <c r="AG343">
        <v>17</v>
      </c>
    </row>
    <row r="344" spans="1:33" x14ac:dyDescent="0.25">
      <c r="A344" t="s">
        <v>345</v>
      </c>
      <c r="B344" t="s">
        <v>383</v>
      </c>
      <c r="C344">
        <v>263387195</v>
      </c>
      <c r="D344">
        <v>85601</v>
      </c>
      <c r="E344">
        <v>310534684</v>
      </c>
      <c r="F344">
        <v>81771</v>
      </c>
      <c r="G344" s="4">
        <v>3.9E-2</v>
      </c>
      <c r="H344" t="s">
        <v>541</v>
      </c>
      <c r="I344">
        <v>9.875</v>
      </c>
      <c r="J344" s="3">
        <v>2.1618035618287257</v>
      </c>
      <c r="K344" s="3">
        <v>57375</v>
      </c>
      <c r="L344" s="7">
        <v>49.9</v>
      </c>
      <c r="M344" s="7">
        <v>89.2</v>
      </c>
      <c r="N344" s="2">
        <v>9.3000000000000007</v>
      </c>
      <c r="O344" s="2">
        <f>F344*106.86</f>
        <v>8738049.0600000005</v>
      </c>
      <c r="P344">
        <f t="shared" si="46"/>
        <v>3869199.2925</v>
      </c>
      <c r="Q344">
        <f t="shared" si="47"/>
        <v>1.2459797542293214</v>
      </c>
      <c r="R344">
        <v>4886704.2870000005</v>
      </c>
      <c r="S344">
        <f t="shared" si="48"/>
        <v>1.8553310030884382</v>
      </c>
      <c r="T344" s="3">
        <f t="shared" si="49"/>
        <v>1068289.0523999999</v>
      </c>
      <c r="U344" s="3">
        <f t="shared" si="50"/>
        <v>0.34401601735411941</v>
      </c>
      <c r="V344">
        <f t="shared" si="51"/>
        <v>959818.33270000003</v>
      </c>
      <c r="W344">
        <f t="shared" si="52"/>
        <v>0.36441343805647047</v>
      </c>
      <c r="X344">
        <v>1804047710</v>
      </c>
      <c r="Y344">
        <v>2005912763</v>
      </c>
      <c r="Z344">
        <f t="shared" si="53"/>
        <v>17.900448425368591</v>
      </c>
      <c r="AA344">
        <f t="shared" si="54"/>
        <v>2.2197444411449085</v>
      </c>
      <c r="AB344" s="2" t="s">
        <v>763</v>
      </c>
      <c r="AC344" s="2" t="s">
        <v>837</v>
      </c>
      <c r="AD344" s="2" t="s">
        <v>820</v>
      </c>
      <c r="AE344" s="2" t="s">
        <v>862</v>
      </c>
      <c r="AF344" s="2"/>
      <c r="AG344">
        <v>20</v>
      </c>
    </row>
    <row r="345" spans="1:33" x14ac:dyDescent="0.25">
      <c r="A345" t="s">
        <v>346</v>
      </c>
      <c r="B345" t="s">
        <v>154</v>
      </c>
      <c r="C345">
        <v>29180644</v>
      </c>
      <c r="D345">
        <v>26152</v>
      </c>
      <c r="E345">
        <v>38323111</v>
      </c>
      <c r="F345">
        <v>24929</v>
      </c>
      <c r="G345" s="4">
        <v>0.158</v>
      </c>
      <c r="H345" t="s">
        <v>553</v>
      </c>
      <c r="I345">
        <v>9.25</v>
      </c>
      <c r="J345" s="3">
        <v>4.545454545454545</v>
      </c>
      <c r="K345" s="3">
        <v>23284</v>
      </c>
      <c r="L345" s="7">
        <v>20.7</v>
      </c>
      <c r="M345" s="7">
        <v>75.3</v>
      </c>
      <c r="N345" s="2">
        <v>14.6</v>
      </c>
      <c r="O345" s="2">
        <f>F345*11.566</f>
        <v>288328.81400000001</v>
      </c>
      <c r="P345">
        <f t="shared" si="46"/>
        <v>1179577.9575</v>
      </c>
      <c r="Q345">
        <f t="shared" si="47"/>
        <v>3.0779806929035587</v>
      </c>
      <c r="R345">
        <v>1492939.2240000002</v>
      </c>
      <c r="S345">
        <f t="shared" si="48"/>
        <v>5.1161969694705851</v>
      </c>
      <c r="T345" s="3">
        <f t="shared" si="49"/>
        <v>325682.4276</v>
      </c>
      <c r="U345" s="3">
        <f t="shared" si="50"/>
        <v>0.84983295745483711</v>
      </c>
      <c r="V345">
        <f t="shared" si="51"/>
        <v>293234.53039999999</v>
      </c>
      <c r="W345">
        <f t="shared" si="52"/>
        <v>1.0048939646431381</v>
      </c>
      <c r="X345">
        <v>960497692</v>
      </c>
      <c r="Y345">
        <v>193588598</v>
      </c>
      <c r="Z345">
        <f t="shared" si="53"/>
        <v>31.33058680953032</v>
      </c>
      <c r="AA345">
        <f t="shared" si="54"/>
        <v>6.1210909341137238</v>
      </c>
      <c r="AB345" s="2" t="s">
        <v>706</v>
      </c>
      <c r="AC345" s="2" t="s">
        <v>839</v>
      </c>
      <c r="AD345" s="2" t="s">
        <v>620</v>
      </c>
      <c r="AE345" s="2" t="s">
        <v>862</v>
      </c>
      <c r="AG345">
        <v>16</v>
      </c>
    </row>
    <row r="346" spans="1:33" x14ac:dyDescent="0.25">
      <c r="A346" t="s">
        <v>347</v>
      </c>
      <c r="B346" t="s">
        <v>365</v>
      </c>
      <c r="C346">
        <v>199719313</v>
      </c>
      <c r="D346">
        <v>106528</v>
      </c>
      <c r="E346">
        <v>200521662</v>
      </c>
      <c r="F346">
        <v>104050</v>
      </c>
      <c r="G346" s="4">
        <v>8.5999999999999993E-2</v>
      </c>
      <c r="H346" t="s">
        <v>536</v>
      </c>
      <c r="I346">
        <v>7.75</v>
      </c>
      <c r="J346" s="3">
        <v>5.723079882652816</v>
      </c>
      <c r="K346" s="3">
        <v>23956</v>
      </c>
      <c r="L346" s="7">
        <v>20.3</v>
      </c>
      <c r="M346" s="7">
        <v>79.5</v>
      </c>
      <c r="N346" s="2">
        <v>14.4</v>
      </c>
      <c r="O346" s="2">
        <f>F346*84.07</f>
        <v>8747483.5</v>
      </c>
      <c r="P346">
        <f t="shared" si="46"/>
        <v>4923385.875</v>
      </c>
      <c r="Q346">
        <f t="shared" si="47"/>
        <v>2.4552887832138555</v>
      </c>
      <c r="R346">
        <v>6081363.9360000007</v>
      </c>
      <c r="S346">
        <f t="shared" si="48"/>
        <v>3.0449553649325845</v>
      </c>
      <c r="T346" s="3">
        <f t="shared" si="49"/>
        <v>1359350.8199999998</v>
      </c>
      <c r="U346" s="3">
        <f t="shared" si="50"/>
        <v>0.67790721782467567</v>
      </c>
      <c r="V346">
        <f t="shared" si="51"/>
        <v>1194466.5056</v>
      </c>
      <c r="W346">
        <f t="shared" si="52"/>
        <v>0.59807260883177582</v>
      </c>
      <c r="X346">
        <v>102897507</v>
      </c>
      <c r="Y346">
        <v>4592977824</v>
      </c>
      <c r="Z346">
        <f t="shared" si="53"/>
        <v>0.40173831361016143</v>
      </c>
      <c r="AA346">
        <f t="shared" si="54"/>
        <v>3.6430279737643603</v>
      </c>
      <c r="AB346" s="2" t="s">
        <v>749</v>
      </c>
      <c r="AC346" s="2" t="s">
        <v>826</v>
      </c>
      <c r="AD346" s="2" t="s">
        <v>818</v>
      </c>
      <c r="AE346" s="2" t="s">
        <v>862</v>
      </c>
      <c r="AF346" s="2"/>
      <c r="AG346">
        <v>17</v>
      </c>
    </row>
    <row r="347" spans="1:33" x14ac:dyDescent="0.25">
      <c r="A347" t="s">
        <v>348</v>
      </c>
      <c r="B347" t="s">
        <v>487</v>
      </c>
      <c r="C347">
        <v>269846114</v>
      </c>
      <c r="D347">
        <v>111785</v>
      </c>
      <c r="E347">
        <v>319689775</v>
      </c>
      <c r="F347">
        <v>114643</v>
      </c>
      <c r="G347" s="4">
        <v>8.1000000000000003E-2</v>
      </c>
      <c r="H347" t="s">
        <v>516</v>
      </c>
      <c r="I347">
        <v>9.75</v>
      </c>
      <c r="J347" s="3">
        <v>9.3163224853137265</v>
      </c>
      <c r="K347" s="3">
        <v>45524</v>
      </c>
      <c r="L347" s="7">
        <v>41.7</v>
      </c>
      <c r="M347" s="7">
        <v>89.4</v>
      </c>
      <c r="N347" s="2">
        <v>11.8</v>
      </c>
      <c r="O347" s="2">
        <f>F347*116.26</f>
        <v>13328395.18</v>
      </c>
      <c r="P347">
        <f t="shared" si="46"/>
        <v>5424620.1524999999</v>
      </c>
      <c r="Q347">
        <f t="shared" si="47"/>
        <v>1.6968388033367661</v>
      </c>
      <c r="R347">
        <v>6381470.2949999999</v>
      </c>
      <c r="S347">
        <f t="shared" si="48"/>
        <v>2.3648553616006494</v>
      </c>
      <c r="T347" s="3">
        <f t="shared" si="49"/>
        <v>1497742.0092</v>
      </c>
      <c r="U347" s="3">
        <f t="shared" si="50"/>
        <v>0.46849856527316203</v>
      </c>
      <c r="V347">
        <f t="shared" si="51"/>
        <v>1253411.6695000001</v>
      </c>
      <c r="W347">
        <f t="shared" si="52"/>
        <v>0.46449128020424268</v>
      </c>
      <c r="X347">
        <v>152960897</v>
      </c>
      <c r="Y347">
        <v>222314638</v>
      </c>
      <c r="Z347">
        <f t="shared" si="53"/>
        <v>18.471142778806147</v>
      </c>
      <c r="AA347">
        <f t="shared" si="54"/>
        <v>2.829346641804892</v>
      </c>
      <c r="AB347" s="2" t="s">
        <v>764</v>
      </c>
      <c r="AC347" s="2" t="s">
        <v>835</v>
      </c>
      <c r="AD347" s="2" t="s">
        <v>793</v>
      </c>
      <c r="AE347" s="2" t="s">
        <v>862</v>
      </c>
      <c r="AG347">
        <v>19</v>
      </c>
    </row>
    <row r="348" spans="1:33" x14ac:dyDescent="0.25">
      <c r="A348" t="s">
        <v>349</v>
      </c>
      <c r="B348" t="s">
        <v>489</v>
      </c>
      <c r="C348">
        <v>25262423</v>
      </c>
      <c r="D348">
        <v>28349</v>
      </c>
      <c r="E348">
        <v>31463120</v>
      </c>
      <c r="F348">
        <v>28059</v>
      </c>
      <c r="G348" s="4">
        <v>4.1000000000000002E-2</v>
      </c>
      <c r="H348" t="s">
        <v>519</v>
      </c>
      <c r="I348">
        <v>9.25</v>
      </c>
      <c r="J348" s="3">
        <v>4.8795574035256521</v>
      </c>
      <c r="K348" s="3">
        <v>22553</v>
      </c>
      <c r="L348" s="7">
        <v>16.100000000000001</v>
      </c>
      <c r="M348" s="7">
        <v>73.8</v>
      </c>
      <c r="N348" s="2">
        <v>16.100000000000001</v>
      </c>
      <c r="O348" s="2">
        <f>F348*39.12</f>
        <v>1097668.0799999998</v>
      </c>
      <c r="P348">
        <f t="shared" si="46"/>
        <v>1327681.7325000002</v>
      </c>
      <c r="Q348">
        <f t="shared" si="47"/>
        <v>4.2198031616063512</v>
      </c>
      <c r="R348">
        <v>1618359.3630000001</v>
      </c>
      <c r="S348">
        <f t="shared" si="48"/>
        <v>6.4061921653358427</v>
      </c>
      <c r="T348" s="3">
        <f t="shared" si="49"/>
        <v>366573.99959999998</v>
      </c>
      <c r="U348" s="3">
        <f t="shared" si="50"/>
        <v>1.1650910640775611</v>
      </c>
      <c r="V348">
        <f t="shared" si="51"/>
        <v>317868.83230000001</v>
      </c>
      <c r="W348">
        <f t="shared" si="52"/>
        <v>1.2582673969951339</v>
      </c>
      <c r="X348">
        <v>113369815</v>
      </c>
      <c r="Y348">
        <v>38463686</v>
      </c>
      <c r="Z348">
        <f t="shared" si="53"/>
        <v>24.54513963288478</v>
      </c>
      <c r="AA348">
        <f t="shared" si="54"/>
        <v>7.6644595623309772</v>
      </c>
      <c r="AB348" s="2" t="s">
        <v>575</v>
      </c>
      <c r="AC348" s="2" t="s">
        <v>843</v>
      </c>
      <c r="AD348" s="2" t="s">
        <v>799</v>
      </c>
      <c r="AE348" s="2" t="s">
        <v>863</v>
      </c>
      <c r="AG348">
        <v>16</v>
      </c>
    </row>
    <row r="349" spans="1:33" x14ac:dyDescent="0.25">
      <c r="A349" t="s">
        <v>350</v>
      </c>
      <c r="B349" t="s">
        <v>488</v>
      </c>
      <c r="C349">
        <v>4058697</v>
      </c>
      <c r="D349">
        <v>3447</v>
      </c>
      <c r="E349">
        <v>6078631</v>
      </c>
      <c r="F349">
        <v>3380</v>
      </c>
      <c r="G349" s="4">
        <v>6.9000000000000006E-2</v>
      </c>
      <c r="H349" t="s">
        <v>517</v>
      </c>
      <c r="I349">
        <v>9.75</v>
      </c>
      <c r="J349" s="3">
        <v>3.242924528301887</v>
      </c>
      <c r="K349" s="3">
        <v>26747</v>
      </c>
      <c r="L349" s="7">
        <v>29.8</v>
      </c>
      <c r="M349" s="7">
        <v>90.3</v>
      </c>
      <c r="N349" s="2">
        <v>16.899999999999999</v>
      </c>
      <c r="O349" s="2">
        <f>F349*1494.17</f>
        <v>5050294.6000000006</v>
      </c>
      <c r="P349">
        <f t="shared" si="46"/>
        <v>159933.15</v>
      </c>
      <c r="Q349">
        <f t="shared" si="47"/>
        <v>2.6310718647011142</v>
      </c>
      <c r="R349">
        <v>196778.88900000002</v>
      </c>
      <c r="S349">
        <f t="shared" si="48"/>
        <v>4.8483266674008929</v>
      </c>
      <c r="T349" s="3">
        <f t="shared" si="49"/>
        <v>44157.671999999999</v>
      </c>
      <c r="U349" s="3">
        <f t="shared" si="50"/>
        <v>0.72644106872090108</v>
      </c>
      <c r="V349">
        <f t="shared" si="51"/>
        <v>38650.176899999999</v>
      </c>
      <c r="W349">
        <f t="shared" si="52"/>
        <v>0.95228042152444481</v>
      </c>
      <c r="X349">
        <v>1976771490</v>
      </c>
      <c r="Y349">
        <v>190382522</v>
      </c>
      <c r="Z349">
        <f t="shared" si="53"/>
        <v>49.76804131966491</v>
      </c>
      <c r="AA349">
        <f t="shared" si="54"/>
        <v>5.8006070889253376</v>
      </c>
      <c r="AB349" s="2" t="s">
        <v>765</v>
      </c>
      <c r="AC349" s="2" t="s">
        <v>775</v>
      </c>
      <c r="AD349" s="2" t="s">
        <v>796</v>
      </c>
      <c r="AE349" s="2" t="s">
        <v>862</v>
      </c>
      <c r="AG349">
        <v>21</v>
      </c>
    </row>
    <row r="350" spans="1:33" x14ac:dyDescent="0.25">
      <c r="A350" t="s">
        <v>351</v>
      </c>
      <c r="B350" t="s">
        <v>493</v>
      </c>
      <c r="C350">
        <v>16715209</v>
      </c>
      <c r="D350">
        <v>9019</v>
      </c>
      <c r="E350">
        <v>26012537</v>
      </c>
      <c r="F350">
        <v>9961</v>
      </c>
      <c r="G350" s="4">
        <v>0.18</v>
      </c>
      <c r="H350" t="s">
        <v>559</v>
      </c>
      <c r="I350">
        <v>8.125</v>
      </c>
      <c r="J350" s="3">
        <v>1.1576510208377184</v>
      </c>
      <c r="K350" s="3">
        <v>33700</v>
      </c>
      <c r="L350" s="7">
        <v>26.2</v>
      </c>
      <c r="M350" s="7">
        <v>88</v>
      </c>
      <c r="N350" s="2">
        <v>14.5</v>
      </c>
      <c r="O350" s="2">
        <f>F350*226.05</f>
        <v>2251684.0500000003</v>
      </c>
      <c r="P350">
        <f t="shared" si="46"/>
        <v>471329.61750000005</v>
      </c>
      <c r="Q350">
        <f t="shared" si="47"/>
        <v>1.8119325212300517</v>
      </c>
      <c r="R350">
        <v>514867.65300000005</v>
      </c>
      <c r="S350">
        <f t="shared" si="48"/>
        <v>3.0802346114846668</v>
      </c>
      <c r="T350" s="3">
        <f t="shared" si="49"/>
        <v>130134.48839999999</v>
      </c>
      <c r="U350" s="3">
        <f t="shared" si="50"/>
        <v>0.50027603382169139</v>
      </c>
      <c r="V350">
        <f t="shared" si="51"/>
        <v>101127.3413</v>
      </c>
      <c r="W350">
        <f t="shared" si="52"/>
        <v>0.60500195540480528</v>
      </c>
      <c r="X350">
        <v>287969</v>
      </c>
      <c r="Y350">
        <v>909093525</v>
      </c>
      <c r="Z350">
        <f t="shared" si="53"/>
        <v>55.621966796825575</v>
      </c>
      <c r="AA350">
        <f t="shared" si="54"/>
        <v>3.6852365668894715</v>
      </c>
      <c r="AB350" s="2" t="s">
        <v>648</v>
      </c>
      <c r="AC350" s="2" t="s">
        <v>851</v>
      </c>
      <c r="AD350" s="2" t="s">
        <v>796</v>
      </c>
      <c r="AE350" s="2" t="s">
        <v>862</v>
      </c>
      <c r="AF350" s="2"/>
      <c r="AG350" s="9">
        <v>20</v>
      </c>
    </row>
    <row r="351" spans="1:33" x14ac:dyDescent="0.25">
      <c r="A351" t="s">
        <v>352</v>
      </c>
      <c r="B351" t="s">
        <v>375</v>
      </c>
      <c r="C351">
        <v>18156448</v>
      </c>
      <c r="D351">
        <v>15132</v>
      </c>
      <c r="E351">
        <v>23918924</v>
      </c>
      <c r="F351">
        <v>16162</v>
      </c>
      <c r="G351" s="4">
        <v>0.03</v>
      </c>
      <c r="H351" t="s">
        <v>539</v>
      </c>
      <c r="I351">
        <v>7.75</v>
      </c>
      <c r="J351" s="3">
        <v>0.80730298702105197</v>
      </c>
      <c r="K351" s="3">
        <v>26145</v>
      </c>
      <c r="L351" s="7">
        <v>18.399999999999999</v>
      </c>
      <c r="M351" s="7">
        <v>78.900000000000006</v>
      </c>
      <c r="N351" s="2">
        <v>11.6</v>
      </c>
      <c r="O351" s="2">
        <f>F351*99.03</f>
        <v>1600522.86</v>
      </c>
      <c r="P351">
        <f t="shared" si="46"/>
        <v>764745.43500000006</v>
      </c>
      <c r="Q351">
        <f t="shared" si="47"/>
        <v>3.1972401225071834</v>
      </c>
      <c r="R351">
        <v>863840.48400000005</v>
      </c>
      <c r="S351">
        <f t="shared" si="48"/>
        <v>4.7577614520196905</v>
      </c>
      <c r="T351" s="3">
        <f t="shared" si="49"/>
        <v>211146.83279999997</v>
      </c>
      <c r="U351" s="3">
        <f t="shared" si="50"/>
        <v>0.88276058237402311</v>
      </c>
      <c r="V351">
        <f t="shared" si="51"/>
        <v>169670.57639999999</v>
      </c>
      <c r="W351">
        <f t="shared" si="52"/>
        <v>0.93449212312892904</v>
      </c>
      <c r="X351">
        <v>4645965</v>
      </c>
      <c r="Y351">
        <v>6212657406</v>
      </c>
      <c r="Z351">
        <f t="shared" si="53"/>
        <v>31.737903801448393</v>
      </c>
      <c r="AA351">
        <f t="shared" si="54"/>
        <v>5.6922535751486194</v>
      </c>
      <c r="AB351" s="2" t="s">
        <v>579</v>
      </c>
      <c r="AC351" s="2" t="s">
        <v>853</v>
      </c>
      <c r="AD351" s="2" t="s">
        <v>809</v>
      </c>
      <c r="AE351" s="2" t="s">
        <v>862</v>
      </c>
      <c r="AF351" s="2"/>
      <c r="AG351">
        <v>20</v>
      </c>
    </row>
    <row r="352" spans="1:33" x14ac:dyDescent="0.25">
      <c r="A352" t="s">
        <v>353</v>
      </c>
      <c r="B352" t="s">
        <v>497</v>
      </c>
      <c r="C352">
        <v>15989386</v>
      </c>
      <c r="D352">
        <v>24610</v>
      </c>
      <c r="E352">
        <v>25741596</v>
      </c>
      <c r="F352">
        <v>24735</v>
      </c>
      <c r="G352" s="4">
        <v>6.8000000000000005E-2</v>
      </c>
      <c r="H352" t="s">
        <v>561</v>
      </c>
      <c r="I352">
        <v>7.875</v>
      </c>
      <c r="J352" s="3">
        <v>0.9582751048113396</v>
      </c>
      <c r="K352" s="3">
        <v>25101</v>
      </c>
      <c r="L352" s="7">
        <v>16.899999999999999</v>
      </c>
      <c r="M352" s="7">
        <v>78.3</v>
      </c>
      <c r="N352" s="2">
        <v>17.100000000000001</v>
      </c>
      <c r="O352" s="2">
        <f>F352*345.43</f>
        <v>8544211.0500000007</v>
      </c>
      <c r="P352">
        <f t="shared" si="46"/>
        <v>1170398.3625</v>
      </c>
      <c r="Q352">
        <f t="shared" si="47"/>
        <v>4.5467202674612714</v>
      </c>
      <c r="R352">
        <v>1404911.07</v>
      </c>
      <c r="S352">
        <f t="shared" si="48"/>
        <v>8.7865229471600728</v>
      </c>
      <c r="T352" s="3">
        <f t="shared" si="49"/>
        <v>323147.93399999995</v>
      </c>
      <c r="U352" s="3">
        <f t="shared" si="50"/>
        <v>1.2553531412737577</v>
      </c>
      <c r="V352">
        <f t="shared" si="51"/>
        <v>275944.54700000002</v>
      </c>
      <c r="W352">
        <f t="shared" si="52"/>
        <v>1.7257982701774792</v>
      </c>
      <c r="X352">
        <v>613664601</v>
      </c>
      <c r="Y352">
        <v>1061666518</v>
      </c>
      <c r="Z352">
        <f t="shared" si="53"/>
        <v>60.991772917359057</v>
      </c>
      <c r="AA352">
        <f t="shared" si="54"/>
        <v>10.512321217337552</v>
      </c>
      <c r="AB352" s="2" t="s">
        <v>656</v>
      </c>
      <c r="AC352" s="2" t="s">
        <v>854</v>
      </c>
      <c r="AD352" s="2" t="s">
        <v>809</v>
      </c>
      <c r="AE352" s="2" t="s">
        <v>862</v>
      </c>
      <c r="AF352" s="2"/>
      <c r="AG352" s="9">
        <v>19</v>
      </c>
    </row>
    <row r="353" spans="1:33" x14ac:dyDescent="0.25">
      <c r="A353" t="s">
        <v>354</v>
      </c>
      <c r="B353" t="s">
        <v>354</v>
      </c>
      <c r="C353">
        <v>840021436</v>
      </c>
      <c r="D353">
        <v>326792</v>
      </c>
      <c r="E353">
        <v>998622368</v>
      </c>
      <c r="F353">
        <v>312789</v>
      </c>
      <c r="G353" s="4">
        <v>6.7000000000000004E-2</v>
      </c>
      <c r="H353" t="s">
        <v>557</v>
      </c>
      <c r="I353">
        <v>8.75</v>
      </c>
      <c r="J353" s="3">
        <v>5.0591130048610697</v>
      </c>
      <c r="K353" s="3">
        <v>27142</v>
      </c>
      <c r="L353" s="7">
        <v>21.8</v>
      </c>
      <c r="M353" s="7">
        <v>81.7</v>
      </c>
      <c r="N353" s="2">
        <v>11.8</v>
      </c>
      <c r="O353" s="2">
        <f>F353*253.23</f>
        <v>79207558.469999999</v>
      </c>
      <c r="P353">
        <f t="shared" si="46"/>
        <v>14800393.5075</v>
      </c>
      <c r="Q353">
        <f t="shared" si="47"/>
        <v>1.4820811131180271</v>
      </c>
      <c r="R353">
        <v>18655574.904000003</v>
      </c>
      <c r="S353">
        <f t="shared" si="48"/>
        <v>2.2208451004338423</v>
      </c>
      <c r="T353" s="3">
        <f t="shared" si="49"/>
        <v>4086400.6115999999</v>
      </c>
      <c r="U353" s="3">
        <f t="shared" si="50"/>
        <v>0.40920379340030966</v>
      </c>
      <c r="V353">
        <f t="shared" si="51"/>
        <v>3664220.6584000001</v>
      </c>
      <c r="W353">
        <f t="shared" si="52"/>
        <v>0.43620561349579656</v>
      </c>
      <c r="X353">
        <v>369604032</v>
      </c>
      <c r="Y353">
        <v>3943889254</v>
      </c>
      <c r="Z353">
        <f t="shared" si="53"/>
        <v>18.880581518874479</v>
      </c>
      <c r="AA353">
        <f t="shared" si="54"/>
        <v>2.6570507139296389</v>
      </c>
      <c r="AB353" s="2" t="s">
        <v>637</v>
      </c>
      <c r="AC353" s="2" t="s">
        <v>784</v>
      </c>
      <c r="AD353" s="2" t="s">
        <v>815</v>
      </c>
      <c r="AE353" s="2" t="s">
        <v>862</v>
      </c>
      <c r="AF353" s="2" t="s">
        <v>904</v>
      </c>
      <c r="AG353">
        <v>19</v>
      </c>
    </row>
    <row r="354" spans="1:33" x14ac:dyDescent="0.25">
      <c r="A354" t="s">
        <v>355</v>
      </c>
      <c r="B354" t="s">
        <v>490</v>
      </c>
      <c r="C354">
        <v>73628631</v>
      </c>
      <c r="D354">
        <v>64417</v>
      </c>
      <c r="E354">
        <v>92066913</v>
      </c>
      <c r="F354">
        <v>71644</v>
      </c>
      <c r="G354" s="4">
        <v>4.8000000000000001E-2</v>
      </c>
      <c r="H354" t="s">
        <v>532</v>
      </c>
      <c r="I354">
        <v>7.25</v>
      </c>
      <c r="J354" s="3">
        <v>0.97733173848353116</v>
      </c>
      <c r="K354" s="3">
        <v>41508</v>
      </c>
      <c r="L354" s="7">
        <v>38.6</v>
      </c>
      <c r="M354" s="7">
        <v>94.6</v>
      </c>
      <c r="N354" s="2">
        <v>10.199999999999999</v>
      </c>
      <c r="O354" s="2" t="s">
        <v>874</v>
      </c>
      <c r="P354">
        <f t="shared" si="46"/>
        <v>3390014.97</v>
      </c>
      <c r="Q354">
        <f t="shared" si="47"/>
        <v>3.6821208179316276</v>
      </c>
      <c r="R354">
        <v>3677373.2790000001</v>
      </c>
      <c r="S354">
        <f t="shared" si="48"/>
        <v>4.9944881889763781</v>
      </c>
      <c r="T354" s="3">
        <f t="shared" si="49"/>
        <v>935985.87359999993</v>
      </c>
      <c r="U354" s="3">
        <f t="shared" si="50"/>
        <v>1.0166365343432335</v>
      </c>
      <c r="V354">
        <f t="shared" si="51"/>
        <v>722288.49589999998</v>
      </c>
      <c r="W354">
        <f t="shared" si="52"/>
        <v>0.98098862642169737</v>
      </c>
      <c r="X354">
        <v>90379571</v>
      </c>
      <c r="Y354">
        <v>19370626</v>
      </c>
      <c r="Z354">
        <f t="shared" si="53"/>
        <v>25.042271939023287</v>
      </c>
      <c r="AA354">
        <f t="shared" si="54"/>
        <v>5.9754768153980757</v>
      </c>
      <c r="AB354" s="2" t="s">
        <v>631</v>
      </c>
      <c r="AC354" s="2" t="s">
        <v>849</v>
      </c>
      <c r="AD354" s="2" t="s">
        <v>675</v>
      </c>
      <c r="AE354" s="2" t="s">
        <v>863</v>
      </c>
      <c r="AF354" s="2"/>
      <c r="AG354">
        <v>22</v>
      </c>
    </row>
    <row r="355" spans="1:33" x14ac:dyDescent="0.25">
      <c r="A355" t="s">
        <v>356</v>
      </c>
      <c r="B355" t="s">
        <v>415</v>
      </c>
      <c r="C355">
        <v>81513826</v>
      </c>
      <c r="D355">
        <v>42067</v>
      </c>
      <c r="E355">
        <v>101886535</v>
      </c>
      <c r="F355">
        <v>44287</v>
      </c>
      <c r="G355" s="4">
        <v>5.7000000000000002E-2</v>
      </c>
      <c r="H355" t="s">
        <v>560</v>
      </c>
      <c r="I355">
        <v>9</v>
      </c>
      <c r="J355" s="3">
        <v>6.0501688155718201</v>
      </c>
      <c r="K355" s="3">
        <v>39929</v>
      </c>
      <c r="L355" s="7">
        <v>34.9</v>
      </c>
      <c r="M355" s="7">
        <v>88</v>
      </c>
      <c r="N355" s="2">
        <v>12.3</v>
      </c>
      <c r="O355" s="2">
        <f>F355*222.62</f>
        <v>9859171.9399999995</v>
      </c>
      <c r="P355">
        <f t="shared" si="46"/>
        <v>2095550.1225000001</v>
      </c>
      <c r="Q355">
        <f t="shared" si="47"/>
        <v>2.0567488358496049</v>
      </c>
      <c r="R355">
        <v>2401478.8289999999</v>
      </c>
      <c r="S355">
        <f t="shared" si="48"/>
        <v>2.9461000014893179</v>
      </c>
      <c r="T355" s="3">
        <f t="shared" si="49"/>
        <v>578583.08279999997</v>
      </c>
      <c r="U355" s="3">
        <f t="shared" si="50"/>
        <v>0.5678700161900686</v>
      </c>
      <c r="V355">
        <f t="shared" si="51"/>
        <v>471684.65090000001</v>
      </c>
      <c r="W355">
        <f t="shared" si="52"/>
        <v>0.57865600726433819</v>
      </c>
      <c r="X355">
        <v>341535925</v>
      </c>
      <c r="Y355">
        <v>485007446</v>
      </c>
      <c r="Z355">
        <f t="shared" si="53"/>
        <v>24.992949048913495</v>
      </c>
      <c r="AA355">
        <f t="shared" si="54"/>
        <v>3.524756008753656</v>
      </c>
      <c r="AB355" s="2" t="s">
        <v>766</v>
      </c>
      <c r="AC355" s="2" t="s">
        <v>857</v>
      </c>
      <c r="AD355" s="2" t="s">
        <v>825</v>
      </c>
      <c r="AE355" s="2" t="s">
        <v>862</v>
      </c>
      <c r="AF355" s="2" t="s">
        <v>907</v>
      </c>
      <c r="AG355" s="9">
        <v>21</v>
      </c>
    </row>
    <row r="356" spans="1:33" x14ac:dyDescent="0.25">
      <c r="A356" t="s">
        <v>357</v>
      </c>
      <c r="B356" t="s">
        <v>243</v>
      </c>
      <c r="C356">
        <v>3202327</v>
      </c>
      <c r="D356">
        <v>1922</v>
      </c>
      <c r="E356">
        <v>3217329</v>
      </c>
      <c r="F356">
        <v>1703</v>
      </c>
      <c r="G356" s="4">
        <v>9.0999999999999998E-2</v>
      </c>
      <c r="H356" t="s">
        <v>523</v>
      </c>
      <c r="I356">
        <v>9.5</v>
      </c>
      <c r="J356" s="3">
        <v>0.53533190578158463</v>
      </c>
      <c r="K356" s="3">
        <v>32469</v>
      </c>
      <c r="L356" s="7">
        <v>31.8</v>
      </c>
      <c r="M356" s="7">
        <v>78.7</v>
      </c>
      <c r="N356" s="2">
        <v>11</v>
      </c>
      <c r="O356" s="2">
        <f>F356*186.63</f>
        <v>317830.89</v>
      </c>
      <c r="P356">
        <f t="shared" si="46"/>
        <v>80581.702499999999</v>
      </c>
      <c r="Q356">
        <f t="shared" si="47"/>
        <v>2.5046149305837235</v>
      </c>
      <c r="R356">
        <v>109721.21400000001</v>
      </c>
      <c r="S356">
        <f t="shared" si="48"/>
        <v>3.4262963776029123</v>
      </c>
      <c r="T356" s="3">
        <f t="shared" si="49"/>
        <v>22248.673199999997</v>
      </c>
      <c r="U356" s="3">
        <f t="shared" si="50"/>
        <v>0.69152620698722445</v>
      </c>
      <c r="V356">
        <f t="shared" si="51"/>
        <v>21550.809399999998</v>
      </c>
      <c r="W356">
        <f t="shared" si="52"/>
        <v>0.6729734158941294</v>
      </c>
      <c r="X356">
        <v>490981903</v>
      </c>
      <c r="Y356">
        <v>1639016485</v>
      </c>
      <c r="Z356">
        <f t="shared" si="53"/>
        <v>0.46847183313883933</v>
      </c>
      <c r="AA356">
        <f t="shared" si="54"/>
        <v>4.0992697934970419</v>
      </c>
      <c r="AB356" s="2" t="s">
        <v>899</v>
      </c>
      <c r="AC356" s="2" t="s">
        <v>821</v>
      </c>
      <c r="AD356" s="2" t="s">
        <v>784</v>
      </c>
      <c r="AE356" s="2" t="s">
        <v>862</v>
      </c>
      <c r="AF356" s="2" t="s">
        <v>903</v>
      </c>
      <c r="AG356">
        <v>17</v>
      </c>
    </row>
    <row r="357" spans="1:33" x14ac:dyDescent="0.25">
      <c r="A357" t="s">
        <v>358</v>
      </c>
      <c r="B357" t="s">
        <v>243</v>
      </c>
      <c r="C357">
        <v>10787635</v>
      </c>
      <c r="D357">
        <v>8059</v>
      </c>
      <c r="E357">
        <v>13120352</v>
      </c>
      <c r="F357">
        <v>8283</v>
      </c>
      <c r="G357" s="4">
        <v>9.0999999999999998E-2</v>
      </c>
      <c r="H357" t="s">
        <v>523</v>
      </c>
      <c r="I357">
        <v>9.5</v>
      </c>
      <c r="J357" s="3">
        <v>1.22684333210649</v>
      </c>
      <c r="K357" s="3">
        <v>32469</v>
      </c>
      <c r="L357" s="7">
        <v>31.8</v>
      </c>
      <c r="M357" s="7">
        <v>78.7</v>
      </c>
      <c r="N357" s="2">
        <v>11</v>
      </c>
      <c r="O357" s="2">
        <f>F357*186.63</f>
        <v>1545856.29</v>
      </c>
      <c r="P357">
        <f t="shared" si="46"/>
        <v>391930.85250000004</v>
      </c>
      <c r="Q357">
        <f t="shared" si="47"/>
        <v>2.9871976948484313</v>
      </c>
      <c r="R357">
        <v>460064.13300000003</v>
      </c>
      <c r="S357">
        <f t="shared" si="48"/>
        <v>4.2647358109539306</v>
      </c>
      <c r="T357" s="3">
        <f t="shared" si="49"/>
        <v>108212.4252</v>
      </c>
      <c r="U357" s="3">
        <f t="shared" si="50"/>
        <v>0.82476769830565522</v>
      </c>
      <c r="V357">
        <f t="shared" si="51"/>
        <v>90363.149300000005</v>
      </c>
      <c r="W357">
        <f t="shared" si="52"/>
        <v>0.83765486411062295</v>
      </c>
      <c r="X357">
        <v>92655176</v>
      </c>
      <c r="Y357">
        <v>177167640</v>
      </c>
      <c r="Z357">
        <f t="shared" si="53"/>
        <v>21.623988946604143</v>
      </c>
      <c r="AA357">
        <f t="shared" si="54"/>
        <v>5.1023906750645542</v>
      </c>
      <c r="AB357" s="2" t="s">
        <v>767</v>
      </c>
      <c r="AC357" s="2" t="s">
        <v>821</v>
      </c>
      <c r="AD357" s="2" t="s">
        <v>784</v>
      </c>
      <c r="AE357" s="2" t="s">
        <v>862</v>
      </c>
      <c r="AF357" s="2" t="s">
        <v>903</v>
      </c>
      <c r="AG357">
        <v>17</v>
      </c>
    </row>
    <row r="358" spans="1:33" x14ac:dyDescent="0.25">
      <c r="A358" t="s">
        <v>359</v>
      </c>
      <c r="B358" t="s">
        <v>243</v>
      </c>
      <c r="C358">
        <v>29716904</v>
      </c>
      <c r="D358">
        <v>54984</v>
      </c>
      <c r="E358">
        <v>34976031</v>
      </c>
      <c r="F358">
        <v>50823</v>
      </c>
      <c r="G358" s="4">
        <v>9.4E-2</v>
      </c>
      <c r="H358" t="s">
        <v>523</v>
      </c>
      <c r="I358">
        <v>9.5</v>
      </c>
      <c r="J358" s="3">
        <v>3.2116573987410302</v>
      </c>
      <c r="K358" s="3">
        <v>32469</v>
      </c>
      <c r="L358" s="7">
        <v>31.8</v>
      </c>
      <c r="M358" s="7">
        <v>78.7</v>
      </c>
      <c r="N358" s="2">
        <v>11</v>
      </c>
      <c r="O358" s="2">
        <f>F358*186.63</f>
        <v>9485096.4900000002</v>
      </c>
      <c r="P358">
        <f t="shared" si="46"/>
        <v>2404817.3025000002</v>
      </c>
      <c r="Q358">
        <f t="shared" si="47"/>
        <v>6.8756151963040066</v>
      </c>
      <c r="R358">
        <v>3138871.608</v>
      </c>
      <c r="S358">
        <f t="shared" si="48"/>
        <v>10.562579493476171</v>
      </c>
      <c r="T358" s="3">
        <f t="shared" si="49"/>
        <v>663972.00119999994</v>
      </c>
      <c r="U358" s="3">
        <f t="shared" si="50"/>
        <v>1.8983629137336935</v>
      </c>
      <c r="V358">
        <f t="shared" si="51"/>
        <v>616519.09679999994</v>
      </c>
      <c r="W358">
        <f t="shared" si="52"/>
        <v>2.0746410756652169</v>
      </c>
      <c r="X358">
        <v>90257658</v>
      </c>
      <c r="Y358">
        <v>896503688</v>
      </c>
      <c r="Z358">
        <f t="shared" si="53"/>
        <v>17.697425680683292</v>
      </c>
      <c r="AA358">
        <f t="shared" si="54"/>
        <v>12.637220569141389</v>
      </c>
      <c r="AB358" s="2" t="s">
        <v>748</v>
      </c>
      <c r="AC358" s="2" t="s">
        <v>821</v>
      </c>
      <c r="AD358" s="2" t="s">
        <v>784</v>
      </c>
      <c r="AE358" s="2" t="s">
        <v>862</v>
      </c>
      <c r="AF358" s="2" t="s">
        <v>903</v>
      </c>
      <c r="AG358">
        <v>17</v>
      </c>
    </row>
    <row r="359" spans="1:33" x14ac:dyDescent="0.25">
      <c r="A359" t="s">
        <v>360</v>
      </c>
      <c r="B359" t="s">
        <v>490</v>
      </c>
      <c r="C359">
        <v>523030605</v>
      </c>
      <c r="D359">
        <v>135868</v>
      </c>
      <c r="E359">
        <v>710212249</v>
      </c>
      <c r="F359">
        <v>148794</v>
      </c>
      <c r="G359" s="4">
        <v>4.9000000000000002E-2</v>
      </c>
      <c r="H359" t="s">
        <v>532</v>
      </c>
      <c r="I359">
        <v>7.75</v>
      </c>
      <c r="J359" s="3">
        <v>1.8272378372276781</v>
      </c>
      <c r="K359" s="3">
        <v>41508</v>
      </c>
      <c r="L359" s="7">
        <v>38.6</v>
      </c>
      <c r="M359" s="7">
        <v>94.6</v>
      </c>
      <c r="N359" s="2">
        <v>20.3</v>
      </c>
      <c r="O359" s="2" t="s">
        <v>874</v>
      </c>
      <c r="P359">
        <f t="shared" si="46"/>
        <v>7040560.0950000007</v>
      </c>
      <c r="Q359">
        <f t="shared" si="47"/>
        <v>0.99133183142269354</v>
      </c>
      <c r="R359">
        <v>7756296.5160000008</v>
      </c>
      <c r="S359">
        <f t="shared" si="48"/>
        <v>1.4829527071365165</v>
      </c>
      <c r="T359" s="3">
        <f t="shared" si="49"/>
        <v>1943904.3335999998</v>
      </c>
      <c r="U359" s="3">
        <f t="shared" si="50"/>
        <v>0.27370752001772358</v>
      </c>
      <c r="V359">
        <f t="shared" si="51"/>
        <v>1523447.1236</v>
      </c>
      <c r="W359">
        <f t="shared" si="52"/>
        <v>0.29127303623083395</v>
      </c>
      <c r="X359">
        <v>1691312469</v>
      </c>
      <c r="Y359">
        <v>305168292</v>
      </c>
      <c r="Z359">
        <f t="shared" si="53"/>
        <v>35.787895050615631</v>
      </c>
      <c r="AA359">
        <f t="shared" si="54"/>
        <v>1.7742257433673507</v>
      </c>
      <c r="AB359" s="2" t="s">
        <v>644</v>
      </c>
      <c r="AC359" s="2" t="s">
        <v>849</v>
      </c>
      <c r="AD359" s="2" t="s">
        <v>675</v>
      </c>
      <c r="AE359" s="2" t="s">
        <v>863</v>
      </c>
      <c r="AF359" s="2"/>
      <c r="AG359">
        <v>22</v>
      </c>
    </row>
    <row r="360" spans="1:33" x14ac:dyDescent="0.25">
      <c r="A360" t="s">
        <v>361</v>
      </c>
      <c r="B360" t="s">
        <v>492</v>
      </c>
      <c r="C360">
        <v>9338856</v>
      </c>
      <c r="D360">
        <v>2543</v>
      </c>
      <c r="E360">
        <v>9689811</v>
      </c>
      <c r="F360">
        <v>2330</v>
      </c>
      <c r="G360" s="4">
        <v>5.2999999999999999E-2</v>
      </c>
      <c r="H360" t="s">
        <v>525</v>
      </c>
      <c r="I360">
        <v>8.25</v>
      </c>
      <c r="J360" s="3">
        <v>0.80971659919028338</v>
      </c>
      <c r="K360" s="3">
        <v>69275</v>
      </c>
      <c r="L360" s="7">
        <v>58.8</v>
      </c>
      <c r="M360" s="7">
        <v>93.2</v>
      </c>
      <c r="N360" s="2">
        <v>8.6999999999999993</v>
      </c>
      <c r="O360" s="2">
        <f>F360*58.93</f>
        <v>137306.9</v>
      </c>
      <c r="P360">
        <f t="shared" si="46"/>
        <v>110249.77500000001</v>
      </c>
      <c r="Q360">
        <f t="shared" si="47"/>
        <v>1.1377907680552284</v>
      </c>
      <c r="R360">
        <v>145172.24100000001</v>
      </c>
      <c r="S360">
        <f t="shared" si="48"/>
        <v>1.5544970497457078</v>
      </c>
      <c r="T360" s="3">
        <f t="shared" si="49"/>
        <v>30440.052</v>
      </c>
      <c r="U360" s="3">
        <f t="shared" si="50"/>
        <v>0.31414495081483013</v>
      </c>
      <c r="V360">
        <f t="shared" si="51"/>
        <v>28513.896099999998</v>
      </c>
      <c r="W360">
        <f t="shared" si="52"/>
        <v>0.30532536426303175</v>
      </c>
      <c r="X360">
        <v>14811681</v>
      </c>
      <c r="Y360">
        <v>217228612</v>
      </c>
      <c r="Z360">
        <f t="shared" si="53"/>
        <v>3.7580084755563208</v>
      </c>
      <c r="AA360">
        <f t="shared" si="54"/>
        <v>1.8598224140087394</v>
      </c>
      <c r="AB360" s="2" t="s">
        <v>573</v>
      </c>
      <c r="AC360" s="2" t="s">
        <v>807</v>
      </c>
      <c r="AD360" s="2" t="s">
        <v>804</v>
      </c>
      <c r="AE360" s="2" t="s">
        <v>862</v>
      </c>
      <c r="AF360" s="2"/>
      <c r="AG360">
        <v>21</v>
      </c>
    </row>
    <row r="361" spans="1:33" x14ac:dyDescent="0.25">
      <c r="A361" t="s">
        <v>362</v>
      </c>
      <c r="B361" t="s">
        <v>362</v>
      </c>
      <c r="C361">
        <v>1081655000</v>
      </c>
      <c r="D361">
        <v>493025</v>
      </c>
      <c r="E361">
        <v>1477549000</v>
      </c>
      <c r="F361">
        <v>518322</v>
      </c>
      <c r="G361" s="4">
        <v>7.2999999999999995E-2</v>
      </c>
      <c r="H361" t="s">
        <v>534</v>
      </c>
      <c r="I361">
        <v>8.75</v>
      </c>
      <c r="J361" s="3">
        <v>6.2712332711982475</v>
      </c>
      <c r="K361" s="3">
        <v>31311</v>
      </c>
      <c r="L361" s="7">
        <v>30.4</v>
      </c>
      <c r="M361" s="7">
        <v>87.4</v>
      </c>
      <c r="N361" s="2">
        <v>10.6</v>
      </c>
      <c r="O361" s="2">
        <f>F361*298.47</f>
        <v>154703567.34</v>
      </c>
      <c r="P361">
        <f t="shared" si="46"/>
        <v>24525701.235000003</v>
      </c>
      <c r="Q361">
        <f t="shared" si="47"/>
        <v>1.659890889236161</v>
      </c>
      <c r="R361">
        <v>28145318.175000001</v>
      </c>
      <c r="S361">
        <f t="shared" si="48"/>
        <v>2.6020605622864963</v>
      </c>
      <c r="T361" s="3">
        <f t="shared" si="49"/>
        <v>6771565.9367999993</v>
      </c>
      <c r="U361" s="3">
        <f t="shared" si="50"/>
        <v>0.45829721632243664</v>
      </c>
      <c r="V361">
        <f t="shared" si="51"/>
        <v>5528141.4174999995</v>
      </c>
      <c r="W361">
        <f t="shared" si="52"/>
        <v>0.51108176058909716</v>
      </c>
      <c r="X361">
        <v>663899682</v>
      </c>
      <c r="Y361">
        <v>18238692</v>
      </c>
      <c r="Z361">
        <f t="shared" si="53"/>
        <v>36.600764569109373</v>
      </c>
      <c r="AA361">
        <f t="shared" si="54"/>
        <v>3.1131423228755937</v>
      </c>
      <c r="AB361" s="2" t="s">
        <v>684</v>
      </c>
      <c r="AC361" s="2" t="s">
        <v>602</v>
      </c>
      <c r="AD361" s="2" t="s">
        <v>816</v>
      </c>
      <c r="AE361" s="2" t="s">
        <v>862</v>
      </c>
      <c r="AF361" s="2" t="s">
        <v>905</v>
      </c>
      <c r="AG361">
        <v>21</v>
      </c>
    </row>
    <row r="362" spans="1:33" x14ac:dyDescent="0.25">
      <c r="A362" t="s">
        <v>363</v>
      </c>
      <c r="B362" t="s">
        <v>273</v>
      </c>
      <c r="C362">
        <v>165269430</v>
      </c>
      <c r="D362">
        <v>162470</v>
      </c>
      <c r="E362">
        <v>213103658</v>
      </c>
      <c r="F362">
        <v>161777</v>
      </c>
      <c r="G362" s="4">
        <v>0.10299999999999999</v>
      </c>
      <c r="H362" t="s">
        <v>528</v>
      </c>
      <c r="I362">
        <v>9.25</v>
      </c>
      <c r="J362" s="3">
        <v>4.9827007257411928</v>
      </c>
      <c r="K362" s="3">
        <v>28836</v>
      </c>
      <c r="L362" s="7">
        <v>24.5</v>
      </c>
      <c r="M362" s="7">
        <v>71.3</v>
      </c>
      <c r="N362" s="2">
        <v>11.7</v>
      </c>
      <c r="O362" s="2">
        <f>F362*170.8</f>
        <v>27631511.600000001</v>
      </c>
      <c r="P362">
        <f t="shared" si="46"/>
        <v>7654883.1975000007</v>
      </c>
      <c r="Q362">
        <f t="shared" si="47"/>
        <v>3.5920937581934895</v>
      </c>
      <c r="R362">
        <v>9274924.8900000006</v>
      </c>
      <c r="S362">
        <f t="shared" si="48"/>
        <v>5.6120027097570313</v>
      </c>
      <c r="T362" s="3">
        <f t="shared" si="49"/>
        <v>2113519.4387999997</v>
      </c>
      <c r="U362" s="3">
        <f t="shared" si="50"/>
        <v>0.99177999037444942</v>
      </c>
      <c r="V362">
        <f t="shared" si="51"/>
        <v>1821727.3689999999</v>
      </c>
      <c r="W362">
        <f t="shared" si="52"/>
        <v>1.1022772747506904</v>
      </c>
      <c r="X362">
        <v>1809063559</v>
      </c>
      <c r="Y362">
        <v>148775908</v>
      </c>
      <c r="Z362">
        <f t="shared" si="53"/>
        <v>28.94317963098197</v>
      </c>
      <c r="AA362">
        <f t="shared" si="54"/>
        <v>6.7142799845077219</v>
      </c>
      <c r="AB362" s="2" t="s">
        <v>728</v>
      </c>
      <c r="AC362" s="2" t="s">
        <v>848</v>
      </c>
      <c r="AD362" s="2" t="s">
        <v>809</v>
      </c>
      <c r="AE362" s="2" t="s">
        <v>862</v>
      </c>
      <c r="AF362" s="2"/>
      <c r="AG362">
        <v>20</v>
      </c>
    </row>
    <row r="363" spans="1:33" x14ac:dyDescent="0.25">
      <c r="A363" t="s">
        <v>364</v>
      </c>
      <c r="B363" t="s">
        <v>492</v>
      </c>
      <c r="C363">
        <v>21475517</v>
      </c>
      <c r="D363">
        <v>12937</v>
      </c>
      <c r="E363">
        <v>23619047</v>
      </c>
      <c r="F363">
        <v>12772</v>
      </c>
      <c r="G363" s="4">
        <v>4.2000000000000003E-2</v>
      </c>
      <c r="H363" t="s">
        <v>525</v>
      </c>
      <c r="I363">
        <v>9.25</v>
      </c>
      <c r="J363" s="3">
        <v>1.78</v>
      </c>
      <c r="K363" s="3">
        <v>69275</v>
      </c>
      <c r="L363" s="7">
        <v>58.8</v>
      </c>
      <c r="M363" s="7">
        <v>93.2</v>
      </c>
      <c r="N363" s="2">
        <v>8.6999999999999993</v>
      </c>
      <c r="O363" s="2">
        <f>F363*58.93</f>
        <v>752653.96</v>
      </c>
      <c r="P363">
        <f t="shared" si="46"/>
        <v>604339.11</v>
      </c>
      <c r="Q363">
        <f t="shared" si="47"/>
        <v>2.5586938795625414</v>
      </c>
      <c r="R363">
        <v>738534.51900000009</v>
      </c>
      <c r="S363">
        <f t="shared" si="48"/>
        <v>3.4389603705466092</v>
      </c>
      <c r="T363" s="3">
        <f t="shared" si="49"/>
        <v>166858.51679999998</v>
      </c>
      <c r="U363" s="3">
        <f t="shared" si="50"/>
        <v>0.70645744851602177</v>
      </c>
      <c r="V363">
        <f t="shared" si="51"/>
        <v>145058.69990000001</v>
      </c>
      <c r="W363">
        <f t="shared" si="52"/>
        <v>0.67546080450589385</v>
      </c>
      <c r="X363">
        <v>5543759066</v>
      </c>
      <c r="Y363">
        <v>278590117</v>
      </c>
      <c r="Z363">
        <f t="shared" si="53"/>
        <v>9.981273093448694</v>
      </c>
      <c r="AA363">
        <f t="shared" si="54"/>
        <v>4.1144211750525033</v>
      </c>
      <c r="AB363" s="2" t="s">
        <v>767</v>
      </c>
      <c r="AC363" s="2" t="s">
        <v>807</v>
      </c>
      <c r="AD363" s="2" t="s">
        <v>804</v>
      </c>
      <c r="AE363" s="2" t="s">
        <v>862</v>
      </c>
      <c r="AF363" s="2"/>
      <c r="AG363">
        <v>21</v>
      </c>
    </row>
    <row r="364" spans="1:33" x14ac:dyDescent="0.25">
      <c r="A364" t="s">
        <v>365</v>
      </c>
      <c r="B364" t="s">
        <v>365</v>
      </c>
      <c r="C364">
        <v>231570171</v>
      </c>
      <c r="D364">
        <v>216972</v>
      </c>
      <c r="E364">
        <v>322248359</v>
      </c>
      <c r="F364">
        <v>222024</v>
      </c>
      <c r="G364" s="4">
        <v>9.8000000000000004E-2</v>
      </c>
      <c r="H364" t="s">
        <v>536</v>
      </c>
      <c r="I364">
        <v>8.75</v>
      </c>
      <c r="J364" s="3">
        <v>13.187827330826201</v>
      </c>
      <c r="K364" s="3">
        <v>23956</v>
      </c>
      <c r="L364" s="7">
        <v>20.3</v>
      </c>
      <c r="M364" s="7">
        <v>79.5</v>
      </c>
      <c r="N364" s="2">
        <v>14.4</v>
      </c>
      <c r="O364" s="2">
        <f>F364*84.07</f>
        <v>18665557.68</v>
      </c>
      <c r="P364">
        <f t="shared" si="46"/>
        <v>10505620.620000001</v>
      </c>
      <c r="Q364">
        <f t="shared" si="47"/>
        <v>3.2601005797519051</v>
      </c>
      <c r="R364">
        <v>12386280.564000001</v>
      </c>
      <c r="S364">
        <f t="shared" si="48"/>
        <v>5.3488238621199624</v>
      </c>
      <c r="T364" s="3">
        <f t="shared" si="49"/>
        <v>2900610.3455999997</v>
      </c>
      <c r="U364" s="3">
        <f t="shared" si="50"/>
        <v>0.9001164054337355</v>
      </c>
      <c r="V364">
        <f t="shared" si="51"/>
        <v>2432841.9443999999</v>
      </c>
      <c r="W364">
        <f t="shared" si="52"/>
        <v>1.050585200111978</v>
      </c>
      <c r="X364">
        <v>563595101</v>
      </c>
      <c r="Y364">
        <v>130143434</v>
      </c>
      <c r="Z364">
        <f t="shared" si="53"/>
        <v>39.157974279856624</v>
      </c>
      <c r="AA364">
        <f t="shared" si="54"/>
        <v>6.3994090622319408</v>
      </c>
      <c r="AB364" s="2" t="s">
        <v>616</v>
      </c>
      <c r="AC364" s="2" t="s">
        <v>826</v>
      </c>
      <c r="AD364" s="2" t="s">
        <v>818</v>
      </c>
      <c r="AE364" s="2" t="s">
        <v>862</v>
      </c>
      <c r="AF364" s="2"/>
      <c r="AG364">
        <v>17</v>
      </c>
    </row>
    <row r="365" spans="1:33" x14ac:dyDescent="0.25">
      <c r="A365" t="s">
        <v>366</v>
      </c>
      <c r="B365" t="s">
        <v>383</v>
      </c>
      <c r="C365">
        <v>97154443</v>
      </c>
      <c r="D365">
        <v>45295</v>
      </c>
      <c r="E365">
        <v>116208030</v>
      </c>
      <c r="F365">
        <v>43169</v>
      </c>
      <c r="G365" s="4">
        <v>5.0999999999999997E-2</v>
      </c>
      <c r="H365" t="s">
        <v>541</v>
      </c>
      <c r="I365">
        <v>9.875</v>
      </c>
      <c r="J365" s="3">
        <v>3.187287802850082</v>
      </c>
      <c r="K365" s="3">
        <v>57375</v>
      </c>
      <c r="L365" s="7">
        <v>49.9</v>
      </c>
      <c r="M365" s="7">
        <v>89.2</v>
      </c>
      <c r="N365" s="2">
        <v>9.3000000000000007</v>
      </c>
      <c r="O365" s="2">
        <f>F365*106.86</f>
        <v>4613039.34</v>
      </c>
      <c r="P365">
        <f t="shared" si="46"/>
        <v>2042649.1575000002</v>
      </c>
      <c r="Q365">
        <f t="shared" si="47"/>
        <v>1.757752160070178</v>
      </c>
      <c r="R365">
        <v>2585755.665</v>
      </c>
      <c r="S365">
        <f t="shared" si="48"/>
        <v>2.6614898764845991</v>
      </c>
      <c r="T365" s="3">
        <f t="shared" si="49"/>
        <v>563977.08360000001</v>
      </c>
      <c r="U365" s="3">
        <f t="shared" si="50"/>
        <v>0.48531679230772606</v>
      </c>
      <c r="V365">
        <f t="shared" si="51"/>
        <v>507879.24650000001</v>
      </c>
      <c r="W365">
        <f t="shared" si="52"/>
        <v>0.5227545244636933</v>
      </c>
      <c r="X365">
        <v>795294587</v>
      </c>
      <c r="Y365">
        <v>964629147</v>
      </c>
      <c r="Z365">
        <f t="shared" si="53"/>
        <v>19.611647611422157</v>
      </c>
      <c r="AA365">
        <f t="shared" si="54"/>
        <v>3.184244400948292</v>
      </c>
      <c r="AB365" s="2" t="s">
        <v>571</v>
      </c>
      <c r="AC365" s="2" t="s">
        <v>837</v>
      </c>
      <c r="AD365" s="2" t="s">
        <v>820</v>
      </c>
      <c r="AE365" s="2" t="s">
        <v>862</v>
      </c>
      <c r="AF365" s="2"/>
      <c r="AG365">
        <v>20</v>
      </c>
    </row>
    <row r="366" spans="1:33" x14ac:dyDescent="0.25">
      <c r="A366" t="s">
        <v>367</v>
      </c>
      <c r="B366" t="s">
        <v>383</v>
      </c>
      <c r="C366">
        <v>69481626</v>
      </c>
      <c r="D366">
        <v>29311</v>
      </c>
      <c r="E366">
        <v>86475331</v>
      </c>
      <c r="F366">
        <v>30207</v>
      </c>
      <c r="G366" s="4">
        <v>3.6999999999999998E-2</v>
      </c>
      <c r="H366" t="s">
        <v>541</v>
      </c>
      <c r="I366">
        <v>77.5</v>
      </c>
      <c r="J366" s="3">
        <v>2.09</v>
      </c>
      <c r="K366" s="3">
        <v>57375</v>
      </c>
      <c r="L366" s="7">
        <v>49.9</v>
      </c>
      <c r="M366" s="7">
        <v>89.2</v>
      </c>
      <c r="N366" s="2">
        <v>9.3000000000000007</v>
      </c>
      <c r="O366" s="2">
        <f>F366*106.86</f>
        <v>3227920.02</v>
      </c>
      <c r="P366">
        <f t="shared" si="46"/>
        <v>1429319.7225000001</v>
      </c>
      <c r="Q366">
        <f t="shared" si="47"/>
        <v>1.6528641243362225</v>
      </c>
      <c r="R366">
        <v>1673277.057</v>
      </c>
      <c r="S366">
        <f t="shared" si="48"/>
        <v>2.4082295612943772</v>
      </c>
      <c r="T366" s="3">
        <f t="shared" si="49"/>
        <v>394636.3308</v>
      </c>
      <c r="U366" s="3">
        <f t="shared" si="50"/>
        <v>0.4563571208533449</v>
      </c>
      <c r="V366">
        <f t="shared" si="51"/>
        <v>328655.4497</v>
      </c>
      <c r="W366">
        <f t="shared" si="52"/>
        <v>0.47301059088628694</v>
      </c>
      <c r="X366">
        <v>236120685</v>
      </c>
      <c r="Y366">
        <v>1573224536</v>
      </c>
      <c r="Z366">
        <f t="shared" si="53"/>
        <v>24.457840120206743</v>
      </c>
      <c r="AA366">
        <f t="shared" si="54"/>
        <v>2.8812401521806645</v>
      </c>
      <c r="AB366" s="2" t="s">
        <v>768</v>
      </c>
      <c r="AC366" s="2" t="s">
        <v>837</v>
      </c>
      <c r="AD366" s="2" t="s">
        <v>820</v>
      </c>
      <c r="AE366" s="2" t="s">
        <v>862</v>
      </c>
      <c r="AF366" s="2"/>
      <c r="AG366">
        <v>20</v>
      </c>
    </row>
    <row r="367" spans="1:33" x14ac:dyDescent="0.25">
      <c r="A367" t="s">
        <v>368</v>
      </c>
      <c r="B367" t="s">
        <v>299</v>
      </c>
      <c r="C367">
        <v>114414077</v>
      </c>
      <c r="D367">
        <v>65975</v>
      </c>
      <c r="E367">
        <v>124561204</v>
      </c>
      <c r="F367">
        <v>63877</v>
      </c>
      <c r="G367" s="4">
        <v>5.5E-2</v>
      </c>
      <c r="H367" t="s">
        <v>531</v>
      </c>
      <c r="I367">
        <v>77.5</v>
      </c>
      <c r="J367" s="3">
        <v>1.3380909901873326</v>
      </c>
      <c r="K367" s="3">
        <v>38590</v>
      </c>
      <c r="L367" s="7">
        <v>39.9</v>
      </c>
      <c r="M367" s="7">
        <v>85.1</v>
      </c>
      <c r="N367" s="2">
        <v>10.5</v>
      </c>
      <c r="O367" s="2">
        <f>F367*99.07</f>
        <v>6328294.3899999997</v>
      </c>
      <c r="P367">
        <f t="shared" si="46"/>
        <v>3022499.9475000002</v>
      </c>
      <c r="Q367">
        <f t="shared" si="47"/>
        <v>2.4265179288889982</v>
      </c>
      <c r="R367">
        <v>3766314.8250000002</v>
      </c>
      <c r="S367">
        <f t="shared" si="48"/>
        <v>3.2918281768772215</v>
      </c>
      <c r="T367" s="3">
        <f t="shared" si="49"/>
        <v>834514.67879999999</v>
      </c>
      <c r="U367" s="3">
        <f t="shared" si="50"/>
        <v>0.66996356168811599</v>
      </c>
      <c r="V367">
        <f t="shared" si="51"/>
        <v>739757.88249999995</v>
      </c>
      <c r="W367">
        <f t="shared" si="52"/>
        <v>0.64656194578224846</v>
      </c>
      <c r="X367">
        <v>1116194017</v>
      </c>
      <c r="Y367">
        <v>951183316</v>
      </c>
      <c r="Z367">
        <f t="shared" si="53"/>
        <v>8.8687749497817485</v>
      </c>
      <c r="AA367">
        <f t="shared" si="54"/>
        <v>3.9383901226594702</v>
      </c>
      <c r="AB367" s="2" t="s">
        <v>625</v>
      </c>
      <c r="AC367" s="2" t="s">
        <v>851</v>
      </c>
      <c r="AD367" s="2" t="s">
        <v>812</v>
      </c>
      <c r="AE367" s="2" t="s">
        <v>862</v>
      </c>
      <c r="AF367" s="2"/>
      <c r="AG367">
        <v>18</v>
      </c>
    </row>
    <row r="368" spans="1:33" x14ac:dyDescent="0.25">
      <c r="A368" t="s">
        <v>369</v>
      </c>
      <c r="B368" t="s">
        <v>369</v>
      </c>
      <c r="C368">
        <v>3094929236</v>
      </c>
      <c r="D368">
        <v>1406318</v>
      </c>
      <c r="E368">
        <v>3767787945</v>
      </c>
      <c r="F368">
        <v>1371832</v>
      </c>
      <c r="G368" s="4">
        <v>6.2E-2</v>
      </c>
      <c r="H368" t="s">
        <v>537</v>
      </c>
      <c r="I368">
        <v>77.5</v>
      </c>
      <c r="J368" s="3">
        <v>3.6171645730115825</v>
      </c>
      <c r="K368" s="3">
        <v>36156</v>
      </c>
      <c r="L368" s="7">
        <v>38.1</v>
      </c>
      <c r="M368" s="7">
        <v>87.1</v>
      </c>
      <c r="N368" s="2">
        <v>11.1</v>
      </c>
      <c r="O368" s="2">
        <f>F368*189.91</f>
        <v>260524615.12</v>
      </c>
      <c r="P368">
        <f t="shared" si="46"/>
        <v>64911660.660000004</v>
      </c>
      <c r="Q368">
        <f t="shared" si="47"/>
        <v>1.7228055720635838</v>
      </c>
      <c r="R368">
        <v>80282475.666000009</v>
      </c>
      <c r="S368">
        <f t="shared" si="48"/>
        <v>2.5940003646015515</v>
      </c>
      <c r="T368" s="3">
        <f t="shared" si="49"/>
        <v>17922161.980799999</v>
      </c>
      <c r="U368" s="3">
        <f t="shared" si="50"/>
        <v>0.47566801110936724</v>
      </c>
      <c r="V368">
        <f t="shared" si="51"/>
        <v>15768621.8386</v>
      </c>
      <c r="W368">
        <f t="shared" si="52"/>
        <v>0.50949862294686721</v>
      </c>
      <c r="X368">
        <v>97851150</v>
      </c>
      <c r="Y368">
        <v>1665185791</v>
      </c>
      <c r="Z368">
        <f t="shared" si="53"/>
        <v>21.740681537185232</v>
      </c>
      <c r="AA368">
        <f t="shared" si="54"/>
        <v>3.1034989875484182</v>
      </c>
      <c r="AB368" s="2" t="s">
        <v>607</v>
      </c>
      <c r="AC368" s="2" t="s">
        <v>852</v>
      </c>
      <c r="AD368" s="2" t="s">
        <v>570</v>
      </c>
      <c r="AE368" s="2" t="s">
        <v>862</v>
      </c>
      <c r="AF368" s="2"/>
      <c r="AG368">
        <v>20</v>
      </c>
    </row>
    <row r="369" spans="1:33" x14ac:dyDescent="0.25">
      <c r="A369" t="s">
        <v>370</v>
      </c>
      <c r="B369" t="s">
        <v>243</v>
      </c>
      <c r="C369">
        <v>28064099</v>
      </c>
      <c r="D369">
        <v>34231</v>
      </c>
      <c r="E369">
        <v>38322374</v>
      </c>
      <c r="F369">
        <v>34651</v>
      </c>
      <c r="G369" s="4">
        <v>7.3999999999999996E-2</v>
      </c>
      <c r="H369" t="s">
        <v>523</v>
      </c>
      <c r="I369">
        <v>9.5</v>
      </c>
      <c r="J369" s="3">
        <v>2.2901435743856253</v>
      </c>
      <c r="K369" s="3">
        <v>32469</v>
      </c>
      <c r="L369" s="7">
        <v>31.8</v>
      </c>
      <c r="M369" s="7">
        <v>78.7</v>
      </c>
      <c r="N369" s="2">
        <v>11</v>
      </c>
      <c r="O369" s="2">
        <f>F369*186.63</f>
        <v>6466916.1299999999</v>
      </c>
      <c r="P369">
        <f t="shared" si="46"/>
        <v>1639598.6925000001</v>
      </c>
      <c r="Q369">
        <f t="shared" si="47"/>
        <v>4.2784371670189332</v>
      </c>
      <c r="R369">
        <v>1954145.0970000001</v>
      </c>
      <c r="S369">
        <f t="shared" si="48"/>
        <v>6.9631492427389166</v>
      </c>
      <c r="T369" s="3">
        <f t="shared" si="49"/>
        <v>452694.52439999999</v>
      </c>
      <c r="U369" s="3">
        <f t="shared" si="50"/>
        <v>1.1812799603698874</v>
      </c>
      <c r="V369">
        <f t="shared" si="51"/>
        <v>383821.93369999999</v>
      </c>
      <c r="W369">
        <f t="shared" si="52"/>
        <v>1.3676617008085667</v>
      </c>
      <c r="X369">
        <v>119983747</v>
      </c>
      <c r="Y369">
        <v>1308767</v>
      </c>
      <c r="Z369">
        <f t="shared" si="53"/>
        <v>36.553017433411988</v>
      </c>
      <c r="AA369">
        <f t="shared" si="54"/>
        <v>8.3308109435474833</v>
      </c>
      <c r="AB369" s="2" t="s">
        <v>578</v>
      </c>
      <c r="AC369" s="2" t="s">
        <v>821</v>
      </c>
      <c r="AD369" s="2" t="s">
        <v>784</v>
      </c>
      <c r="AE369" s="2" t="s">
        <v>862</v>
      </c>
      <c r="AF369" s="2" t="s">
        <v>903</v>
      </c>
      <c r="AG369">
        <v>17</v>
      </c>
    </row>
    <row r="370" spans="1:33" x14ac:dyDescent="0.25">
      <c r="A370" t="s">
        <v>371</v>
      </c>
      <c r="B370" t="s">
        <v>243</v>
      </c>
      <c r="C370">
        <v>37170614</v>
      </c>
      <c r="D370">
        <v>24486</v>
      </c>
      <c r="E370">
        <v>48621324</v>
      </c>
      <c r="F370">
        <v>23520</v>
      </c>
      <c r="G370" s="4">
        <v>6.9000000000000006E-2</v>
      </c>
      <c r="H370" t="s">
        <v>523</v>
      </c>
      <c r="I370">
        <v>10.25</v>
      </c>
      <c r="J370" s="3">
        <v>3.2492587628447258</v>
      </c>
      <c r="K370" s="3">
        <v>32469</v>
      </c>
      <c r="L370" s="7">
        <v>31.8</v>
      </c>
      <c r="M370" s="7">
        <v>78.7</v>
      </c>
      <c r="N370" s="2">
        <v>11</v>
      </c>
      <c r="O370" s="2">
        <f>F370*186.63</f>
        <v>4389537.5999999996</v>
      </c>
      <c r="P370">
        <f t="shared" si="46"/>
        <v>1112907.6000000001</v>
      </c>
      <c r="Q370">
        <f t="shared" si="47"/>
        <v>2.2889290303982675</v>
      </c>
      <c r="R370">
        <v>1397832.2820000001</v>
      </c>
      <c r="S370">
        <f t="shared" si="48"/>
        <v>3.7605843207217404</v>
      </c>
      <c r="T370" s="3">
        <f t="shared" si="49"/>
        <v>307274.68799999997</v>
      </c>
      <c r="U370" s="3">
        <f t="shared" si="50"/>
        <v>0.63197515559222528</v>
      </c>
      <c r="V370">
        <f t="shared" si="51"/>
        <v>274554.17219999997</v>
      </c>
      <c r="W370">
        <f t="shared" si="52"/>
        <v>0.73863232982914939</v>
      </c>
      <c r="X370">
        <v>33260631</v>
      </c>
      <c r="Y370">
        <v>114941682</v>
      </c>
      <c r="Z370">
        <f t="shared" si="53"/>
        <v>30.805813431007621</v>
      </c>
      <c r="AA370">
        <f t="shared" si="54"/>
        <v>4.4992166505508902</v>
      </c>
      <c r="AB370" s="2" t="s">
        <v>769</v>
      </c>
      <c r="AC370" s="2" t="s">
        <v>821</v>
      </c>
      <c r="AD370" s="2" t="s">
        <v>784</v>
      </c>
      <c r="AE370" s="2" t="s">
        <v>862</v>
      </c>
      <c r="AF370" s="2" t="s">
        <v>903</v>
      </c>
      <c r="AG370">
        <v>17</v>
      </c>
    </row>
    <row r="371" spans="1:33" x14ac:dyDescent="0.25">
      <c r="A371" t="s">
        <v>372</v>
      </c>
      <c r="B371" t="s">
        <v>372</v>
      </c>
      <c r="C371">
        <v>10000361633</v>
      </c>
      <c r="D371">
        <v>874228</v>
      </c>
      <c r="E371">
        <v>12956217552</v>
      </c>
      <c r="F371">
        <v>849475</v>
      </c>
      <c r="G371" s="4">
        <v>5.7000000000000002E-2</v>
      </c>
      <c r="H371" t="s">
        <v>538</v>
      </c>
      <c r="I371">
        <v>8.625</v>
      </c>
      <c r="J371" s="3">
        <v>6.6963353562669372</v>
      </c>
      <c r="K371" s="3">
        <v>64157</v>
      </c>
      <c r="L371" s="7">
        <v>57.1</v>
      </c>
      <c r="M371" s="7">
        <v>88.5</v>
      </c>
      <c r="N371" s="2">
        <v>11.6</v>
      </c>
      <c r="O371" s="2">
        <f>F371*306.82</f>
        <v>260635919.5</v>
      </c>
      <c r="P371">
        <f t="shared" si="46"/>
        <v>40195033.3125</v>
      </c>
      <c r="Q371">
        <f t="shared" si="47"/>
        <v>0.31023740648979181</v>
      </c>
      <c r="R371">
        <v>49907053.836000003</v>
      </c>
      <c r="S371">
        <f t="shared" si="48"/>
        <v>0.49905249097505316</v>
      </c>
      <c r="T371" s="3">
        <f t="shared" si="49"/>
        <v>11097881.189999999</v>
      </c>
      <c r="U371" s="3">
        <f t="shared" si="50"/>
        <v>8.5656798718132546E-2</v>
      </c>
      <c r="V371">
        <f t="shared" si="51"/>
        <v>9802456.2956000008</v>
      </c>
      <c r="W371">
        <f t="shared" si="52"/>
        <v>9.8021018192512799E-2</v>
      </c>
      <c r="X371">
        <v>710416105</v>
      </c>
      <c r="Y371">
        <v>994718076</v>
      </c>
      <c r="Z371">
        <f t="shared" si="53"/>
        <v>29.557490293611266</v>
      </c>
      <c r="AA371">
        <f t="shared" si="54"/>
        <v>0.59707350916756596</v>
      </c>
      <c r="AB371" s="2" t="s">
        <v>659</v>
      </c>
      <c r="AC371" s="2" t="s">
        <v>794</v>
      </c>
      <c r="AD371" s="2" t="s">
        <v>808</v>
      </c>
      <c r="AE371" s="2" t="s">
        <v>862</v>
      </c>
      <c r="AF371" s="2" t="s">
        <v>906</v>
      </c>
      <c r="AG371">
        <v>21</v>
      </c>
    </row>
    <row r="372" spans="1:33" x14ac:dyDescent="0.25">
      <c r="A372" t="s">
        <v>373</v>
      </c>
      <c r="B372" t="s">
        <v>243</v>
      </c>
      <c r="C372">
        <v>50825748</v>
      </c>
      <c r="D372">
        <v>41020</v>
      </c>
      <c r="E372">
        <v>61144207</v>
      </c>
      <c r="F372">
        <v>39250</v>
      </c>
      <c r="G372" s="4">
        <v>7.4999999999999997E-2</v>
      </c>
      <c r="H372" t="s">
        <v>523</v>
      </c>
      <c r="I372">
        <v>10.25</v>
      </c>
      <c r="J372" s="3">
        <v>2.4244223442679731</v>
      </c>
      <c r="K372" s="3">
        <v>32469</v>
      </c>
      <c r="L372" s="7">
        <v>31.8</v>
      </c>
      <c r="M372" s="7">
        <v>78.7</v>
      </c>
      <c r="N372" s="2">
        <v>11</v>
      </c>
      <c r="O372" s="2">
        <f>F372*186.63</f>
        <v>7325227.5</v>
      </c>
      <c r="P372">
        <f t="shared" si="46"/>
        <v>1857211.875</v>
      </c>
      <c r="Q372">
        <f t="shared" si="47"/>
        <v>3.0374289996107069</v>
      </c>
      <c r="R372">
        <v>2341708.7400000002</v>
      </c>
      <c r="S372">
        <f t="shared" si="48"/>
        <v>4.6073276481833583</v>
      </c>
      <c r="T372" s="3">
        <f t="shared" si="49"/>
        <v>512777.69999999995</v>
      </c>
      <c r="U372" s="3">
        <f t="shared" si="50"/>
        <v>0.83863660215594915</v>
      </c>
      <c r="V372">
        <f t="shared" si="51"/>
        <v>459944.95399999997</v>
      </c>
      <c r="W372">
        <f t="shared" si="52"/>
        <v>0.90494478113730858</v>
      </c>
      <c r="X372">
        <v>18744891</v>
      </c>
      <c r="Y372">
        <v>527947718</v>
      </c>
      <c r="Z372">
        <f t="shared" si="53"/>
        <v>20.301637272509989</v>
      </c>
      <c r="AA372">
        <f t="shared" si="54"/>
        <v>5.5122724293206664</v>
      </c>
      <c r="AB372" s="2" t="s">
        <v>770</v>
      </c>
      <c r="AC372" s="2" t="s">
        <v>821</v>
      </c>
      <c r="AD372" s="2" t="s">
        <v>784</v>
      </c>
      <c r="AE372" s="2" t="s">
        <v>862</v>
      </c>
      <c r="AF372" s="2" t="s">
        <v>903</v>
      </c>
      <c r="AG372">
        <v>17</v>
      </c>
    </row>
    <row r="373" spans="1:33" x14ac:dyDescent="0.25">
      <c r="A373" t="s">
        <v>374</v>
      </c>
      <c r="B373" t="s">
        <v>354</v>
      </c>
      <c r="C373">
        <v>32043365</v>
      </c>
      <c r="D373">
        <v>47925</v>
      </c>
      <c r="E373">
        <v>58786111</v>
      </c>
      <c r="F373">
        <v>54503</v>
      </c>
      <c r="G373" s="4">
        <v>9.6000000000000002E-2</v>
      </c>
      <c r="H373" t="s">
        <v>557</v>
      </c>
      <c r="I373">
        <v>8.75</v>
      </c>
      <c r="J373" s="3">
        <v>2.1839359378791556</v>
      </c>
      <c r="K373" s="3">
        <v>27142</v>
      </c>
      <c r="L373" s="7">
        <v>21.8</v>
      </c>
      <c r="M373" s="7">
        <v>81.7</v>
      </c>
      <c r="N373" s="2">
        <v>11.8</v>
      </c>
      <c r="O373" s="2">
        <f>F373*253.23</f>
        <v>13801794.689999999</v>
      </c>
      <c r="P373">
        <f t="shared" si="46"/>
        <v>2578945.7025000001</v>
      </c>
      <c r="Q373">
        <f t="shared" si="47"/>
        <v>4.3869983209129115</v>
      </c>
      <c r="R373">
        <v>2735894.4750000001</v>
      </c>
      <c r="S373">
        <f t="shared" si="48"/>
        <v>8.5380997751016476</v>
      </c>
      <c r="T373" s="3">
        <f t="shared" si="49"/>
        <v>712048.99319999991</v>
      </c>
      <c r="U373" s="3">
        <f t="shared" si="50"/>
        <v>1.2112537827174856</v>
      </c>
      <c r="V373">
        <f t="shared" si="51"/>
        <v>537368.64749999996</v>
      </c>
      <c r="W373">
        <f t="shared" si="52"/>
        <v>1.6770044204158956</v>
      </c>
      <c r="X373">
        <v>2781176889</v>
      </c>
      <c r="Y373">
        <v>223006883</v>
      </c>
      <c r="Z373">
        <f t="shared" si="53"/>
        <v>83.457982643208666</v>
      </c>
      <c r="AA373">
        <f t="shared" si="54"/>
        <v>10.215104195517544</v>
      </c>
      <c r="AB373" s="2" t="s">
        <v>582</v>
      </c>
      <c r="AC373" s="2" t="s">
        <v>784</v>
      </c>
      <c r="AD373" s="2" t="s">
        <v>815</v>
      </c>
      <c r="AE373" s="2" t="s">
        <v>862</v>
      </c>
      <c r="AF373" s="2" t="s">
        <v>904</v>
      </c>
      <c r="AG373">
        <v>19</v>
      </c>
    </row>
    <row r="374" spans="1:33" x14ac:dyDescent="0.25">
      <c r="A374" t="s">
        <v>375</v>
      </c>
      <c r="B374" t="s">
        <v>154</v>
      </c>
      <c r="C374">
        <v>3741048</v>
      </c>
      <c r="D374">
        <v>4070</v>
      </c>
      <c r="E374">
        <v>3531895</v>
      </c>
      <c r="F374">
        <v>3674</v>
      </c>
      <c r="G374" s="4">
        <v>0.17299999999999999</v>
      </c>
      <c r="H374" t="s">
        <v>553</v>
      </c>
      <c r="I374">
        <v>7.9749999999999996</v>
      </c>
      <c r="J374" s="3">
        <v>5.42</v>
      </c>
      <c r="K374" s="3">
        <v>23284</v>
      </c>
      <c r="L374" s="7">
        <v>20.7</v>
      </c>
      <c r="M374" s="7">
        <v>75.3</v>
      </c>
      <c r="N374" s="2">
        <v>14.6</v>
      </c>
      <c r="O374" s="2">
        <f>F374*11.566</f>
        <v>42493.484000000004</v>
      </c>
      <c r="P374">
        <f t="shared" si="46"/>
        <v>173844.495</v>
      </c>
      <c r="Q374">
        <f t="shared" si="47"/>
        <v>4.9221308957372738</v>
      </c>
      <c r="R374">
        <v>232344.09000000003</v>
      </c>
      <c r="S374">
        <f t="shared" si="48"/>
        <v>6.2106685078619686</v>
      </c>
      <c r="T374" s="3">
        <f t="shared" si="49"/>
        <v>47998.605599999995</v>
      </c>
      <c r="U374" s="3">
        <f t="shared" si="50"/>
        <v>1.3590043192110748</v>
      </c>
      <c r="V374">
        <f t="shared" si="51"/>
        <v>45635.688999999998</v>
      </c>
      <c r="W374">
        <f t="shared" si="52"/>
        <v>1.219863765447543</v>
      </c>
      <c r="X374">
        <v>20912282</v>
      </c>
      <c r="Y374">
        <v>23143424</v>
      </c>
      <c r="Z374">
        <f t="shared" si="53"/>
        <v>-5.5907595946376523</v>
      </c>
      <c r="AA374">
        <f t="shared" si="54"/>
        <v>7.4305322733095123</v>
      </c>
      <c r="AB374" s="2" t="s">
        <v>721</v>
      </c>
      <c r="AC374" s="2" t="s">
        <v>839</v>
      </c>
      <c r="AD374" s="2" t="s">
        <v>620</v>
      </c>
      <c r="AE374" s="2" t="s">
        <v>862</v>
      </c>
      <c r="AG374">
        <v>16</v>
      </c>
    </row>
    <row r="375" spans="1:33" x14ac:dyDescent="0.25">
      <c r="A375" t="s">
        <v>376</v>
      </c>
      <c r="B375" t="s">
        <v>391</v>
      </c>
      <c r="C375">
        <v>2097311303</v>
      </c>
      <c r="D375">
        <v>1046079</v>
      </c>
      <c r="E375">
        <v>2830867413</v>
      </c>
      <c r="F375">
        <v>991144</v>
      </c>
      <c r="G375" s="4">
        <v>5.3999999999999999E-2</v>
      </c>
      <c r="H375" t="s">
        <v>543</v>
      </c>
      <c r="I375">
        <v>9.375</v>
      </c>
      <c r="J375" s="3">
        <v>4.3836201259990313</v>
      </c>
      <c r="K375" s="3">
        <v>52451</v>
      </c>
      <c r="L375" s="7">
        <v>51.3</v>
      </c>
      <c r="M375" s="7">
        <v>88.1</v>
      </c>
      <c r="N375" s="2">
        <v>7.8</v>
      </c>
      <c r="O375" s="2">
        <f>F375*128.09</f>
        <v>126955634.96000001</v>
      </c>
      <c r="P375">
        <f t="shared" si="46"/>
        <v>46898456.220000006</v>
      </c>
      <c r="Q375">
        <f t="shared" si="47"/>
        <v>1.6566814823128562</v>
      </c>
      <c r="R375">
        <v>59717511.873000003</v>
      </c>
      <c r="S375">
        <f t="shared" si="48"/>
        <v>2.8473365774351147</v>
      </c>
      <c r="T375" s="3">
        <f t="shared" si="49"/>
        <v>12948701.673599999</v>
      </c>
      <c r="U375" s="3">
        <f t="shared" si="50"/>
        <v>0.45741109647652722</v>
      </c>
      <c r="V375">
        <f t="shared" si="51"/>
        <v>11729370.0033</v>
      </c>
      <c r="W375">
        <f t="shared" si="52"/>
        <v>0.55925746390258213</v>
      </c>
      <c r="X375">
        <v>27101961</v>
      </c>
      <c r="Y375">
        <v>20503287928</v>
      </c>
      <c r="Z375">
        <f t="shared" si="53"/>
        <v>34.976024253086287</v>
      </c>
      <c r="AA375">
        <f t="shared" si="54"/>
        <v>3.4065940413376969</v>
      </c>
      <c r="AB375" s="2" t="s">
        <v>630</v>
      </c>
      <c r="AC375" s="2" t="s">
        <v>812</v>
      </c>
      <c r="AD375" s="2" t="s">
        <v>821</v>
      </c>
      <c r="AE375" s="2" t="s">
        <v>862</v>
      </c>
      <c r="AF375" s="2"/>
      <c r="AG375" s="9">
        <v>18</v>
      </c>
    </row>
    <row r="376" spans="1:33" x14ac:dyDescent="0.25">
      <c r="A376" t="s">
        <v>377</v>
      </c>
      <c r="B376" t="s">
        <v>504</v>
      </c>
      <c r="C376">
        <v>3907049</v>
      </c>
      <c r="D376">
        <v>1856</v>
      </c>
      <c r="E376">
        <v>5708022</v>
      </c>
      <c r="F376">
        <v>2120</v>
      </c>
      <c r="G376" s="4">
        <v>2.5999999999999999E-2</v>
      </c>
      <c r="H376" t="s">
        <v>535</v>
      </c>
      <c r="I376">
        <v>9</v>
      </c>
      <c r="J376" s="3">
        <v>2.99</v>
      </c>
      <c r="K376" s="3">
        <v>31475</v>
      </c>
      <c r="L376" s="7">
        <v>19.7</v>
      </c>
      <c r="M376" s="7">
        <v>79.900000000000006</v>
      </c>
      <c r="N376" s="2">
        <v>14.4</v>
      </c>
      <c r="O376" s="2" t="s">
        <v>873</v>
      </c>
      <c r="P376">
        <f t="shared" si="46"/>
        <v>100313.1</v>
      </c>
      <c r="Q376">
        <f t="shared" si="47"/>
        <v>1.7574056301815237</v>
      </c>
      <c r="R376">
        <v>105953.47200000001</v>
      </c>
      <c r="S376">
        <f t="shared" si="48"/>
        <v>2.7118541896966231</v>
      </c>
      <c r="T376" s="3">
        <f t="shared" si="49"/>
        <v>27696.527999999998</v>
      </c>
      <c r="U376" s="3">
        <f t="shared" si="50"/>
        <v>0.4852211151253446</v>
      </c>
      <c r="V376">
        <f t="shared" si="51"/>
        <v>20810.771199999999</v>
      </c>
      <c r="W376">
        <f t="shared" si="52"/>
        <v>0.53264679301436957</v>
      </c>
      <c r="X376">
        <v>37815070</v>
      </c>
      <c r="Y376">
        <v>214480341</v>
      </c>
      <c r="Z376">
        <f t="shared" si="53"/>
        <v>46.095480246088542</v>
      </c>
      <c r="AA376">
        <f t="shared" si="54"/>
        <v>3.2445009827109925</v>
      </c>
      <c r="AB376" s="2" t="s">
        <v>665</v>
      </c>
      <c r="AC376" s="2" t="s">
        <v>817</v>
      </c>
      <c r="AD376" s="2" t="s">
        <v>570</v>
      </c>
      <c r="AE376" s="2" t="s">
        <v>862</v>
      </c>
      <c r="AF376" s="2"/>
      <c r="AG376">
        <v>20</v>
      </c>
    </row>
    <row r="377" spans="1:33" x14ac:dyDescent="0.25">
      <c r="A377" t="s">
        <v>378</v>
      </c>
      <c r="B377" t="s">
        <v>299</v>
      </c>
      <c r="C377">
        <v>70008009</v>
      </c>
      <c r="D377">
        <v>36262</v>
      </c>
      <c r="E377">
        <v>82778615</v>
      </c>
      <c r="F377">
        <v>34907</v>
      </c>
      <c r="G377" s="4">
        <v>0.05</v>
      </c>
      <c r="H377" t="s">
        <v>531</v>
      </c>
      <c r="I377">
        <v>7.75</v>
      </c>
      <c r="J377" s="3">
        <v>1.739898920157972</v>
      </c>
      <c r="K377" s="3">
        <v>38590</v>
      </c>
      <c r="L377" s="7">
        <v>39.9</v>
      </c>
      <c r="M377" s="7">
        <v>85.1</v>
      </c>
      <c r="N377" s="2">
        <v>10.5</v>
      </c>
      <c r="O377" s="2">
        <f>F377*99.07</f>
        <v>3458236.4899999998</v>
      </c>
      <c r="P377">
        <f t="shared" si="46"/>
        <v>1651711.9725000001</v>
      </c>
      <c r="Q377">
        <f t="shared" si="47"/>
        <v>1.9953365642805212</v>
      </c>
      <c r="R377">
        <v>2070088.7940000002</v>
      </c>
      <c r="S377">
        <f t="shared" si="48"/>
        <v>2.9569313905213335</v>
      </c>
      <c r="T377" s="3">
        <f t="shared" si="49"/>
        <v>456039.01079999999</v>
      </c>
      <c r="U377" s="3">
        <f t="shared" si="50"/>
        <v>0.55091403836606834</v>
      </c>
      <c r="V377">
        <f t="shared" si="51"/>
        <v>406594.92739999999</v>
      </c>
      <c r="W377">
        <f t="shared" si="52"/>
        <v>0.58078344636254409</v>
      </c>
      <c r="X377">
        <v>275527729</v>
      </c>
      <c r="Y377">
        <v>4805691146</v>
      </c>
      <c r="Z377">
        <f t="shared" si="53"/>
        <v>18.241635753417871</v>
      </c>
      <c r="AA377">
        <f t="shared" si="54"/>
        <v>3.5377148368838776</v>
      </c>
      <c r="AB377" s="2" t="s">
        <v>603</v>
      </c>
      <c r="AC377" s="2" t="s">
        <v>851</v>
      </c>
      <c r="AD377" s="2" t="s">
        <v>812</v>
      </c>
      <c r="AE377" s="2" t="s">
        <v>862</v>
      </c>
      <c r="AF377" s="2"/>
      <c r="AG377">
        <v>18</v>
      </c>
    </row>
    <row r="378" spans="1:33" x14ac:dyDescent="0.25">
      <c r="A378" t="s">
        <v>379</v>
      </c>
      <c r="B378" t="s">
        <v>5</v>
      </c>
      <c r="C378">
        <v>159736085</v>
      </c>
      <c r="D378">
        <v>88274</v>
      </c>
      <c r="E378">
        <v>186494542</v>
      </c>
      <c r="F378">
        <v>89926</v>
      </c>
      <c r="G378" s="4">
        <v>7.0000000000000007E-2</v>
      </c>
      <c r="H378" t="s">
        <v>514</v>
      </c>
      <c r="I378">
        <v>10.75</v>
      </c>
      <c r="J378" s="3">
        <v>5.0278525310918418</v>
      </c>
      <c r="K378" s="3">
        <v>44283</v>
      </c>
      <c r="L378" s="7">
        <v>46</v>
      </c>
      <c r="M378" s="7">
        <v>88</v>
      </c>
      <c r="N378" s="2">
        <v>10</v>
      </c>
      <c r="O378" s="2">
        <f>F378*255.18</f>
        <v>22947316.68</v>
      </c>
      <c r="P378">
        <f t="shared" si="46"/>
        <v>4255073.5049999999</v>
      </c>
      <c r="Q378">
        <f t="shared" si="47"/>
        <v>2.2816075255435626</v>
      </c>
      <c r="R378">
        <v>5039297.8380000005</v>
      </c>
      <c r="S378">
        <f t="shared" si="48"/>
        <v>3.1547648347585335</v>
      </c>
      <c r="T378" s="3">
        <f t="shared" si="49"/>
        <v>1174829.2344</v>
      </c>
      <c r="U378" s="3">
        <f t="shared" si="50"/>
        <v>0.62995368218336378</v>
      </c>
      <c r="V378">
        <f t="shared" si="51"/>
        <v>989789.8798</v>
      </c>
      <c r="W378">
        <f t="shared" si="52"/>
        <v>0.61964075293318976</v>
      </c>
      <c r="X378">
        <v>1126479443</v>
      </c>
      <c r="Y378">
        <v>3008531989</v>
      </c>
      <c r="Z378">
        <f t="shared" si="53"/>
        <v>16.751666976187629</v>
      </c>
      <c r="AA378">
        <f t="shared" si="54"/>
        <v>3.7744055876917231</v>
      </c>
      <c r="AB378" s="2" t="s">
        <v>598</v>
      </c>
      <c r="AC378" s="2" t="s">
        <v>832</v>
      </c>
      <c r="AD378" s="2" t="s">
        <v>788</v>
      </c>
      <c r="AE378" s="2" t="s">
        <v>862</v>
      </c>
      <c r="AG378">
        <v>17</v>
      </c>
    </row>
    <row r="379" spans="1:33" x14ac:dyDescent="0.25">
      <c r="A379" t="s">
        <v>380</v>
      </c>
      <c r="B379" t="s">
        <v>380</v>
      </c>
      <c r="C379">
        <v>121712347</v>
      </c>
      <c r="D379">
        <v>46724</v>
      </c>
      <c r="E379">
        <v>162447856</v>
      </c>
      <c r="F379">
        <v>47541</v>
      </c>
      <c r="G379" s="4">
        <v>0.05</v>
      </c>
      <c r="H379" t="s">
        <v>540</v>
      </c>
      <c r="I379">
        <v>8.75</v>
      </c>
      <c r="J379" s="3">
        <v>4.0222059285639471</v>
      </c>
      <c r="K379" s="3">
        <v>35832</v>
      </c>
      <c r="L379" s="7">
        <v>34.6</v>
      </c>
      <c r="M379" s="7">
        <v>90.9</v>
      </c>
      <c r="N379" s="2">
        <v>11.8</v>
      </c>
      <c r="O379" s="2">
        <f>F379*397.85</f>
        <v>18914186.850000001</v>
      </c>
      <c r="P379">
        <f t="shared" si="46"/>
        <v>2249521.2675000001</v>
      </c>
      <c r="Q379">
        <f t="shared" si="47"/>
        <v>1.3847651319571739</v>
      </c>
      <c r="R379">
        <v>2667332.9880000004</v>
      </c>
      <c r="S379">
        <f t="shared" si="48"/>
        <v>2.191505671975909</v>
      </c>
      <c r="T379" s="3">
        <f t="shared" si="49"/>
        <v>621094.64039999992</v>
      </c>
      <c r="U379" s="3">
        <f t="shared" si="50"/>
        <v>0.38233477233457602</v>
      </c>
      <c r="V379">
        <f t="shared" si="51"/>
        <v>523902.1948</v>
      </c>
      <c r="W379">
        <f t="shared" si="52"/>
        <v>0.43044293180871784</v>
      </c>
      <c r="X379">
        <v>454605903</v>
      </c>
      <c r="Y379">
        <v>317062164</v>
      </c>
      <c r="Z379">
        <f t="shared" si="53"/>
        <v>33.46867429974052</v>
      </c>
      <c r="AA379">
        <f t="shared" si="54"/>
        <v>2.6219486037846274</v>
      </c>
      <c r="AB379" s="2" t="s">
        <v>620</v>
      </c>
      <c r="AC379" s="2" t="s">
        <v>855</v>
      </c>
      <c r="AD379" s="2" t="s">
        <v>819</v>
      </c>
      <c r="AE379" s="2" t="s">
        <v>862</v>
      </c>
      <c r="AF379" s="2"/>
      <c r="AG379">
        <v>22</v>
      </c>
    </row>
    <row r="380" spans="1:33" x14ac:dyDescent="0.25">
      <c r="A380" t="s">
        <v>381</v>
      </c>
      <c r="B380" t="s">
        <v>369</v>
      </c>
      <c r="C380">
        <v>95319331</v>
      </c>
      <c r="D380">
        <v>94042</v>
      </c>
      <c r="E380">
        <v>131985875</v>
      </c>
      <c r="F380">
        <v>92958</v>
      </c>
      <c r="G380" s="4">
        <v>5.6000000000000001E-2</v>
      </c>
      <c r="H380" t="s">
        <v>537</v>
      </c>
      <c r="I380">
        <v>7.75</v>
      </c>
      <c r="J380" s="3">
        <v>1.9574433558490032</v>
      </c>
      <c r="K380" s="3">
        <v>36156</v>
      </c>
      <c r="L380" s="7">
        <v>38.1</v>
      </c>
      <c r="M380" s="7">
        <v>87.1</v>
      </c>
      <c r="N380" s="2">
        <v>11.1</v>
      </c>
      <c r="O380" s="2">
        <f>F380*189.91</f>
        <v>17653653.780000001</v>
      </c>
      <c r="P380">
        <f t="shared" si="46"/>
        <v>4398540.165</v>
      </c>
      <c r="Q380">
        <f t="shared" si="47"/>
        <v>3.332584009463134</v>
      </c>
      <c r="R380">
        <v>5368575.6540000001</v>
      </c>
      <c r="S380">
        <f t="shared" si="48"/>
        <v>5.6322003078263316</v>
      </c>
      <c r="T380" s="3">
        <f t="shared" si="49"/>
        <v>1214440.4952</v>
      </c>
      <c r="U380" s="3">
        <f t="shared" si="50"/>
        <v>0.9201291389703633</v>
      </c>
      <c r="V380">
        <f t="shared" si="51"/>
        <v>1054464.7334</v>
      </c>
      <c r="W380">
        <f t="shared" si="52"/>
        <v>1.1062443707247589</v>
      </c>
      <c r="X380">
        <v>251293637</v>
      </c>
      <c r="Y380">
        <v>1399836534</v>
      </c>
      <c r="Z380">
        <f t="shared" si="53"/>
        <v>38.467059740484331</v>
      </c>
      <c r="AA380">
        <f t="shared" si="54"/>
        <v>6.7384446785510903</v>
      </c>
      <c r="AB380" s="2" t="s">
        <v>583</v>
      </c>
      <c r="AC380" s="2" t="s">
        <v>852</v>
      </c>
      <c r="AD380" s="2" t="s">
        <v>570</v>
      </c>
      <c r="AE380" s="2" t="s">
        <v>862</v>
      </c>
      <c r="AF380" s="2"/>
      <c r="AG380">
        <v>20</v>
      </c>
    </row>
    <row r="381" spans="1:33" x14ac:dyDescent="0.25">
      <c r="A381" t="s">
        <v>382</v>
      </c>
      <c r="B381" t="s">
        <v>243</v>
      </c>
      <c r="C381">
        <v>28874046</v>
      </c>
      <c r="D381">
        <v>13467</v>
      </c>
      <c r="E381">
        <v>31958450</v>
      </c>
      <c r="F381">
        <v>12334</v>
      </c>
      <c r="G381" s="4">
        <v>4.4999999999999998E-2</v>
      </c>
      <c r="H381" t="s">
        <v>523</v>
      </c>
      <c r="I381">
        <v>9.5</v>
      </c>
      <c r="J381" s="3">
        <v>1.0609275538041829</v>
      </c>
      <c r="K381" s="3">
        <v>32469</v>
      </c>
      <c r="L381" s="7">
        <v>31.8</v>
      </c>
      <c r="M381" s="7">
        <v>78.7</v>
      </c>
      <c r="N381" s="2">
        <v>11</v>
      </c>
      <c r="O381" s="2">
        <f>F381*186.63</f>
        <v>2301894.42</v>
      </c>
      <c r="P381">
        <f t="shared" si="46"/>
        <v>583614.04500000004</v>
      </c>
      <c r="Q381">
        <f t="shared" si="47"/>
        <v>1.826165051809459</v>
      </c>
      <c r="R381">
        <v>768790.62900000007</v>
      </c>
      <c r="S381">
        <f t="shared" si="48"/>
        <v>2.6625663372566493</v>
      </c>
      <c r="T381" s="3">
        <f t="shared" si="49"/>
        <v>161136.30959999998</v>
      </c>
      <c r="U381" s="3">
        <f t="shared" si="50"/>
        <v>0.50420564701980219</v>
      </c>
      <c r="V381">
        <f t="shared" si="51"/>
        <v>151001.43090000001</v>
      </c>
      <c r="W381">
        <f t="shared" si="52"/>
        <v>0.52296595669342638</v>
      </c>
      <c r="X381">
        <v>246597755</v>
      </c>
      <c r="Y381">
        <v>653867107</v>
      </c>
      <c r="Z381">
        <f t="shared" si="53"/>
        <v>10.682271545872027</v>
      </c>
      <c r="AA381">
        <f t="shared" si="54"/>
        <v>3.1855322939500761</v>
      </c>
      <c r="AB381" s="2" t="s">
        <v>630</v>
      </c>
      <c r="AC381" s="2" t="s">
        <v>821</v>
      </c>
      <c r="AD381" s="2" t="s">
        <v>784</v>
      </c>
      <c r="AE381" s="2" t="s">
        <v>862</v>
      </c>
      <c r="AF381" s="2" t="s">
        <v>903</v>
      </c>
      <c r="AG381">
        <v>17</v>
      </c>
    </row>
    <row r="382" spans="1:33" x14ac:dyDescent="0.25">
      <c r="A382" t="s">
        <v>383</v>
      </c>
      <c r="B382" t="s">
        <v>492</v>
      </c>
      <c r="C382">
        <v>231211605</v>
      </c>
      <c r="D382">
        <v>103426</v>
      </c>
      <c r="E382">
        <v>295971231</v>
      </c>
      <c r="F382">
        <v>104719</v>
      </c>
      <c r="G382" s="4">
        <v>4.2000000000000003E-2</v>
      </c>
      <c r="H382" t="s">
        <v>525</v>
      </c>
      <c r="I382">
        <v>9.625</v>
      </c>
      <c r="J382" s="3">
        <v>2.5089605734767026</v>
      </c>
      <c r="K382" s="3">
        <v>69275</v>
      </c>
      <c r="L382" s="7">
        <v>58.8</v>
      </c>
      <c r="M382" s="7">
        <v>93.2</v>
      </c>
      <c r="N382" s="2">
        <v>8.6999999999999993</v>
      </c>
      <c r="O382" s="2">
        <f>F382*58.93</f>
        <v>6171090.6699999999</v>
      </c>
      <c r="P382">
        <f t="shared" si="46"/>
        <v>4955041.2825000007</v>
      </c>
      <c r="Q382">
        <f t="shared" si="47"/>
        <v>1.6741631494920535</v>
      </c>
      <c r="R382">
        <v>5904280.0619999999</v>
      </c>
      <c r="S382">
        <f t="shared" si="48"/>
        <v>2.5536261737381221</v>
      </c>
      <c r="T382" s="3">
        <f t="shared" si="49"/>
        <v>1368090.9035999998</v>
      </c>
      <c r="U382" s="3">
        <f t="shared" si="50"/>
        <v>0.4622377989163412</v>
      </c>
      <c r="V382">
        <f t="shared" si="51"/>
        <v>1159684.7102000001</v>
      </c>
      <c r="W382">
        <f t="shared" si="52"/>
        <v>0.5015685567339927</v>
      </c>
      <c r="X382">
        <v>367958572</v>
      </c>
      <c r="Y382">
        <v>913533406</v>
      </c>
      <c r="Z382">
        <f t="shared" si="53"/>
        <v>28.008812965940876</v>
      </c>
      <c r="AA382">
        <f t="shared" si="54"/>
        <v>3.0551947304721145</v>
      </c>
      <c r="AB382" s="2" t="s">
        <v>670</v>
      </c>
      <c r="AC382" s="2" t="s">
        <v>807</v>
      </c>
      <c r="AD382" s="2" t="s">
        <v>804</v>
      </c>
      <c r="AE382" s="2" t="s">
        <v>862</v>
      </c>
      <c r="AF382" s="2"/>
      <c r="AG382">
        <v>21</v>
      </c>
    </row>
    <row r="383" spans="1:33" x14ac:dyDescent="0.25">
      <c r="A383" t="s">
        <v>384</v>
      </c>
      <c r="B383" t="s">
        <v>487</v>
      </c>
      <c r="C383">
        <v>45966904</v>
      </c>
      <c r="D383">
        <v>31053</v>
      </c>
      <c r="E383">
        <v>56729597</v>
      </c>
      <c r="F383">
        <v>31793</v>
      </c>
      <c r="G383" s="4">
        <v>8.1000000000000003E-2</v>
      </c>
      <c r="H383" t="s">
        <v>516</v>
      </c>
      <c r="I383">
        <v>9.5</v>
      </c>
      <c r="J383" s="3">
        <v>6.1909624712790405</v>
      </c>
      <c r="K383" s="3">
        <v>45524</v>
      </c>
      <c r="L383" s="7">
        <v>41.7</v>
      </c>
      <c r="M383" s="7">
        <v>89.4</v>
      </c>
      <c r="N383" s="2">
        <v>11.8</v>
      </c>
      <c r="O383" s="2">
        <f>F383*116.26</f>
        <v>3696254.18</v>
      </c>
      <c r="P383">
        <f t="shared" si="46"/>
        <v>1504365.2775000001</v>
      </c>
      <c r="Q383">
        <f t="shared" si="47"/>
        <v>2.6518173176869211</v>
      </c>
      <c r="R383">
        <v>1772722.611</v>
      </c>
      <c r="S383">
        <f t="shared" si="48"/>
        <v>3.856519488456303</v>
      </c>
      <c r="T383" s="3">
        <f t="shared" si="49"/>
        <v>415356.46919999999</v>
      </c>
      <c r="U383" s="3">
        <f t="shared" si="50"/>
        <v>0.73216890506026333</v>
      </c>
      <c r="V383">
        <f t="shared" si="51"/>
        <v>348187.9731</v>
      </c>
      <c r="W383">
        <f t="shared" si="52"/>
        <v>0.75747536336143073</v>
      </c>
      <c r="X383">
        <v>696588</v>
      </c>
      <c r="Y383">
        <v>885763459</v>
      </c>
      <c r="Z383">
        <f t="shared" si="53"/>
        <v>23.414004562935105</v>
      </c>
      <c r="AA383">
        <f t="shared" si="54"/>
        <v>4.6139948518177345</v>
      </c>
      <c r="AB383" s="2" t="s">
        <v>585</v>
      </c>
      <c r="AC383" s="2" t="s">
        <v>835</v>
      </c>
      <c r="AD383" s="2" t="s">
        <v>793</v>
      </c>
      <c r="AE383" s="2" t="s">
        <v>862</v>
      </c>
      <c r="AG383">
        <v>19</v>
      </c>
    </row>
    <row r="384" spans="1:33" x14ac:dyDescent="0.25">
      <c r="A384" t="s">
        <v>385</v>
      </c>
      <c r="B384" t="s">
        <v>492</v>
      </c>
      <c r="C384">
        <v>119419034</v>
      </c>
      <c r="D384">
        <v>60842</v>
      </c>
      <c r="E384">
        <v>148062090</v>
      </c>
      <c r="F384">
        <v>61179</v>
      </c>
      <c r="G384" s="4">
        <v>4.4999999999999998E-2</v>
      </c>
      <c r="H384" t="s">
        <v>525</v>
      </c>
      <c r="I384">
        <v>9.25</v>
      </c>
      <c r="J384" s="3">
        <v>3.9103010931841755</v>
      </c>
      <c r="K384" s="3">
        <v>69275</v>
      </c>
      <c r="L384" s="7">
        <v>58.8</v>
      </c>
      <c r="M384" s="7">
        <v>93.2</v>
      </c>
      <c r="N384" s="2">
        <v>8.6999999999999993</v>
      </c>
      <c r="O384" s="2">
        <f>F384*58.93</f>
        <v>3605278.47</v>
      </c>
      <c r="P384">
        <f t="shared" si="46"/>
        <v>2894837.3325</v>
      </c>
      <c r="Q384">
        <f t="shared" si="47"/>
        <v>1.9551509319502378</v>
      </c>
      <c r="R384">
        <v>3473287.2540000002</v>
      </c>
      <c r="S384">
        <f t="shared" si="48"/>
        <v>2.9084871461948021</v>
      </c>
      <c r="T384" s="3">
        <f t="shared" si="49"/>
        <v>799266.92759999994</v>
      </c>
      <c r="U384" s="3">
        <f t="shared" si="50"/>
        <v>0.5398187527948578</v>
      </c>
      <c r="V384">
        <f t="shared" si="51"/>
        <v>682203.09340000001</v>
      </c>
      <c r="W384">
        <f t="shared" si="52"/>
        <v>0.57126830669221462</v>
      </c>
      <c r="X384">
        <v>10565510</v>
      </c>
      <c r="Y384">
        <v>8363752</v>
      </c>
      <c r="Z384">
        <f t="shared" si="53"/>
        <v>23.985335537046801</v>
      </c>
      <c r="AA384">
        <f t="shared" si="54"/>
        <v>3.4797554528870163</v>
      </c>
      <c r="AB384" s="2" t="s">
        <v>716</v>
      </c>
      <c r="AC384" s="2" t="s">
        <v>807</v>
      </c>
      <c r="AD384" s="2" t="s">
        <v>804</v>
      </c>
      <c r="AE384" s="2" t="s">
        <v>862</v>
      </c>
      <c r="AF384" s="2"/>
      <c r="AG384">
        <v>21</v>
      </c>
    </row>
    <row r="385" spans="1:33" x14ac:dyDescent="0.25">
      <c r="A385" t="s">
        <v>386</v>
      </c>
      <c r="B385" t="s">
        <v>487</v>
      </c>
      <c r="C385">
        <v>89112517</v>
      </c>
      <c r="D385">
        <v>80550</v>
      </c>
      <c r="E385">
        <v>100635196</v>
      </c>
      <c r="F385">
        <v>84226</v>
      </c>
      <c r="G385" s="4">
        <v>4.3999999999999997E-2</v>
      </c>
      <c r="H385" t="s">
        <v>516</v>
      </c>
      <c r="I385">
        <v>8.75</v>
      </c>
      <c r="J385" s="3">
        <v>0.75929150248078858</v>
      </c>
      <c r="K385" s="3">
        <v>45524</v>
      </c>
      <c r="L385" s="7">
        <v>41.7</v>
      </c>
      <c r="M385" s="7">
        <v>89.4</v>
      </c>
      <c r="N385" s="2">
        <v>11.8</v>
      </c>
      <c r="O385" s="2">
        <f>F385*116.26</f>
        <v>9792114.7599999998</v>
      </c>
      <c r="P385">
        <f t="shared" si="46"/>
        <v>3985363.7550000004</v>
      </c>
      <c r="Q385">
        <f t="shared" si="47"/>
        <v>3.9602086679495314</v>
      </c>
      <c r="R385">
        <v>4598357.8500000006</v>
      </c>
      <c r="S385">
        <f t="shared" si="48"/>
        <v>5.1601705403518121</v>
      </c>
      <c r="T385" s="3">
        <f t="shared" si="49"/>
        <v>1100362.1543999999</v>
      </c>
      <c r="U385" s="3">
        <f t="shared" si="50"/>
        <v>1.093416814530773</v>
      </c>
      <c r="V385">
        <f t="shared" si="51"/>
        <v>903182.98499999999</v>
      </c>
      <c r="W385">
        <f t="shared" si="52"/>
        <v>1.0135310003644045</v>
      </c>
      <c r="X385">
        <v>191675496</v>
      </c>
      <c r="Y385">
        <v>2416123903</v>
      </c>
      <c r="Z385">
        <f t="shared" si="53"/>
        <v>12.9304831553574</v>
      </c>
      <c r="AA385">
        <f t="shared" si="54"/>
        <v>6.173701540716217</v>
      </c>
      <c r="AB385" s="2" t="s">
        <v>695</v>
      </c>
      <c r="AC385" s="2" t="s">
        <v>835</v>
      </c>
      <c r="AD385" s="2" t="s">
        <v>793</v>
      </c>
      <c r="AE385" s="2" t="s">
        <v>862</v>
      </c>
      <c r="AG385">
        <v>19</v>
      </c>
    </row>
    <row r="386" spans="1:33" x14ac:dyDescent="0.25">
      <c r="A386" t="s">
        <v>387</v>
      </c>
      <c r="B386" t="s">
        <v>299</v>
      </c>
      <c r="C386">
        <v>7160847</v>
      </c>
      <c r="D386">
        <v>384</v>
      </c>
      <c r="E386">
        <v>8454291</v>
      </c>
      <c r="F386">
        <v>378</v>
      </c>
      <c r="G386" s="4">
        <v>3.5999999999999997E-2</v>
      </c>
      <c r="H386" t="s">
        <v>531</v>
      </c>
      <c r="I386">
        <v>9.25</v>
      </c>
      <c r="J386" s="3">
        <v>22.113022113022112</v>
      </c>
      <c r="K386" s="3">
        <v>38590</v>
      </c>
      <c r="L386" s="7">
        <v>39.9</v>
      </c>
      <c r="M386" s="7">
        <v>85.1</v>
      </c>
      <c r="N386" s="2">
        <v>10.5</v>
      </c>
      <c r="O386" s="2">
        <f>F386*99.07</f>
        <v>37448.46</v>
      </c>
      <c r="P386">
        <f t="shared" ref="P386:P449" si="55">F386*47.3175</f>
        <v>17886.014999999999</v>
      </c>
      <c r="Q386">
        <f t="shared" ref="Q386:Q449" si="56">(P386/E386)*100</f>
        <v>0.21156138344421788</v>
      </c>
      <c r="R386">
        <v>21921.408000000003</v>
      </c>
      <c r="S386">
        <f t="shared" ref="S386:S449" si="57">(R386/C386)*100</f>
        <v>0.30612870237277801</v>
      </c>
      <c r="T386" s="3">
        <f t="shared" ref="T386:T449" si="58">F386*13.0644</f>
        <v>4938.3431999999993</v>
      </c>
      <c r="U386" s="3">
        <f t="shared" ref="U386:U449" si="59">(T386/E386)*100</f>
        <v>5.8412268988611814E-2</v>
      </c>
      <c r="V386">
        <f t="shared" ref="V386:V449" si="60">D386*11.2127</f>
        <v>4305.6768000000002</v>
      </c>
      <c r="W386">
        <f t="shared" ref="W386:W449" si="61">(V386/C386)*100</f>
        <v>6.0128037926239733E-2</v>
      </c>
      <c r="X386">
        <v>255537583</v>
      </c>
      <c r="Y386">
        <v>380770505</v>
      </c>
      <c r="Z386">
        <f t="shared" ref="Z386:Z449" si="62">(E386-C386)/C386*100</f>
        <v>18.062723585631698</v>
      </c>
      <c r="AA386">
        <f t="shared" ref="AA386:AA449" si="63">(R386+V386)/C386*100</f>
        <v>0.36625674029901772</v>
      </c>
      <c r="AB386" s="2" t="s">
        <v>890</v>
      </c>
      <c r="AC386" s="2" t="s">
        <v>851</v>
      </c>
      <c r="AD386" s="2" t="s">
        <v>812</v>
      </c>
      <c r="AE386" s="2" t="s">
        <v>862</v>
      </c>
      <c r="AF386" s="2"/>
      <c r="AG386">
        <v>18</v>
      </c>
    </row>
    <row r="387" spans="1:33" x14ac:dyDescent="0.25">
      <c r="A387" t="s">
        <v>388</v>
      </c>
      <c r="B387" t="s">
        <v>273</v>
      </c>
      <c r="C387">
        <v>37164279</v>
      </c>
      <c r="D387">
        <v>26412</v>
      </c>
      <c r="E387">
        <v>53604480</v>
      </c>
      <c r="F387">
        <v>26558</v>
      </c>
      <c r="G387" s="4">
        <v>9.7000000000000003E-2</v>
      </c>
      <c r="H387" t="s">
        <v>528</v>
      </c>
      <c r="I387">
        <v>8.75</v>
      </c>
      <c r="J387" s="3">
        <v>6.1313524348543806</v>
      </c>
      <c r="K387" s="3">
        <v>28836</v>
      </c>
      <c r="L387" s="7">
        <v>24.5</v>
      </c>
      <c r="M387" s="7">
        <v>71.3</v>
      </c>
      <c r="N387" s="2">
        <v>11.7</v>
      </c>
      <c r="O387" s="2">
        <f>F387*170.8</f>
        <v>4536106.4000000004</v>
      </c>
      <c r="P387">
        <f t="shared" si="55"/>
        <v>1256658.165</v>
      </c>
      <c r="Q387">
        <f t="shared" si="56"/>
        <v>2.3443155590726747</v>
      </c>
      <c r="R387">
        <v>1507781.844</v>
      </c>
      <c r="S387">
        <f t="shared" si="57"/>
        <v>4.057072771410418</v>
      </c>
      <c r="T387" s="3">
        <f t="shared" si="58"/>
        <v>346964.33519999997</v>
      </c>
      <c r="U387" s="3">
        <f t="shared" si="59"/>
        <v>0.64726742093198175</v>
      </c>
      <c r="V387">
        <f t="shared" si="60"/>
        <v>296149.83240000001</v>
      </c>
      <c r="W387">
        <f t="shared" si="61"/>
        <v>0.79686688499997549</v>
      </c>
      <c r="X387">
        <v>223871435</v>
      </c>
      <c r="Y387">
        <v>2993633201</v>
      </c>
      <c r="Z387">
        <f t="shared" si="62"/>
        <v>44.236566515927834</v>
      </c>
      <c r="AA387">
        <f t="shared" si="63"/>
        <v>4.8539396564103932</v>
      </c>
      <c r="AB387" s="2" t="s">
        <v>771</v>
      </c>
      <c r="AC387" s="2" t="s">
        <v>848</v>
      </c>
      <c r="AD387" s="2" t="s">
        <v>809</v>
      </c>
      <c r="AE387" s="2" t="s">
        <v>862</v>
      </c>
      <c r="AF387" s="2"/>
      <c r="AG387">
        <v>20</v>
      </c>
    </row>
    <row r="388" spans="1:33" x14ac:dyDescent="0.25">
      <c r="A388" t="s">
        <v>389</v>
      </c>
      <c r="B388" t="s">
        <v>299</v>
      </c>
      <c r="C388">
        <v>493794292</v>
      </c>
      <c r="D388">
        <v>341341</v>
      </c>
      <c r="E388">
        <v>690997945</v>
      </c>
      <c r="F388">
        <v>311340</v>
      </c>
      <c r="G388" s="4">
        <v>6.2E-2</v>
      </c>
      <c r="H388" t="s">
        <v>531</v>
      </c>
      <c r="I388">
        <v>9.25</v>
      </c>
      <c r="J388" s="3">
        <v>4.3546801572839744</v>
      </c>
      <c r="K388" s="3">
        <v>38590</v>
      </c>
      <c r="L388" s="7">
        <v>39.9</v>
      </c>
      <c r="M388" s="7">
        <v>85.1</v>
      </c>
      <c r="N388" s="2">
        <v>10.5</v>
      </c>
      <c r="O388" s="2">
        <f>F388*99.07</f>
        <v>30844453.799999997</v>
      </c>
      <c r="P388">
        <f t="shared" si="55"/>
        <v>14731830.450000001</v>
      </c>
      <c r="Q388">
        <f t="shared" si="56"/>
        <v>2.1319644373182616</v>
      </c>
      <c r="R388">
        <v>19486133.666999999</v>
      </c>
      <c r="S388">
        <f t="shared" si="57"/>
        <v>3.9462047218237184</v>
      </c>
      <c r="T388" s="3">
        <f t="shared" si="58"/>
        <v>4067470.2959999996</v>
      </c>
      <c r="U388" s="3">
        <f t="shared" si="59"/>
        <v>0.58863710455752505</v>
      </c>
      <c r="V388">
        <f t="shared" si="60"/>
        <v>3827354.2307000002</v>
      </c>
      <c r="W388">
        <f t="shared" si="61"/>
        <v>0.77509082075416136</v>
      </c>
      <c r="X388">
        <v>2316532344</v>
      </c>
      <c r="Y388">
        <v>418233100</v>
      </c>
      <c r="Z388">
        <f t="shared" si="62"/>
        <v>39.93639784722339</v>
      </c>
      <c r="AA388">
        <f t="shared" si="63"/>
        <v>4.72129554257788</v>
      </c>
      <c r="AB388" s="2" t="s">
        <v>753</v>
      </c>
      <c r="AC388" s="2" t="s">
        <v>851</v>
      </c>
      <c r="AD388" s="2" t="s">
        <v>812</v>
      </c>
      <c r="AE388" s="2" t="s">
        <v>862</v>
      </c>
      <c r="AF388" s="2"/>
      <c r="AG388">
        <v>18</v>
      </c>
    </row>
    <row r="389" spans="1:33" x14ac:dyDescent="0.25">
      <c r="A389" t="s">
        <v>390</v>
      </c>
      <c r="B389" t="s">
        <v>390</v>
      </c>
      <c r="C389">
        <v>337909025</v>
      </c>
      <c r="D389">
        <v>93063</v>
      </c>
      <c r="E389">
        <v>418514195</v>
      </c>
      <c r="F389">
        <v>88499</v>
      </c>
      <c r="G389" s="4">
        <v>4.2999999999999997E-2</v>
      </c>
      <c r="H389" t="s">
        <v>542</v>
      </c>
      <c r="I389">
        <v>8.75</v>
      </c>
      <c r="J389" s="3">
        <v>4.3612416454964729</v>
      </c>
      <c r="K389" s="3">
        <v>34229</v>
      </c>
      <c r="L389" s="7">
        <v>33.799999999999997</v>
      </c>
      <c r="M389" s="7">
        <v>81</v>
      </c>
      <c r="N389" s="2">
        <v>9.6</v>
      </c>
      <c r="O389" s="2">
        <f>F389*233.68</f>
        <v>20680446.32</v>
      </c>
      <c r="P389">
        <f t="shared" si="55"/>
        <v>4187551.4325000001</v>
      </c>
      <c r="Q389">
        <f t="shared" si="56"/>
        <v>1.0005757230050465</v>
      </c>
      <c r="R389">
        <v>5312687.4810000006</v>
      </c>
      <c r="S389">
        <f t="shared" si="57"/>
        <v>1.5722242047249257</v>
      </c>
      <c r="T389" s="3">
        <f t="shared" si="58"/>
        <v>1156186.3355999999</v>
      </c>
      <c r="U389" s="3">
        <f t="shared" si="59"/>
        <v>0.27625976595608659</v>
      </c>
      <c r="V389">
        <f t="shared" si="60"/>
        <v>1043487.5000999999</v>
      </c>
      <c r="W389">
        <f t="shared" si="61"/>
        <v>0.30880723002293292</v>
      </c>
      <c r="X389">
        <v>1893333042</v>
      </c>
      <c r="Y389">
        <v>2089939201</v>
      </c>
      <c r="Z389">
        <f t="shared" si="62"/>
        <v>23.854103926345264</v>
      </c>
      <c r="AA389">
        <f t="shared" si="63"/>
        <v>1.8810314347478585</v>
      </c>
      <c r="AB389" s="2" t="s">
        <v>683</v>
      </c>
      <c r="AC389" s="2" t="s">
        <v>809</v>
      </c>
      <c r="AD389" s="2" t="s">
        <v>803</v>
      </c>
      <c r="AE389" s="2" t="s">
        <v>862</v>
      </c>
      <c r="AF389" s="2"/>
      <c r="AG389">
        <v>20</v>
      </c>
    </row>
    <row r="390" spans="1:33" x14ac:dyDescent="0.25">
      <c r="A390" t="s">
        <v>391</v>
      </c>
      <c r="B390" t="s">
        <v>391</v>
      </c>
      <c r="C390">
        <v>822606457</v>
      </c>
      <c r="D390">
        <v>123983</v>
      </c>
      <c r="E390">
        <v>1000850828</v>
      </c>
      <c r="F390">
        <v>129122</v>
      </c>
      <c r="G390" s="4">
        <v>4.1000000000000002E-2</v>
      </c>
      <c r="H390" t="s">
        <v>543</v>
      </c>
      <c r="I390">
        <v>9.125</v>
      </c>
      <c r="J390" s="3">
        <v>1.6314332980110238</v>
      </c>
      <c r="K390" s="3">
        <v>52451</v>
      </c>
      <c r="L390" s="7">
        <v>51.3</v>
      </c>
      <c r="M390" s="7">
        <v>88.1</v>
      </c>
      <c r="N390" s="2">
        <v>7.8</v>
      </c>
      <c r="O390" s="2">
        <f>F390*128.09</f>
        <v>16539236.98</v>
      </c>
      <c r="P390">
        <f t="shared" si="55"/>
        <v>6109730.2350000003</v>
      </c>
      <c r="Q390">
        <f t="shared" si="56"/>
        <v>0.61045363245680406</v>
      </c>
      <c r="R390">
        <v>7077817.5210000006</v>
      </c>
      <c r="S390">
        <f t="shared" si="57"/>
        <v>0.8604135623749426</v>
      </c>
      <c r="T390" s="3">
        <f t="shared" si="58"/>
        <v>1686901.4567999998</v>
      </c>
      <c r="U390" s="3">
        <f t="shared" si="59"/>
        <v>0.16854674139311396</v>
      </c>
      <c r="V390">
        <f t="shared" si="60"/>
        <v>1390184.1841</v>
      </c>
      <c r="W390">
        <f t="shared" si="61"/>
        <v>0.16899748017659919</v>
      </c>
      <c r="X390">
        <v>1568299746</v>
      </c>
      <c r="Y390">
        <v>4487600094</v>
      </c>
      <c r="Z390">
        <f t="shared" si="62"/>
        <v>21.668243603392963</v>
      </c>
      <c r="AA390">
        <f t="shared" si="63"/>
        <v>1.0294110425515417</v>
      </c>
      <c r="AB390" s="2" t="s">
        <v>735</v>
      </c>
      <c r="AC390" s="2" t="s">
        <v>812</v>
      </c>
      <c r="AD390" s="2" t="s">
        <v>821</v>
      </c>
      <c r="AE390" s="2" t="s">
        <v>862</v>
      </c>
      <c r="AF390" s="2"/>
      <c r="AG390">
        <v>18</v>
      </c>
    </row>
    <row r="391" spans="1:33" x14ac:dyDescent="0.25">
      <c r="A391" t="s">
        <v>392</v>
      </c>
      <c r="B391" t="s">
        <v>243</v>
      </c>
      <c r="C391">
        <v>167338083</v>
      </c>
      <c r="D391">
        <v>216350</v>
      </c>
      <c r="E391">
        <v>274721276</v>
      </c>
      <c r="F391">
        <v>228084</v>
      </c>
      <c r="G391" s="4">
        <v>7.9000000000000001E-2</v>
      </c>
      <c r="H391" t="s">
        <v>523</v>
      </c>
      <c r="I391">
        <v>9.5</v>
      </c>
      <c r="J391" s="3">
        <v>1.2700421360549832</v>
      </c>
      <c r="K391" s="3">
        <v>32469</v>
      </c>
      <c r="L391" s="7">
        <v>31.8</v>
      </c>
      <c r="M391" s="7">
        <v>78.7</v>
      </c>
      <c r="N391" s="2">
        <v>11</v>
      </c>
      <c r="O391" s="2">
        <f>F391*186.63</f>
        <v>42567316.920000002</v>
      </c>
      <c r="P391">
        <f t="shared" si="55"/>
        <v>10792364.67</v>
      </c>
      <c r="Q391">
        <f t="shared" si="56"/>
        <v>3.9284779202903817</v>
      </c>
      <c r="R391">
        <v>12350772.450000001</v>
      </c>
      <c r="S391">
        <f t="shared" si="57"/>
        <v>7.380730213097995</v>
      </c>
      <c r="T391" s="3">
        <f t="shared" si="58"/>
        <v>2979780.6095999996</v>
      </c>
      <c r="U391" s="3">
        <f t="shared" si="59"/>
        <v>1.0846559294519291</v>
      </c>
      <c r="V391">
        <f t="shared" si="60"/>
        <v>2425867.645</v>
      </c>
      <c r="W391">
        <f t="shared" si="61"/>
        <v>1.4496805517964491</v>
      </c>
      <c r="X391">
        <v>1014745154</v>
      </c>
      <c r="Y391">
        <v>559985485</v>
      </c>
      <c r="Z391">
        <f t="shared" si="62"/>
        <v>64.171401437651227</v>
      </c>
      <c r="AA391">
        <f t="shared" si="63"/>
        <v>8.8304107648944452</v>
      </c>
      <c r="AB391" s="2" t="s">
        <v>578</v>
      </c>
      <c r="AC391" s="2" t="s">
        <v>821</v>
      </c>
      <c r="AD391" s="2" t="s">
        <v>784</v>
      </c>
      <c r="AE391" s="2" t="s">
        <v>862</v>
      </c>
      <c r="AF391" s="2" t="s">
        <v>903</v>
      </c>
      <c r="AG391">
        <v>17</v>
      </c>
    </row>
    <row r="392" spans="1:33" x14ac:dyDescent="0.25">
      <c r="A392" t="s">
        <v>393</v>
      </c>
      <c r="B392" t="s">
        <v>393</v>
      </c>
      <c r="C392">
        <v>192892870</v>
      </c>
      <c r="D392">
        <v>65070</v>
      </c>
      <c r="E392">
        <v>262544187</v>
      </c>
      <c r="F392">
        <v>57594</v>
      </c>
      <c r="G392" s="4">
        <v>0.05</v>
      </c>
      <c r="H392" t="s">
        <v>544</v>
      </c>
      <c r="I392">
        <v>9.25</v>
      </c>
      <c r="J392" s="3">
        <v>5.9604982915281246</v>
      </c>
      <c r="K392" s="3">
        <v>39001</v>
      </c>
      <c r="L392" s="7">
        <v>40</v>
      </c>
      <c r="M392" s="7">
        <v>86.4</v>
      </c>
      <c r="N392" s="2">
        <v>13.4</v>
      </c>
      <c r="O392" s="2">
        <f>F392*509.64</f>
        <v>29352206.16</v>
      </c>
      <c r="P392">
        <f t="shared" si="55"/>
        <v>2725204.0950000002</v>
      </c>
      <c r="Q392">
        <f t="shared" si="56"/>
        <v>1.0379982608413265</v>
      </c>
      <c r="R392">
        <v>3714651.0900000003</v>
      </c>
      <c r="S392">
        <f t="shared" si="57"/>
        <v>1.9257586296476381</v>
      </c>
      <c r="T392" s="3">
        <f t="shared" si="58"/>
        <v>752431.05359999998</v>
      </c>
      <c r="U392" s="3">
        <f t="shared" si="59"/>
        <v>0.28659215890390288</v>
      </c>
      <c r="V392">
        <f t="shared" si="60"/>
        <v>729610.38899999997</v>
      </c>
      <c r="W392">
        <f t="shared" si="61"/>
        <v>0.37824642714891432</v>
      </c>
      <c r="X392">
        <v>117775107</v>
      </c>
      <c r="Y392">
        <v>1057293407</v>
      </c>
      <c r="Z392">
        <f t="shared" si="62"/>
        <v>36.10880848006461</v>
      </c>
      <c r="AA392">
        <f t="shared" si="63"/>
        <v>2.3040050567965524</v>
      </c>
      <c r="AB392" s="2" t="s">
        <v>772</v>
      </c>
      <c r="AC392" s="2" t="s">
        <v>851</v>
      </c>
      <c r="AD392" s="2" t="s">
        <v>788</v>
      </c>
      <c r="AE392" s="2" t="s">
        <v>862</v>
      </c>
      <c r="AF392" s="2"/>
      <c r="AG392">
        <v>21</v>
      </c>
    </row>
    <row r="393" spans="1:33" x14ac:dyDescent="0.25">
      <c r="A393" t="s">
        <v>394</v>
      </c>
      <c r="B393" t="s">
        <v>243</v>
      </c>
      <c r="C393">
        <v>71515861</v>
      </c>
      <c r="D393">
        <v>18291</v>
      </c>
      <c r="E393">
        <v>98677720</v>
      </c>
      <c r="F393">
        <v>18568</v>
      </c>
      <c r="G393" s="4">
        <v>0.06</v>
      </c>
      <c r="H393" t="s">
        <v>523</v>
      </c>
      <c r="I393">
        <v>10.5</v>
      </c>
      <c r="J393" s="3">
        <v>5.8200764924339001</v>
      </c>
      <c r="K393" s="3">
        <v>32469</v>
      </c>
      <c r="L393" s="7">
        <v>31.8</v>
      </c>
      <c r="M393" s="7">
        <v>78.7</v>
      </c>
      <c r="N393" s="2">
        <v>11</v>
      </c>
      <c r="O393" s="2">
        <f>F393*186.63</f>
        <v>3465345.84</v>
      </c>
      <c r="P393">
        <f t="shared" si="55"/>
        <v>878591.34000000008</v>
      </c>
      <c r="Q393">
        <f t="shared" si="56"/>
        <v>0.89036445106352291</v>
      </c>
      <c r="R393">
        <v>1044178.317</v>
      </c>
      <c r="S393">
        <f t="shared" si="57"/>
        <v>1.4600653650803421</v>
      </c>
      <c r="T393" s="3">
        <f t="shared" si="58"/>
        <v>242579.77919999999</v>
      </c>
      <c r="U393" s="3">
        <f t="shared" si="59"/>
        <v>0.24583034468165663</v>
      </c>
      <c r="V393">
        <f t="shared" si="60"/>
        <v>205091.4957</v>
      </c>
      <c r="W393">
        <f t="shared" si="61"/>
        <v>0.28677763622254371</v>
      </c>
      <c r="X393">
        <v>79468383</v>
      </c>
      <c r="Y393">
        <v>345350459</v>
      </c>
      <c r="Z393">
        <f t="shared" si="62"/>
        <v>37.980188758407039</v>
      </c>
      <c r="AA393">
        <f t="shared" si="63"/>
        <v>1.7468430013028859</v>
      </c>
      <c r="AB393" s="2" t="s">
        <v>716</v>
      </c>
      <c r="AC393" s="2" t="s">
        <v>821</v>
      </c>
      <c r="AD393" s="2" t="s">
        <v>784</v>
      </c>
      <c r="AE393" s="2" t="s">
        <v>862</v>
      </c>
      <c r="AF393" s="2" t="s">
        <v>903</v>
      </c>
      <c r="AG393">
        <v>17</v>
      </c>
    </row>
    <row r="394" spans="1:33" x14ac:dyDescent="0.25">
      <c r="A394" t="s">
        <v>395</v>
      </c>
      <c r="B394" t="s">
        <v>390</v>
      </c>
      <c r="C394">
        <v>186692938</v>
      </c>
      <c r="D394">
        <v>106280</v>
      </c>
      <c r="E394">
        <v>250614364</v>
      </c>
      <c r="F394">
        <v>110969</v>
      </c>
      <c r="G394" s="4">
        <v>8.5000000000000006E-2</v>
      </c>
      <c r="H394" t="s">
        <v>542</v>
      </c>
      <c r="I394">
        <v>8.75</v>
      </c>
      <c r="J394" s="3">
        <v>3.18</v>
      </c>
      <c r="K394" s="3">
        <v>34229</v>
      </c>
      <c r="L394" s="7">
        <v>33.799999999999997</v>
      </c>
      <c r="M394" s="7">
        <v>81</v>
      </c>
      <c r="N394" s="2">
        <v>9.6</v>
      </c>
      <c r="O394" s="2">
        <f>F394*233.68</f>
        <v>25931235.920000002</v>
      </c>
      <c r="P394">
        <f t="shared" si="55"/>
        <v>5250775.6575000007</v>
      </c>
      <c r="Q394">
        <f t="shared" si="56"/>
        <v>2.09516149581115</v>
      </c>
      <c r="R394">
        <v>6067206.3600000003</v>
      </c>
      <c r="S394">
        <f t="shared" si="57"/>
        <v>3.2498317424304499</v>
      </c>
      <c r="T394" s="3">
        <f t="shared" si="58"/>
        <v>1449743.4035999998</v>
      </c>
      <c r="U394" s="3">
        <f t="shared" si="59"/>
        <v>0.57847578265705468</v>
      </c>
      <c r="V394">
        <f t="shared" si="60"/>
        <v>1191685.7560000001</v>
      </c>
      <c r="W394">
        <f t="shared" si="61"/>
        <v>0.63831324782086829</v>
      </c>
      <c r="X394">
        <v>3225625235</v>
      </c>
      <c r="Y394">
        <v>2368156773</v>
      </c>
      <c r="Z394">
        <f t="shared" si="62"/>
        <v>34.238802326845381</v>
      </c>
      <c r="AA394">
        <f t="shared" si="63"/>
        <v>3.8881449902513188</v>
      </c>
      <c r="AB394" s="2" t="s">
        <v>613</v>
      </c>
      <c r="AC394" s="2" t="s">
        <v>809</v>
      </c>
      <c r="AD394" s="2" t="s">
        <v>803</v>
      </c>
      <c r="AE394" s="2" t="s">
        <v>862</v>
      </c>
      <c r="AF394" s="2"/>
      <c r="AG394">
        <v>20</v>
      </c>
    </row>
    <row r="395" spans="1:33" x14ac:dyDescent="0.25">
      <c r="A395" t="s">
        <v>396</v>
      </c>
      <c r="B395" t="s">
        <v>243</v>
      </c>
      <c r="C395">
        <v>657248344</v>
      </c>
      <c r="D395">
        <v>93834</v>
      </c>
      <c r="E395">
        <v>642221929</v>
      </c>
      <c r="F395">
        <v>93242</v>
      </c>
      <c r="G395" s="4">
        <v>7.0000000000000007E-2</v>
      </c>
      <c r="H395" t="s">
        <v>523</v>
      </c>
      <c r="I395">
        <v>10.25</v>
      </c>
      <c r="J395" s="3">
        <v>7.2472468102290959</v>
      </c>
      <c r="K395" s="3">
        <v>32469</v>
      </c>
      <c r="L395" s="7">
        <v>31.8</v>
      </c>
      <c r="M395" s="7">
        <v>78.7</v>
      </c>
      <c r="N395" s="2">
        <v>11</v>
      </c>
      <c r="O395" s="2">
        <f>F395*186.63</f>
        <v>17401754.460000001</v>
      </c>
      <c r="P395">
        <f t="shared" si="55"/>
        <v>4411978.335</v>
      </c>
      <c r="Q395">
        <f t="shared" si="56"/>
        <v>0.68698655959472843</v>
      </c>
      <c r="R395">
        <v>5356701.5580000002</v>
      </c>
      <c r="S395">
        <f t="shared" si="57"/>
        <v>0.81501940733684086</v>
      </c>
      <c r="T395" s="3">
        <f t="shared" si="58"/>
        <v>1218150.7848</v>
      </c>
      <c r="U395" s="3">
        <f t="shared" si="59"/>
        <v>0.18967754444274043</v>
      </c>
      <c r="V395">
        <f t="shared" si="60"/>
        <v>1052132.4918</v>
      </c>
      <c r="W395">
        <f t="shared" si="61"/>
        <v>0.16008142149080865</v>
      </c>
      <c r="X395">
        <v>1431575246</v>
      </c>
      <c r="Y395">
        <v>35356250</v>
      </c>
      <c r="Z395">
        <f t="shared" si="62"/>
        <v>-2.2862613709377411</v>
      </c>
      <c r="AA395">
        <f t="shared" si="63"/>
        <v>0.97510082882764937</v>
      </c>
      <c r="AB395" s="2" t="s">
        <v>604</v>
      </c>
      <c r="AC395" s="2" t="s">
        <v>821</v>
      </c>
      <c r="AD395" s="2" t="s">
        <v>784</v>
      </c>
      <c r="AE395" s="2" t="s">
        <v>862</v>
      </c>
      <c r="AF395" s="2" t="s">
        <v>903</v>
      </c>
      <c r="AG395">
        <v>17</v>
      </c>
    </row>
    <row r="396" spans="1:33" x14ac:dyDescent="0.25">
      <c r="A396" t="s">
        <v>397</v>
      </c>
      <c r="B396" t="s">
        <v>496</v>
      </c>
      <c r="C396">
        <v>19413660</v>
      </c>
      <c r="D396">
        <v>30654</v>
      </c>
      <c r="E396">
        <v>46991202</v>
      </c>
      <c r="F396">
        <v>30629</v>
      </c>
      <c r="G396" s="4">
        <v>0.107</v>
      </c>
      <c r="H396" t="s">
        <v>555</v>
      </c>
      <c r="I396">
        <v>8.25</v>
      </c>
      <c r="J396" s="3">
        <v>3.0234567080869161</v>
      </c>
      <c r="K396" s="3">
        <v>84017</v>
      </c>
      <c r="L396" s="7">
        <v>33.1</v>
      </c>
      <c r="M396" s="7">
        <v>84.4</v>
      </c>
      <c r="N396" s="2">
        <v>9.6</v>
      </c>
      <c r="O396" s="2">
        <f>F396*102.58</f>
        <v>3141922.82</v>
      </c>
      <c r="P396">
        <f t="shared" si="55"/>
        <v>1449287.7075</v>
      </c>
      <c r="Q396">
        <f t="shared" si="56"/>
        <v>3.0841681970595265</v>
      </c>
      <c r="R396">
        <v>1749944.898</v>
      </c>
      <c r="S396">
        <f t="shared" si="57"/>
        <v>9.0139875633960838</v>
      </c>
      <c r="T396" s="3">
        <f t="shared" si="58"/>
        <v>400149.50759999995</v>
      </c>
      <c r="U396" s="3">
        <f t="shared" si="59"/>
        <v>0.85154133235408602</v>
      </c>
      <c r="V396">
        <f t="shared" si="60"/>
        <v>343714.10580000002</v>
      </c>
      <c r="W396">
        <f t="shared" si="61"/>
        <v>1.7704755610224967</v>
      </c>
      <c r="X396">
        <v>52872835</v>
      </c>
      <c r="Y396">
        <v>266436312</v>
      </c>
      <c r="Z396">
        <f t="shared" si="62"/>
        <v>142.05225598882436</v>
      </c>
      <c r="AA396">
        <f t="shared" si="63"/>
        <v>10.784463124418579</v>
      </c>
      <c r="AB396" s="2" t="s">
        <v>764</v>
      </c>
      <c r="AC396" s="2" t="s">
        <v>794</v>
      </c>
      <c r="AD396" s="2" t="s">
        <v>812</v>
      </c>
      <c r="AE396" s="2" t="s">
        <v>862</v>
      </c>
      <c r="AF396" s="2"/>
      <c r="AG396" s="9">
        <v>19</v>
      </c>
    </row>
    <row r="397" spans="1:33" x14ac:dyDescent="0.25">
      <c r="A397" t="s">
        <v>398</v>
      </c>
      <c r="B397" t="s">
        <v>415</v>
      </c>
      <c r="C397">
        <v>383415786</v>
      </c>
      <c r="D397">
        <v>176799</v>
      </c>
      <c r="E397">
        <v>561659367</v>
      </c>
      <c r="F397">
        <v>177396</v>
      </c>
      <c r="G397" s="4">
        <v>5.8999999999999997E-2</v>
      </c>
      <c r="H397" t="s">
        <v>560</v>
      </c>
      <c r="I397">
        <v>9.25</v>
      </c>
      <c r="J397" s="3">
        <v>4.8177463965280749</v>
      </c>
      <c r="K397" s="3">
        <v>39929</v>
      </c>
      <c r="L397" s="7">
        <v>34.9</v>
      </c>
      <c r="M397" s="7">
        <v>88</v>
      </c>
      <c r="N397" s="2">
        <v>12.3</v>
      </c>
      <c r="O397" s="2">
        <f>F397*222.62</f>
        <v>39491897.520000003</v>
      </c>
      <c r="P397">
        <f t="shared" si="55"/>
        <v>8393935.2300000004</v>
      </c>
      <c r="Q397">
        <f t="shared" si="56"/>
        <v>1.4944886034456539</v>
      </c>
      <c r="R397">
        <v>10092924.513</v>
      </c>
      <c r="S397">
        <f t="shared" si="57"/>
        <v>2.6323706225804693</v>
      </c>
      <c r="T397" s="3">
        <f t="shared" si="58"/>
        <v>2317572.3023999999</v>
      </c>
      <c r="U397" s="3">
        <f t="shared" si="59"/>
        <v>0.41262951150959792</v>
      </c>
      <c r="V397">
        <f t="shared" si="60"/>
        <v>1982394.1473000001</v>
      </c>
      <c r="W397">
        <f t="shared" si="61"/>
        <v>0.51703508819535138</v>
      </c>
      <c r="X397">
        <v>912177777</v>
      </c>
      <c r="Y397">
        <v>1223296781</v>
      </c>
      <c r="Z397">
        <f t="shared" si="62"/>
        <v>46.488326122284384</v>
      </c>
      <c r="AA397">
        <f t="shared" si="63"/>
        <v>3.1494057107758202</v>
      </c>
      <c r="AB397" s="2" t="s">
        <v>608</v>
      </c>
      <c r="AC397" s="2" t="s">
        <v>857</v>
      </c>
      <c r="AD397" s="2" t="s">
        <v>825</v>
      </c>
      <c r="AE397" s="2" t="s">
        <v>862</v>
      </c>
      <c r="AF397" s="2" t="s">
        <v>907</v>
      </c>
      <c r="AG397">
        <v>21</v>
      </c>
    </row>
    <row r="398" spans="1:33" x14ac:dyDescent="0.25">
      <c r="A398" t="s">
        <v>399</v>
      </c>
      <c r="B398" t="s">
        <v>369</v>
      </c>
      <c r="C398">
        <v>53291889</v>
      </c>
      <c r="D398">
        <v>57100</v>
      </c>
      <c r="E398">
        <v>64304367</v>
      </c>
      <c r="F398">
        <v>59146</v>
      </c>
      <c r="G398" s="4">
        <v>5.5E-2</v>
      </c>
      <c r="H398" t="s">
        <v>537</v>
      </c>
      <c r="I398">
        <v>7.75</v>
      </c>
      <c r="J398" s="3">
        <v>1.6694775216776545</v>
      </c>
      <c r="K398" s="3">
        <v>36156</v>
      </c>
      <c r="L398" s="7">
        <v>38.1</v>
      </c>
      <c r="M398" s="7">
        <v>87.1</v>
      </c>
      <c r="N398" s="2">
        <v>11.1</v>
      </c>
      <c r="O398" s="2">
        <f>F398*189.91</f>
        <v>11232416.859999999</v>
      </c>
      <c r="P398">
        <f t="shared" si="55"/>
        <v>2798640.855</v>
      </c>
      <c r="Q398">
        <f t="shared" si="56"/>
        <v>4.352178530892</v>
      </c>
      <c r="R398">
        <v>3259667.7</v>
      </c>
      <c r="S398">
        <f t="shared" si="57"/>
        <v>6.1166300560297273</v>
      </c>
      <c r="T398" s="3">
        <f t="shared" si="58"/>
        <v>772707.0024</v>
      </c>
      <c r="U398" s="3">
        <f t="shared" si="59"/>
        <v>1.2016400105454734</v>
      </c>
      <c r="V398">
        <f t="shared" si="60"/>
        <v>640245.17000000004</v>
      </c>
      <c r="W398">
        <f t="shared" si="61"/>
        <v>1.2013932739370525</v>
      </c>
      <c r="X398">
        <v>287815409</v>
      </c>
      <c r="Y398">
        <v>326619391</v>
      </c>
      <c r="Z398">
        <f t="shared" si="62"/>
        <v>20.664454209908005</v>
      </c>
      <c r="AA398">
        <f t="shared" si="63"/>
        <v>7.3180233299667803</v>
      </c>
      <c r="AB398" s="2" t="s">
        <v>622</v>
      </c>
      <c r="AC398" s="2" t="s">
        <v>852</v>
      </c>
      <c r="AD398" s="2" t="s">
        <v>570</v>
      </c>
      <c r="AE398" s="2" t="s">
        <v>862</v>
      </c>
      <c r="AF398" s="2"/>
      <c r="AG398">
        <v>20</v>
      </c>
    </row>
    <row r="399" spans="1:33" x14ac:dyDescent="0.25">
      <c r="A399" t="s">
        <v>400</v>
      </c>
      <c r="B399" t="s">
        <v>391</v>
      </c>
      <c r="C399">
        <v>27732221</v>
      </c>
      <c r="D399">
        <v>30569</v>
      </c>
      <c r="E399">
        <v>35690808</v>
      </c>
      <c r="F399">
        <v>30772</v>
      </c>
      <c r="G399" s="4">
        <v>3.9E-2</v>
      </c>
      <c r="H399" t="s">
        <v>543</v>
      </c>
      <c r="I399">
        <v>9.125</v>
      </c>
      <c r="J399" s="3">
        <v>0.52175047283636611</v>
      </c>
      <c r="K399" s="3">
        <v>52451</v>
      </c>
      <c r="L399" s="7">
        <v>51.3</v>
      </c>
      <c r="M399" s="7">
        <v>88.1</v>
      </c>
      <c r="N399" s="2">
        <v>7.8</v>
      </c>
      <c r="O399" s="2">
        <f>F399*128.09</f>
        <v>3941585.48</v>
      </c>
      <c r="P399">
        <f t="shared" si="55"/>
        <v>1456054.11</v>
      </c>
      <c r="Q399">
        <f t="shared" si="56"/>
        <v>4.0796333610603606</v>
      </c>
      <c r="R399">
        <v>1745092.503</v>
      </c>
      <c r="S399">
        <f t="shared" si="57"/>
        <v>6.2926532389886836</v>
      </c>
      <c r="T399" s="3">
        <f t="shared" si="58"/>
        <v>402017.71679999999</v>
      </c>
      <c r="U399" s="3">
        <f t="shared" si="59"/>
        <v>1.1263900688378923</v>
      </c>
      <c r="V399">
        <f t="shared" si="60"/>
        <v>342761.02629999997</v>
      </c>
      <c r="W399">
        <f t="shared" si="61"/>
        <v>1.2359667345071279</v>
      </c>
      <c r="X399">
        <v>1612711513</v>
      </c>
      <c r="Y399">
        <v>98009367</v>
      </c>
      <c r="Z399">
        <f t="shared" si="62"/>
        <v>28.697979148514648</v>
      </c>
      <c r="AA399">
        <f t="shared" si="63"/>
        <v>7.5286199734958119</v>
      </c>
      <c r="AB399" s="2" t="s">
        <v>689</v>
      </c>
      <c r="AC399" s="2" t="s">
        <v>812</v>
      </c>
      <c r="AD399" s="2" t="s">
        <v>821</v>
      </c>
      <c r="AE399" s="2" t="s">
        <v>862</v>
      </c>
      <c r="AF399" s="2"/>
      <c r="AG399" s="9">
        <v>18</v>
      </c>
    </row>
    <row r="400" spans="1:33" x14ac:dyDescent="0.25">
      <c r="A400" t="s">
        <v>401</v>
      </c>
      <c r="B400" t="s">
        <v>492</v>
      </c>
      <c r="C400">
        <v>23248894</v>
      </c>
      <c r="D400">
        <v>7327</v>
      </c>
      <c r="E400">
        <v>25990767</v>
      </c>
      <c r="F400">
        <v>7159</v>
      </c>
      <c r="G400" s="4">
        <v>5.2999999999999999E-2</v>
      </c>
      <c r="H400" t="s">
        <v>525</v>
      </c>
      <c r="I400">
        <v>9.25</v>
      </c>
      <c r="J400" s="3">
        <v>0.98342230963753852</v>
      </c>
      <c r="K400" s="3">
        <v>69275</v>
      </c>
      <c r="L400" s="7">
        <v>58.8</v>
      </c>
      <c r="M400" s="7">
        <v>93.2</v>
      </c>
      <c r="N400" s="2">
        <v>8.6999999999999993</v>
      </c>
      <c r="O400" s="2">
        <f>F400*58.93</f>
        <v>421879.87</v>
      </c>
      <c r="P400">
        <f t="shared" si="55"/>
        <v>338745.98250000004</v>
      </c>
      <c r="Q400">
        <f t="shared" si="56"/>
        <v>1.30333199670483</v>
      </c>
      <c r="R400">
        <v>418276.44900000002</v>
      </c>
      <c r="S400">
        <f t="shared" si="57"/>
        <v>1.7991240744613488</v>
      </c>
      <c r="T400" s="3">
        <f t="shared" si="58"/>
        <v>93528.039599999989</v>
      </c>
      <c r="U400" s="3">
        <f t="shared" si="59"/>
        <v>0.35985101786338197</v>
      </c>
      <c r="V400">
        <f t="shared" si="60"/>
        <v>82155.452900000004</v>
      </c>
      <c r="W400">
        <f t="shared" si="61"/>
        <v>0.35337359661066026</v>
      </c>
      <c r="X400">
        <v>80137878</v>
      </c>
      <c r="Y400">
        <v>111513957</v>
      </c>
      <c r="Z400">
        <f t="shared" si="62"/>
        <v>11.793563169069463</v>
      </c>
      <c r="AA400">
        <f t="shared" si="63"/>
        <v>2.152497671072009</v>
      </c>
      <c r="AB400" s="2" t="s">
        <v>571</v>
      </c>
      <c r="AC400" s="2" t="s">
        <v>807</v>
      </c>
      <c r="AD400" s="2" t="s">
        <v>804</v>
      </c>
      <c r="AE400" s="2" t="s">
        <v>862</v>
      </c>
      <c r="AF400" s="2"/>
      <c r="AG400">
        <v>21</v>
      </c>
    </row>
    <row r="401" spans="1:33" x14ac:dyDescent="0.25">
      <c r="A401" t="s">
        <v>402</v>
      </c>
      <c r="B401" t="s">
        <v>393</v>
      </c>
      <c r="C401">
        <v>16898716</v>
      </c>
      <c r="D401">
        <v>12163</v>
      </c>
      <c r="E401">
        <v>21347784</v>
      </c>
      <c r="F401">
        <v>12407</v>
      </c>
      <c r="G401" s="4">
        <v>3.6999999999999998E-2</v>
      </c>
      <c r="H401" t="s">
        <v>544</v>
      </c>
      <c r="I401">
        <v>9.75</v>
      </c>
      <c r="J401" s="3">
        <v>1.0947368421052632</v>
      </c>
      <c r="K401" s="3">
        <v>39001</v>
      </c>
      <c r="L401" s="7">
        <v>40</v>
      </c>
      <c r="M401" s="7">
        <v>86.4</v>
      </c>
      <c r="N401" s="2">
        <v>13.4</v>
      </c>
      <c r="O401" s="2">
        <f>F401*509.64</f>
        <v>6323103.4799999995</v>
      </c>
      <c r="P401">
        <f t="shared" si="55"/>
        <v>587068.22250000003</v>
      </c>
      <c r="Q401">
        <f t="shared" si="56"/>
        <v>2.7500194985109463</v>
      </c>
      <c r="R401">
        <v>694349.18099999998</v>
      </c>
      <c r="S401">
        <f t="shared" si="57"/>
        <v>4.1088872136794299</v>
      </c>
      <c r="T401" s="3">
        <f t="shared" si="58"/>
        <v>162090.01079999999</v>
      </c>
      <c r="U401" s="3">
        <f t="shared" si="59"/>
        <v>0.75928260656937507</v>
      </c>
      <c r="V401">
        <f t="shared" si="60"/>
        <v>136380.07010000001</v>
      </c>
      <c r="W401">
        <f t="shared" si="61"/>
        <v>0.80704397955442297</v>
      </c>
      <c r="X401">
        <v>274165038</v>
      </c>
      <c r="Y401">
        <v>200053377</v>
      </c>
      <c r="Z401">
        <f t="shared" si="62"/>
        <v>26.327846447031831</v>
      </c>
      <c r="AA401">
        <f t="shared" si="63"/>
        <v>4.9159311932338534</v>
      </c>
      <c r="AB401" s="2" t="s">
        <v>689</v>
      </c>
      <c r="AC401" s="2" t="s">
        <v>851</v>
      </c>
      <c r="AD401" s="2" t="s">
        <v>788</v>
      </c>
      <c r="AE401" s="2" t="s">
        <v>862</v>
      </c>
      <c r="AF401" s="2"/>
      <c r="AG401" s="9">
        <v>21</v>
      </c>
    </row>
    <row r="402" spans="1:33" x14ac:dyDescent="0.25">
      <c r="A402" t="s">
        <v>403</v>
      </c>
      <c r="B402" t="s">
        <v>299</v>
      </c>
      <c r="C402">
        <v>39343451</v>
      </c>
      <c r="D402">
        <v>24890</v>
      </c>
      <c r="E402">
        <v>53686043</v>
      </c>
      <c r="F402">
        <v>25002</v>
      </c>
      <c r="G402" s="4">
        <v>0.06</v>
      </c>
      <c r="H402" t="s">
        <v>531</v>
      </c>
      <c r="I402">
        <v>8.75</v>
      </c>
      <c r="J402" s="3">
        <v>0.78772802653399665</v>
      </c>
      <c r="K402" s="3">
        <v>38590</v>
      </c>
      <c r="L402" s="7">
        <v>39.9</v>
      </c>
      <c r="M402" s="7">
        <v>85.1</v>
      </c>
      <c r="N402" s="2">
        <v>10.5</v>
      </c>
      <c r="O402" s="2">
        <f>F402*99.07</f>
        <v>2476948.1399999997</v>
      </c>
      <c r="P402">
        <f t="shared" si="55"/>
        <v>1183032.135</v>
      </c>
      <c r="Q402">
        <f t="shared" si="56"/>
        <v>2.2036120915076571</v>
      </c>
      <c r="R402">
        <v>1420895.4300000002</v>
      </c>
      <c r="S402">
        <f t="shared" si="57"/>
        <v>3.6115170222357973</v>
      </c>
      <c r="T402" s="3">
        <f t="shared" si="58"/>
        <v>326636.12880000001</v>
      </c>
      <c r="U402" s="3">
        <f t="shared" si="59"/>
        <v>0.60841907979695953</v>
      </c>
      <c r="V402">
        <f t="shared" si="60"/>
        <v>279084.103</v>
      </c>
      <c r="W402">
        <f t="shared" si="61"/>
        <v>0.70935338895411082</v>
      </c>
      <c r="X402">
        <v>1524623586</v>
      </c>
      <c r="Y402">
        <v>2658308062</v>
      </c>
      <c r="Z402">
        <f t="shared" si="62"/>
        <v>36.45483971398442</v>
      </c>
      <c r="AA402">
        <f t="shared" si="63"/>
        <v>4.320870411189909</v>
      </c>
      <c r="AB402" s="2" t="s">
        <v>589</v>
      </c>
      <c r="AC402" s="2" t="s">
        <v>851</v>
      </c>
      <c r="AD402" s="2" t="s">
        <v>812</v>
      </c>
      <c r="AE402" s="2" t="s">
        <v>862</v>
      </c>
      <c r="AF402" s="2"/>
      <c r="AG402">
        <v>18</v>
      </c>
    </row>
    <row r="403" spans="1:33" x14ac:dyDescent="0.25">
      <c r="A403" t="s">
        <v>404</v>
      </c>
      <c r="B403" t="s">
        <v>273</v>
      </c>
      <c r="C403">
        <v>36571254</v>
      </c>
      <c r="D403">
        <v>34165</v>
      </c>
      <c r="E403">
        <v>55063199</v>
      </c>
      <c r="F403">
        <v>31113</v>
      </c>
      <c r="G403" s="4">
        <v>5.0999999999999997E-2</v>
      </c>
      <c r="H403" t="s">
        <v>528</v>
      </c>
      <c r="I403">
        <v>9.25</v>
      </c>
      <c r="J403" s="3">
        <v>2.2916911505464799</v>
      </c>
      <c r="K403" s="3">
        <v>28836</v>
      </c>
      <c r="L403" s="7">
        <v>24.5</v>
      </c>
      <c r="M403" s="7">
        <v>71.3</v>
      </c>
      <c r="N403" s="2">
        <v>11.7</v>
      </c>
      <c r="O403" s="2">
        <f>F403*170.8</f>
        <v>5314100.4000000004</v>
      </c>
      <c r="P403">
        <f t="shared" si="55"/>
        <v>1472189.3775000002</v>
      </c>
      <c r="Q403">
        <f t="shared" si="56"/>
        <v>2.6736357571596958</v>
      </c>
      <c r="R403">
        <v>1950377.3550000002</v>
      </c>
      <c r="S403">
        <f t="shared" si="57"/>
        <v>5.33308853724294</v>
      </c>
      <c r="T403" s="3">
        <f t="shared" si="58"/>
        <v>406472.67719999998</v>
      </c>
      <c r="U403" s="3">
        <f t="shared" si="59"/>
        <v>0.73819299383604642</v>
      </c>
      <c r="V403">
        <f t="shared" si="60"/>
        <v>383081.89549999998</v>
      </c>
      <c r="W403">
        <f t="shared" si="61"/>
        <v>1.0474945581576174</v>
      </c>
      <c r="X403">
        <v>308171981</v>
      </c>
      <c r="Y403">
        <v>272920105</v>
      </c>
      <c r="Z403">
        <f t="shared" si="62"/>
        <v>50.564153474201348</v>
      </c>
      <c r="AA403">
        <f t="shared" si="63"/>
        <v>6.3805830954005573</v>
      </c>
      <c r="AB403" s="2" t="s">
        <v>769</v>
      </c>
      <c r="AC403" s="2" t="s">
        <v>848</v>
      </c>
      <c r="AD403" s="2" t="s">
        <v>809</v>
      </c>
      <c r="AE403" s="2" t="s">
        <v>862</v>
      </c>
      <c r="AF403" s="2"/>
      <c r="AG403">
        <v>20</v>
      </c>
    </row>
    <row r="404" spans="1:33" x14ac:dyDescent="0.25">
      <c r="A404" t="s">
        <v>405</v>
      </c>
      <c r="B404" t="s">
        <v>415</v>
      </c>
      <c r="C404">
        <v>18192977</v>
      </c>
      <c r="D404">
        <v>7579</v>
      </c>
      <c r="E404">
        <v>18491320</v>
      </c>
      <c r="F404">
        <v>7520</v>
      </c>
      <c r="G404" s="4">
        <v>5.8999999999999997E-2</v>
      </c>
      <c r="H404" t="s">
        <v>560</v>
      </c>
      <c r="I404">
        <v>9.25</v>
      </c>
      <c r="J404" s="3">
        <v>2.6871401151631478</v>
      </c>
      <c r="K404" s="3">
        <v>39929</v>
      </c>
      <c r="L404" s="7">
        <v>34.9</v>
      </c>
      <c r="M404" s="7">
        <v>88</v>
      </c>
      <c r="N404" s="2">
        <v>12.3</v>
      </c>
      <c r="O404" s="2">
        <f>F404*222.62</f>
        <v>1674102.4000000001</v>
      </c>
      <c r="P404">
        <f t="shared" si="55"/>
        <v>355827.60000000003</v>
      </c>
      <c r="Q404">
        <f t="shared" si="56"/>
        <v>1.9242952909797679</v>
      </c>
      <c r="R404">
        <v>432662.37300000002</v>
      </c>
      <c r="S404">
        <f t="shared" si="57"/>
        <v>2.3781834770637045</v>
      </c>
      <c r="T404" s="3">
        <f t="shared" si="58"/>
        <v>98244.288</v>
      </c>
      <c r="U404" s="3">
        <f t="shared" si="59"/>
        <v>0.53129948538016758</v>
      </c>
      <c r="V404">
        <f t="shared" si="60"/>
        <v>84981.0533</v>
      </c>
      <c r="W404">
        <f t="shared" si="61"/>
        <v>0.46710911193918397</v>
      </c>
      <c r="X404">
        <v>7611349</v>
      </c>
      <c r="Y404">
        <v>785390490</v>
      </c>
      <c r="Z404">
        <f t="shared" si="62"/>
        <v>1.6398800482186067</v>
      </c>
      <c r="AA404">
        <f t="shared" si="63"/>
        <v>2.8452925890028884</v>
      </c>
      <c r="AB404" s="2" t="s">
        <v>603</v>
      </c>
      <c r="AC404" s="2" t="s">
        <v>857</v>
      </c>
      <c r="AD404" s="2" t="s">
        <v>825</v>
      </c>
      <c r="AE404" s="2" t="s">
        <v>862</v>
      </c>
      <c r="AF404" s="2" t="s">
        <v>907</v>
      </c>
      <c r="AG404" s="9">
        <v>21</v>
      </c>
    </row>
    <row r="405" spans="1:33" x14ac:dyDescent="0.25">
      <c r="A405" t="s">
        <v>406</v>
      </c>
      <c r="B405" t="s">
        <v>154</v>
      </c>
      <c r="C405">
        <v>28435057</v>
      </c>
      <c r="D405">
        <v>25156</v>
      </c>
      <c r="E405">
        <v>35353414</v>
      </c>
      <c r="F405">
        <v>24702</v>
      </c>
      <c r="G405" s="4">
        <v>9.5000000000000001E-2</v>
      </c>
      <c r="H405" t="s">
        <v>553</v>
      </c>
      <c r="I405">
        <v>8.4749999999999996</v>
      </c>
      <c r="J405" s="3">
        <v>3.4023135732297964</v>
      </c>
      <c r="K405" s="3">
        <v>23284</v>
      </c>
      <c r="L405" s="7">
        <v>20.7</v>
      </c>
      <c r="M405" s="7">
        <v>75.3</v>
      </c>
      <c r="N405" s="2">
        <v>14.6</v>
      </c>
      <c r="O405" s="2">
        <f>F405*11.566</f>
        <v>285703.33199999999</v>
      </c>
      <c r="P405">
        <f t="shared" si="55"/>
        <v>1168836.885</v>
      </c>
      <c r="Q405">
        <f t="shared" si="56"/>
        <v>3.3061499661673412</v>
      </c>
      <c r="R405">
        <v>1436080.5720000002</v>
      </c>
      <c r="S405">
        <f t="shared" si="57"/>
        <v>5.0503875269179179</v>
      </c>
      <c r="T405" s="3">
        <f t="shared" si="58"/>
        <v>322716.8088</v>
      </c>
      <c r="U405" s="3">
        <f t="shared" si="59"/>
        <v>0.91283067824793396</v>
      </c>
      <c r="V405">
        <f t="shared" si="60"/>
        <v>282066.68119999999</v>
      </c>
      <c r="W405">
        <f t="shared" si="61"/>
        <v>0.99196805267525934</v>
      </c>
      <c r="X405">
        <v>501098853</v>
      </c>
      <c r="Y405">
        <v>308787860</v>
      </c>
      <c r="Z405">
        <f t="shared" si="62"/>
        <v>24.330378518319833</v>
      </c>
      <c r="AA405">
        <f t="shared" si="63"/>
        <v>6.0423555795931767</v>
      </c>
      <c r="AB405" s="2" t="s">
        <v>754</v>
      </c>
      <c r="AC405" s="2" t="s">
        <v>839</v>
      </c>
      <c r="AD405" s="2" t="s">
        <v>620</v>
      </c>
      <c r="AE405" s="2" t="s">
        <v>862</v>
      </c>
      <c r="AG405">
        <v>16</v>
      </c>
    </row>
    <row r="406" spans="1:33" x14ac:dyDescent="0.25">
      <c r="A406" t="s">
        <v>407</v>
      </c>
      <c r="B406" t="s">
        <v>489</v>
      </c>
      <c r="C406">
        <v>54838897</v>
      </c>
      <c r="D406">
        <v>18868</v>
      </c>
      <c r="E406">
        <v>59935650</v>
      </c>
      <c r="F406">
        <v>19950</v>
      </c>
      <c r="G406" s="4">
        <v>8.1000000000000003E-2</v>
      </c>
      <c r="H406" t="s">
        <v>519</v>
      </c>
      <c r="I406">
        <v>7.25</v>
      </c>
      <c r="J406" s="3">
        <v>2.5909268674227612</v>
      </c>
      <c r="K406" s="3">
        <v>22553</v>
      </c>
      <c r="L406" s="7">
        <v>16.100000000000001</v>
      </c>
      <c r="M406" s="7">
        <v>73.8</v>
      </c>
      <c r="N406" s="2">
        <v>16.100000000000001</v>
      </c>
      <c r="O406" s="2">
        <f>F406*39.12</f>
        <v>780444</v>
      </c>
      <c r="P406">
        <f t="shared" si="55"/>
        <v>943984.125</v>
      </c>
      <c r="Q406">
        <f t="shared" si="56"/>
        <v>1.5749960582724973</v>
      </c>
      <c r="R406">
        <v>1077117.5160000001</v>
      </c>
      <c r="S406">
        <f t="shared" si="57"/>
        <v>1.96414876105185</v>
      </c>
      <c r="T406" s="3">
        <f t="shared" si="58"/>
        <v>260634.77999999997</v>
      </c>
      <c r="U406" s="3">
        <f t="shared" si="59"/>
        <v>0.43485768486701981</v>
      </c>
      <c r="V406">
        <f t="shared" si="60"/>
        <v>211561.2236</v>
      </c>
      <c r="W406">
        <f t="shared" si="61"/>
        <v>0.38578679582122161</v>
      </c>
      <c r="X406">
        <v>1823352335</v>
      </c>
      <c r="Y406">
        <v>346581562</v>
      </c>
      <c r="Z406">
        <f t="shared" si="62"/>
        <v>9.2940472526280029</v>
      </c>
      <c r="AA406">
        <f t="shared" si="63"/>
        <v>2.3499355568730711</v>
      </c>
      <c r="AB406" s="2" t="s">
        <v>773</v>
      </c>
      <c r="AC406" s="2" t="s">
        <v>843</v>
      </c>
      <c r="AD406" s="2" t="s">
        <v>799</v>
      </c>
      <c r="AE406" s="2" t="s">
        <v>863</v>
      </c>
      <c r="AG406">
        <v>16</v>
      </c>
    </row>
    <row r="407" spans="1:33" x14ac:dyDescent="0.25">
      <c r="A407" t="s">
        <v>408</v>
      </c>
      <c r="B407" t="s">
        <v>485</v>
      </c>
      <c r="C407">
        <v>37512474</v>
      </c>
      <c r="D407">
        <v>10386</v>
      </c>
      <c r="E407">
        <v>40174327</v>
      </c>
      <c r="F407">
        <v>10318</v>
      </c>
      <c r="G407" s="4">
        <v>8.3000000000000004E-2</v>
      </c>
      <c r="H407" t="s">
        <v>545</v>
      </c>
      <c r="I407">
        <v>7.25</v>
      </c>
      <c r="J407" s="3">
        <v>1.1691348402182387</v>
      </c>
      <c r="K407" s="3">
        <v>27983</v>
      </c>
      <c r="L407" s="7">
        <v>22.2</v>
      </c>
      <c r="M407" s="7">
        <v>90.8</v>
      </c>
      <c r="N407" s="2">
        <v>19.399999999999999</v>
      </c>
      <c r="O407" s="2">
        <f>F407*456.74</f>
        <v>4712643.32</v>
      </c>
      <c r="P407">
        <f t="shared" si="55"/>
        <v>488221.96500000003</v>
      </c>
      <c r="Q407">
        <f t="shared" si="56"/>
        <v>1.2152586028385739</v>
      </c>
      <c r="R407">
        <v>592905.58200000005</v>
      </c>
      <c r="S407">
        <f t="shared" si="57"/>
        <v>1.5805557959200454</v>
      </c>
      <c r="T407" s="3">
        <f t="shared" si="58"/>
        <v>134798.4792</v>
      </c>
      <c r="U407" s="3">
        <f t="shared" si="59"/>
        <v>0.33553388262110778</v>
      </c>
      <c r="V407">
        <f t="shared" si="60"/>
        <v>116455.10219999999</v>
      </c>
      <c r="W407">
        <f t="shared" si="61"/>
        <v>0.31044367321654126</v>
      </c>
      <c r="X407">
        <v>426742679</v>
      </c>
      <c r="Y407">
        <v>63603309</v>
      </c>
      <c r="Z407">
        <f t="shared" si="62"/>
        <v>7.0959142817399883</v>
      </c>
      <c r="AA407">
        <f t="shared" si="63"/>
        <v>1.8909994691365863</v>
      </c>
      <c r="AB407" s="2" t="s">
        <v>613</v>
      </c>
      <c r="AC407" s="2" t="s">
        <v>813</v>
      </c>
      <c r="AD407" s="2" t="s">
        <v>822</v>
      </c>
      <c r="AE407" s="2" t="s">
        <v>863</v>
      </c>
      <c r="AF407" s="2"/>
      <c r="AG407" s="9">
        <v>21</v>
      </c>
    </row>
    <row r="408" spans="1:33" x14ac:dyDescent="0.25">
      <c r="A408" t="s">
        <v>409</v>
      </c>
      <c r="B408" t="s">
        <v>243</v>
      </c>
      <c r="C408">
        <v>24079022</v>
      </c>
      <c r="D408">
        <v>11010</v>
      </c>
      <c r="E408">
        <v>30146675</v>
      </c>
      <c r="F408">
        <v>10959</v>
      </c>
      <c r="G408" s="4">
        <v>0.06</v>
      </c>
      <c r="H408" t="s">
        <v>523</v>
      </c>
      <c r="I408">
        <v>10.25</v>
      </c>
      <c r="J408" s="3">
        <v>1.3740038472107723</v>
      </c>
      <c r="K408" s="3">
        <v>32469</v>
      </c>
      <c r="L408" s="7">
        <v>31.8</v>
      </c>
      <c r="M408" s="7">
        <v>78.7</v>
      </c>
      <c r="N408" s="2">
        <v>11</v>
      </c>
      <c r="O408" s="2">
        <f>F408*186.63</f>
        <v>2045278.17</v>
      </c>
      <c r="P408">
        <f t="shared" si="55"/>
        <v>518552.48250000004</v>
      </c>
      <c r="Q408">
        <f t="shared" si="56"/>
        <v>1.7200984271068038</v>
      </c>
      <c r="R408">
        <v>628527.87</v>
      </c>
      <c r="S408">
        <f t="shared" si="57"/>
        <v>2.6102715882729788</v>
      </c>
      <c r="T408" s="3">
        <f t="shared" si="58"/>
        <v>143172.75959999999</v>
      </c>
      <c r="U408" s="3">
        <f t="shared" si="59"/>
        <v>0.47492056619842821</v>
      </c>
      <c r="V408">
        <f t="shared" si="60"/>
        <v>123451.827</v>
      </c>
      <c r="W408">
        <f t="shared" si="61"/>
        <v>0.512694523058287</v>
      </c>
      <c r="X408">
        <v>2864222208</v>
      </c>
      <c r="Y408">
        <v>3769927405</v>
      </c>
      <c r="Z408">
        <f t="shared" si="62"/>
        <v>25.198917962697987</v>
      </c>
      <c r="AA408">
        <f t="shared" si="63"/>
        <v>3.1229661113312659</v>
      </c>
      <c r="AB408" s="2" t="s">
        <v>633</v>
      </c>
      <c r="AC408" s="2" t="s">
        <v>821</v>
      </c>
      <c r="AD408" s="2" t="s">
        <v>784</v>
      </c>
      <c r="AE408" s="2" t="s">
        <v>862</v>
      </c>
      <c r="AF408" s="2" t="s">
        <v>903</v>
      </c>
      <c r="AG408">
        <v>17</v>
      </c>
    </row>
    <row r="409" spans="1:33" x14ac:dyDescent="0.25">
      <c r="A409" t="s">
        <v>410</v>
      </c>
      <c r="B409" t="s">
        <v>243</v>
      </c>
      <c r="C409">
        <v>36510414</v>
      </c>
      <c r="D409">
        <v>11609</v>
      </c>
      <c r="E409">
        <v>37196814</v>
      </c>
      <c r="F409">
        <v>11702</v>
      </c>
      <c r="G409" s="4">
        <v>5.5E-2</v>
      </c>
      <c r="H409" t="s">
        <v>523</v>
      </c>
      <c r="I409">
        <v>10.25</v>
      </c>
      <c r="J409" s="3">
        <v>8.1727460426703384</v>
      </c>
      <c r="K409" s="3">
        <v>32469</v>
      </c>
      <c r="L409" s="7">
        <v>31.8</v>
      </c>
      <c r="M409" s="7">
        <v>78.7</v>
      </c>
      <c r="N409" s="2">
        <v>11</v>
      </c>
      <c r="O409" s="2">
        <f>F409*186.63</f>
        <v>2183944.2599999998</v>
      </c>
      <c r="P409">
        <f t="shared" si="55"/>
        <v>553709.38500000001</v>
      </c>
      <c r="Q409">
        <f t="shared" si="56"/>
        <v>1.4885935795468934</v>
      </c>
      <c r="R409">
        <v>662722.98300000001</v>
      </c>
      <c r="S409">
        <f t="shared" si="57"/>
        <v>1.8151615125481733</v>
      </c>
      <c r="T409" s="3">
        <f t="shared" si="58"/>
        <v>152879.60879999999</v>
      </c>
      <c r="U409" s="3">
        <f t="shared" si="59"/>
        <v>0.41100189064579556</v>
      </c>
      <c r="V409">
        <f t="shared" si="60"/>
        <v>130168.2343</v>
      </c>
      <c r="W409">
        <f t="shared" si="61"/>
        <v>0.35652357790300598</v>
      </c>
      <c r="X409">
        <v>415731174</v>
      </c>
      <c r="Y409">
        <v>2807737279</v>
      </c>
      <c r="Z409">
        <f t="shared" si="62"/>
        <v>1.8800115495814427</v>
      </c>
      <c r="AA409">
        <f t="shared" si="63"/>
        <v>2.1716850904511791</v>
      </c>
      <c r="AB409" s="2" t="s">
        <v>692</v>
      </c>
      <c r="AC409" s="2" t="s">
        <v>821</v>
      </c>
      <c r="AD409" s="2" t="s">
        <v>784</v>
      </c>
      <c r="AE409" s="2" t="s">
        <v>862</v>
      </c>
      <c r="AF409" s="2" t="s">
        <v>903</v>
      </c>
      <c r="AG409">
        <v>17</v>
      </c>
    </row>
    <row r="410" spans="1:33" x14ac:dyDescent="0.25">
      <c r="A410" t="s">
        <v>411</v>
      </c>
      <c r="B410" t="s">
        <v>496</v>
      </c>
      <c r="C410">
        <v>105286506</v>
      </c>
      <c r="D410">
        <v>127309</v>
      </c>
      <c r="E410">
        <v>193605093</v>
      </c>
      <c r="F410">
        <v>126478</v>
      </c>
      <c r="G410" s="4">
        <v>5.2999999999999999E-2</v>
      </c>
      <c r="H410" t="s">
        <v>555</v>
      </c>
      <c r="I410">
        <v>7.25</v>
      </c>
      <c r="J410" s="3">
        <v>1.1585002975600078</v>
      </c>
      <c r="K410" s="3">
        <v>84017</v>
      </c>
      <c r="L410" s="7">
        <v>33.1</v>
      </c>
      <c r="M410" s="7">
        <v>84.4</v>
      </c>
      <c r="N410" s="2">
        <v>9.6</v>
      </c>
      <c r="O410" s="2">
        <f>F410*102.58</f>
        <v>12974113.24</v>
      </c>
      <c r="P410">
        <f t="shared" si="55"/>
        <v>5984622.7650000006</v>
      </c>
      <c r="Q410">
        <f t="shared" si="56"/>
        <v>3.0911494487389342</v>
      </c>
      <c r="R410">
        <v>7267688.8830000004</v>
      </c>
      <c r="S410">
        <f t="shared" si="57"/>
        <v>6.9027733554003587</v>
      </c>
      <c r="T410" s="3">
        <f t="shared" si="58"/>
        <v>1652359.1831999999</v>
      </c>
      <c r="U410" s="3">
        <f t="shared" si="59"/>
        <v>0.85346886158619795</v>
      </c>
      <c r="V410">
        <f t="shared" si="60"/>
        <v>1427477.6243</v>
      </c>
      <c r="W410">
        <f t="shared" si="61"/>
        <v>1.3558030164853225</v>
      </c>
      <c r="X410">
        <v>36237240</v>
      </c>
      <c r="Y410">
        <v>1875612129</v>
      </c>
      <c r="Z410">
        <f t="shared" si="62"/>
        <v>83.88405158017116</v>
      </c>
      <c r="AA410">
        <f t="shared" si="63"/>
        <v>8.2585763718856811</v>
      </c>
      <c r="AB410" s="2" t="s">
        <v>665</v>
      </c>
      <c r="AC410" s="2" t="s">
        <v>794</v>
      </c>
      <c r="AD410" s="2" t="s">
        <v>812</v>
      </c>
      <c r="AE410" s="2" t="s">
        <v>862</v>
      </c>
      <c r="AF410" s="2"/>
      <c r="AG410">
        <v>19</v>
      </c>
    </row>
    <row r="411" spans="1:33" x14ac:dyDescent="0.25">
      <c r="A411" t="s">
        <v>412</v>
      </c>
      <c r="B411" t="s">
        <v>369</v>
      </c>
      <c r="C411">
        <v>27359227</v>
      </c>
      <c r="D411">
        <v>13527</v>
      </c>
      <c r="E411">
        <v>35091462</v>
      </c>
      <c r="F411">
        <v>12909</v>
      </c>
      <c r="G411" s="4">
        <v>3.4000000000000002E-2</v>
      </c>
      <c r="H411" t="s">
        <v>537</v>
      </c>
      <c r="I411">
        <v>8.75</v>
      </c>
      <c r="J411" s="3">
        <v>0.96726190476190477</v>
      </c>
      <c r="K411" s="3">
        <v>36156</v>
      </c>
      <c r="L411" s="7">
        <v>38.1</v>
      </c>
      <c r="M411" s="7">
        <v>87.1</v>
      </c>
      <c r="N411" s="2">
        <v>11.1</v>
      </c>
      <c r="O411" s="2">
        <f>F411*189.91</f>
        <v>2451548.19</v>
      </c>
      <c r="P411">
        <f t="shared" si="55"/>
        <v>610821.60750000004</v>
      </c>
      <c r="Q411">
        <f t="shared" si="56"/>
        <v>1.7406559108309596</v>
      </c>
      <c r="R411">
        <v>772215.84900000005</v>
      </c>
      <c r="S411">
        <f t="shared" si="57"/>
        <v>2.8225060927342724</v>
      </c>
      <c r="T411" s="3">
        <f t="shared" si="58"/>
        <v>168648.33959999998</v>
      </c>
      <c r="U411" s="3">
        <f t="shared" si="59"/>
        <v>0.48059650407270005</v>
      </c>
      <c r="V411">
        <f t="shared" si="60"/>
        <v>151674.19289999999</v>
      </c>
      <c r="W411">
        <f t="shared" si="61"/>
        <v>0.55438040299895897</v>
      </c>
      <c r="X411">
        <v>5534191853</v>
      </c>
      <c r="Y411">
        <v>1789360822</v>
      </c>
      <c r="Z411">
        <f t="shared" si="62"/>
        <v>28.261891317324135</v>
      </c>
      <c r="AA411">
        <f t="shared" si="63"/>
        <v>3.3768864957332312</v>
      </c>
      <c r="AB411" s="2" t="s">
        <v>679</v>
      </c>
      <c r="AC411" s="2" t="s">
        <v>852</v>
      </c>
      <c r="AD411" s="2" t="s">
        <v>570</v>
      </c>
      <c r="AE411" s="2" t="s">
        <v>862</v>
      </c>
      <c r="AF411" s="2"/>
      <c r="AG411">
        <v>20</v>
      </c>
    </row>
    <row r="412" spans="1:33" x14ac:dyDescent="0.25">
      <c r="A412" t="s">
        <v>413</v>
      </c>
      <c r="B412" t="s">
        <v>273</v>
      </c>
      <c r="C412">
        <v>24131761</v>
      </c>
      <c r="D412">
        <v>26065</v>
      </c>
      <c r="E412">
        <v>28804756</v>
      </c>
      <c r="F412">
        <v>26316</v>
      </c>
      <c r="G412" s="4">
        <v>0.13</v>
      </c>
      <c r="H412" t="s">
        <v>528</v>
      </c>
      <c r="I412">
        <v>9.25</v>
      </c>
      <c r="J412" s="3">
        <v>2.037286181049395</v>
      </c>
      <c r="K412" s="3">
        <v>28836</v>
      </c>
      <c r="L412" s="7">
        <v>24.5</v>
      </c>
      <c r="M412" s="7">
        <v>71.3</v>
      </c>
      <c r="N412" s="2">
        <v>12.3</v>
      </c>
      <c r="O412" s="2">
        <f>F412*170.8</f>
        <v>4494772.8000000007</v>
      </c>
      <c r="P412">
        <f t="shared" si="55"/>
        <v>1245207.33</v>
      </c>
      <c r="Q412">
        <f t="shared" si="56"/>
        <v>4.3229226798518967</v>
      </c>
      <c r="R412">
        <v>1487972.655</v>
      </c>
      <c r="S412">
        <f t="shared" si="57"/>
        <v>6.1660342773989854</v>
      </c>
      <c r="T412" s="3">
        <f t="shared" si="58"/>
        <v>343802.75039999996</v>
      </c>
      <c r="U412" s="3">
        <f t="shared" si="59"/>
        <v>1.193562446423778</v>
      </c>
      <c r="V412">
        <f t="shared" si="60"/>
        <v>292259.02549999999</v>
      </c>
      <c r="W412">
        <f t="shared" si="61"/>
        <v>1.211096966773374</v>
      </c>
      <c r="X412">
        <v>262774263</v>
      </c>
      <c r="Y412">
        <v>835924256</v>
      </c>
      <c r="Z412">
        <f t="shared" si="62"/>
        <v>19.364500584934518</v>
      </c>
      <c r="AA412">
        <f t="shared" si="63"/>
        <v>7.3771312441723582</v>
      </c>
      <c r="AB412" s="2" t="s">
        <v>658</v>
      </c>
      <c r="AC412" s="2" t="s">
        <v>848</v>
      </c>
      <c r="AD412" s="2" t="s">
        <v>809</v>
      </c>
      <c r="AE412" s="2" t="s">
        <v>862</v>
      </c>
      <c r="AF412" s="2"/>
      <c r="AG412">
        <v>20</v>
      </c>
    </row>
    <row r="413" spans="1:33" x14ac:dyDescent="0.25">
      <c r="A413" t="s">
        <v>414</v>
      </c>
      <c r="B413" t="s">
        <v>390</v>
      </c>
      <c r="C413">
        <v>17770021</v>
      </c>
      <c r="D413">
        <v>5593</v>
      </c>
      <c r="E413">
        <v>18099205</v>
      </c>
      <c r="F413">
        <v>5858</v>
      </c>
      <c r="G413" s="4">
        <v>4.5999999999999999E-2</v>
      </c>
      <c r="H413" t="s">
        <v>542</v>
      </c>
      <c r="I413">
        <v>87.5</v>
      </c>
      <c r="J413" s="3">
        <v>1.6772895001677288</v>
      </c>
      <c r="K413" s="3">
        <v>34229</v>
      </c>
      <c r="L413" s="7">
        <v>33.799999999999997</v>
      </c>
      <c r="M413" s="7">
        <v>81</v>
      </c>
      <c r="N413" s="2">
        <v>9.6</v>
      </c>
      <c r="O413" s="2">
        <f>F413*233.68</f>
        <v>1368897.44</v>
      </c>
      <c r="P413">
        <f t="shared" si="55"/>
        <v>277185.91500000004</v>
      </c>
      <c r="Q413">
        <f t="shared" si="56"/>
        <v>1.5314811617416346</v>
      </c>
      <c r="R413">
        <v>319287.59100000001</v>
      </c>
      <c r="S413">
        <f t="shared" si="57"/>
        <v>1.7967766667242542</v>
      </c>
      <c r="T413" s="3">
        <f t="shared" si="58"/>
        <v>76531.2552</v>
      </c>
      <c r="U413" s="3">
        <f t="shared" si="59"/>
        <v>0.42284318675875543</v>
      </c>
      <c r="V413">
        <f t="shared" si="60"/>
        <v>62712.631099999999</v>
      </c>
      <c r="W413">
        <f t="shared" si="61"/>
        <v>0.35291253229244918</v>
      </c>
      <c r="X413">
        <v>238331484</v>
      </c>
      <c r="Y413">
        <v>155364120</v>
      </c>
      <c r="Z413">
        <f t="shared" si="62"/>
        <v>1.8524682666385142</v>
      </c>
      <c r="AA413">
        <f t="shared" si="63"/>
        <v>2.1496891990167035</v>
      </c>
      <c r="AB413" s="2" t="s">
        <v>705</v>
      </c>
      <c r="AC413" s="2" t="s">
        <v>809</v>
      </c>
      <c r="AD413" s="2" t="s">
        <v>803</v>
      </c>
      <c r="AE413" s="2" t="s">
        <v>862</v>
      </c>
      <c r="AF413" s="2"/>
      <c r="AG413">
        <v>20</v>
      </c>
    </row>
    <row r="414" spans="1:33" x14ac:dyDescent="0.25">
      <c r="A414" t="s">
        <v>415</v>
      </c>
      <c r="B414" t="s">
        <v>415</v>
      </c>
      <c r="C414">
        <v>22905730</v>
      </c>
      <c r="D414">
        <v>10989</v>
      </c>
      <c r="E414">
        <v>25450596</v>
      </c>
      <c r="F414">
        <v>10755</v>
      </c>
      <c r="G414" s="4">
        <v>4.8000000000000001E-2</v>
      </c>
      <c r="H414" t="s">
        <v>560</v>
      </c>
      <c r="I414">
        <v>9</v>
      </c>
      <c r="J414" s="3">
        <v>3.3560010597898087</v>
      </c>
      <c r="K414" s="3">
        <v>39929</v>
      </c>
      <c r="L414" s="7">
        <v>34.9</v>
      </c>
      <c r="M414" s="7">
        <v>88</v>
      </c>
      <c r="N414" s="2">
        <v>12.3</v>
      </c>
      <c r="O414" s="2">
        <f>F414*222.62</f>
        <v>2394278.1</v>
      </c>
      <c r="P414">
        <f t="shared" si="55"/>
        <v>508899.71250000002</v>
      </c>
      <c r="Q414">
        <f t="shared" si="56"/>
        <v>1.9995591164151914</v>
      </c>
      <c r="R414">
        <v>627329.04300000006</v>
      </c>
      <c r="S414">
        <f t="shared" si="57"/>
        <v>2.7387428516794712</v>
      </c>
      <c r="T414" s="3">
        <f t="shared" si="58"/>
        <v>140507.622</v>
      </c>
      <c r="U414" s="3">
        <f t="shared" si="59"/>
        <v>0.55207988842383104</v>
      </c>
      <c r="V414">
        <f t="shared" si="60"/>
        <v>123216.3603</v>
      </c>
      <c r="W414">
        <f t="shared" si="61"/>
        <v>0.53792810925475854</v>
      </c>
      <c r="X414">
        <v>1295060828</v>
      </c>
      <c r="Y414">
        <v>3759439179</v>
      </c>
      <c r="Z414">
        <f t="shared" si="62"/>
        <v>11.11017199626469</v>
      </c>
      <c r="AA414">
        <f t="shared" si="63"/>
        <v>3.2766709609342297</v>
      </c>
      <c r="AB414" s="2" t="s">
        <v>673</v>
      </c>
      <c r="AC414" s="2" t="s">
        <v>857</v>
      </c>
      <c r="AD414" s="2" t="s">
        <v>825</v>
      </c>
      <c r="AE414" s="2" t="s">
        <v>862</v>
      </c>
      <c r="AF414" s="2" t="s">
        <v>907</v>
      </c>
      <c r="AG414">
        <v>21</v>
      </c>
    </row>
    <row r="415" spans="1:33" x14ac:dyDescent="0.25">
      <c r="A415" t="s">
        <v>416</v>
      </c>
      <c r="B415" t="s">
        <v>511</v>
      </c>
      <c r="C415">
        <v>9647209</v>
      </c>
      <c r="D415">
        <v>4871</v>
      </c>
      <c r="E415">
        <v>9589613</v>
      </c>
      <c r="F415">
        <v>5121</v>
      </c>
      <c r="G415" s="4">
        <v>7.6999999999999999E-2</v>
      </c>
      <c r="H415" t="s">
        <v>555</v>
      </c>
      <c r="I415">
        <v>8.75</v>
      </c>
      <c r="J415" s="3">
        <v>5.3420998561742339</v>
      </c>
      <c r="K415" s="3">
        <v>33685</v>
      </c>
      <c r="L415" s="7">
        <v>20</v>
      </c>
      <c r="M415" s="7">
        <v>90.4</v>
      </c>
      <c r="N415" s="2">
        <v>15.3</v>
      </c>
      <c r="O415" s="2" t="s">
        <v>872</v>
      </c>
      <c r="P415">
        <f t="shared" si="55"/>
        <v>242312.91750000001</v>
      </c>
      <c r="Q415">
        <f t="shared" si="56"/>
        <v>2.5268268646503254</v>
      </c>
      <c r="R415">
        <v>278070.777</v>
      </c>
      <c r="S415">
        <f t="shared" si="57"/>
        <v>2.8823961106264</v>
      </c>
      <c r="T415" s="3">
        <f t="shared" si="58"/>
        <v>66902.792399999991</v>
      </c>
      <c r="U415" s="3">
        <f t="shared" si="59"/>
        <v>0.69765893993845207</v>
      </c>
      <c r="V415">
        <f t="shared" si="60"/>
        <v>54617.061699999998</v>
      </c>
      <c r="W415">
        <f t="shared" si="61"/>
        <v>0.56614365564175095</v>
      </c>
      <c r="X415">
        <v>16875990</v>
      </c>
      <c r="Y415">
        <v>304553608</v>
      </c>
      <c r="Z415">
        <f t="shared" si="62"/>
        <v>-0.59702241342547879</v>
      </c>
      <c r="AA415">
        <f t="shared" si="63"/>
        <v>3.448539766268151</v>
      </c>
      <c r="AB415" s="2" t="s">
        <v>672</v>
      </c>
      <c r="AC415" s="2" t="s">
        <v>829</v>
      </c>
      <c r="AD415" s="2" t="s">
        <v>829</v>
      </c>
      <c r="AE415" s="2" t="s">
        <v>863</v>
      </c>
      <c r="AF415" s="2"/>
      <c r="AG415">
        <v>23</v>
      </c>
    </row>
    <row r="416" spans="1:33" x14ac:dyDescent="0.25">
      <c r="A416" t="s">
        <v>417</v>
      </c>
      <c r="B416" t="s">
        <v>243</v>
      </c>
      <c r="C416">
        <v>18414782</v>
      </c>
      <c r="D416">
        <v>20862</v>
      </c>
      <c r="E416">
        <v>22698547</v>
      </c>
      <c r="F416">
        <v>19532</v>
      </c>
      <c r="G416" s="4">
        <v>7.1999999999999995E-2</v>
      </c>
      <c r="H416" t="s">
        <v>523</v>
      </c>
      <c r="I416">
        <v>10.25</v>
      </c>
      <c r="J416" s="3">
        <v>4.8916171110684825</v>
      </c>
      <c r="K416" s="3">
        <v>32469</v>
      </c>
      <c r="L416" s="7">
        <v>31.8</v>
      </c>
      <c r="M416" s="7">
        <v>78.7</v>
      </c>
      <c r="N416" s="2">
        <v>11</v>
      </c>
      <c r="O416" s="2">
        <f>F416*186.63</f>
        <v>3645257.1599999997</v>
      </c>
      <c r="P416">
        <f t="shared" si="55"/>
        <v>924205.41</v>
      </c>
      <c r="Q416">
        <f t="shared" si="56"/>
        <v>4.0716500928451502</v>
      </c>
      <c r="R416">
        <v>1190948.9940000002</v>
      </c>
      <c r="S416">
        <f t="shared" si="57"/>
        <v>6.4673532057018122</v>
      </c>
      <c r="T416" s="3">
        <f t="shared" si="58"/>
        <v>255173.86079999999</v>
      </c>
      <c r="U416" s="3">
        <f t="shared" si="59"/>
        <v>1.1241858820302462</v>
      </c>
      <c r="V416">
        <f t="shared" si="60"/>
        <v>233919.3474</v>
      </c>
      <c r="W416">
        <f t="shared" si="61"/>
        <v>1.2702802965574069</v>
      </c>
      <c r="X416">
        <v>1042102790</v>
      </c>
      <c r="Y416">
        <v>3009505230</v>
      </c>
      <c r="Z416">
        <f t="shared" si="62"/>
        <v>23.262643022328476</v>
      </c>
      <c r="AA416">
        <f t="shared" si="63"/>
        <v>7.7376335022592198</v>
      </c>
      <c r="AB416" s="2" t="s">
        <v>612</v>
      </c>
      <c r="AC416" s="2" t="s">
        <v>821</v>
      </c>
      <c r="AD416" s="2" t="s">
        <v>784</v>
      </c>
      <c r="AE416" s="2" t="s">
        <v>862</v>
      </c>
      <c r="AF416" s="2" t="s">
        <v>903</v>
      </c>
      <c r="AG416">
        <v>17</v>
      </c>
    </row>
    <row r="417" spans="1:33" x14ac:dyDescent="0.25">
      <c r="A417" t="s">
        <v>418</v>
      </c>
      <c r="B417" t="s">
        <v>243</v>
      </c>
      <c r="C417">
        <v>86284207</v>
      </c>
      <c r="D417">
        <v>98633</v>
      </c>
      <c r="E417">
        <v>140910055</v>
      </c>
      <c r="F417">
        <v>92783</v>
      </c>
      <c r="G417" s="4">
        <v>9.9000000000000005E-2</v>
      </c>
      <c r="H417" t="s">
        <v>523</v>
      </c>
      <c r="I417">
        <v>10.25</v>
      </c>
      <c r="J417" s="3">
        <v>6.5858436126846316</v>
      </c>
      <c r="K417" s="3">
        <v>32469</v>
      </c>
      <c r="L417" s="7">
        <v>31.8</v>
      </c>
      <c r="M417" s="7">
        <v>78.7</v>
      </c>
      <c r="N417" s="2">
        <v>11</v>
      </c>
      <c r="O417" s="2">
        <f>F417*186.63</f>
        <v>17316091.289999999</v>
      </c>
      <c r="P417">
        <f t="shared" si="55"/>
        <v>4390259.6025</v>
      </c>
      <c r="Q417">
        <f t="shared" si="56"/>
        <v>3.1156467879456864</v>
      </c>
      <c r="R417">
        <v>5630662.0710000005</v>
      </c>
      <c r="S417">
        <f t="shared" si="57"/>
        <v>6.5257157326600925</v>
      </c>
      <c r="T417" s="3">
        <f t="shared" si="58"/>
        <v>1212154.2252</v>
      </c>
      <c r="U417" s="3">
        <f t="shared" si="59"/>
        <v>0.86023259674407182</v>
      </c>
      <c r="V417">
        <f t="shared" si="60"/>
        <v>1105942.2390999999</v>
      </c>
      <c r="W417">
        <f t="shared" si="61"/>
        <v>1.2817435282217984</v>
      </c>
      <c r="X417">
        <v>172736661</v>
      </c>
      <c r="Y417">
        <v>31935877</v>
      </c>
      <c r="Z417">
        <f t="shared" si="62"/>
        <v>63.309207906378504</v>
      </c>
      <c r="AA417">
        <f t="shared" si="63"/>
        <v>7.8074592608818909</v>
      </c>
      <c r="AB417" s="2" t="s">
        <v>774</v>
      </c>
      <c r="AC417" s="2" t="s">
        <v>821</v>
      </c>
      <c r="AD417" s="2" t="s">
        <v>784</v>
      </c>
      <c r="AE417" s="2" t="s">
        <v>862</v>
      </c>
      <c r="AF417" s="2" t="s">
        <v>903</v>
      </c>
      <c r="AG417">
        <v>17</v>
      </c>
    </row>
    <row r="418" spans="1:33" x14ac:dyDescent="0.25">
      <c r="A418" t="s">
        <v>419</v>
      </c>
      <c r="B418" t="s">
        <v>509</v>
      </c>
      <c r="C418">
        <v>62889917</v>
      </c>
      <c r="D418">
        <v>21024</v>
      </c>
      <c r="E418">
        <v>74492943</v>
      </c>
      <c r="F418">
        <v>21508</v>
      </c>
      <c r="G418" s="4">
        <v>5.3999999999999999E-2</v>
      </c>
      <c r="H418" t="s">
        <v>541</v>
      </c>
      <c r="I418">
        <v>8.75</v>
      </c>
      <c r="J418" s="3">
        <v>5.0189907759088443</v>
      </c>
      <c r="K418" s="3">
        <v>40382</v>
      </c>
      <c r="L418" s="7">
        <v>33.700000000000003</v>
      </c>
      <c r="M418" s="7">
        <v>93.1</v>
      </c>
      <c r="N418" s="2">
        <v>14.6</v>
      </c>
      <c r="O418" s="2">
        <f>F418*1914.06</f>
        <v>41167602.479999997</v>
      </c>
      <c r="P418">
        <f t="shared" si="55"/>
        <v>1017704.79</v>
      </c>
      <c r="Q418">
        <f t="shared" si="56"/>
        <v>1.3661761087892581</v>
      </c>
      <c r="R418">
        <v>1200197.088</v>
      </c>
      <c r="S418">
        <f t="shared" si="57"/>
        <v>1.9084094005085108</v>
      </c>
      <c r="T418" s="3">
        <f t="shared" si="58"/>
        <v>280989.1152</v>
      </c>
      <c r="U418" s="3">
        <f t="shared" si="59"/>
        <v>0.37720232801112447</v>
      </c>
      <c r="V418">
        <f t="shared" si="60"/>
        <v>235735.80479999998</v>
      </c>
      <c r="W418">
        <f t="shared" si="61"/>
        <v>0.37483879140753196</v>
      </c>
      <c r="X418">
        <v>403617210</v>
      </c>
      <c r="Y418">
        <v>490658407</v>
      </c>
      <c r="Z418">
        <f t="shared" si="62"/>
        <v>18.449739725368058</v>
      </c>
      <c r="AA418">
        <f t="shared" si="63"/>
        <v>2.2832481919160426</v>
      </c>
      <c r="AB418" s="2" t="s">
        <v>623</v>
      </c>
      <c r="AC418" s="2" t="s">
        <v>838</v>
      </c>
      <c r="AD418" s="2" t="s">
        <v>795</v>
      </c>
      <c r="AE418" s="2" t="s">
        <v>863</v>
      </c>
      <c r="AG418">
        <v>23</v>
      </c>
    </row>
    <row r="419" spans="1:33" x14ac:dyDescent="0.25">
      <c r="A419" t="s">
        <v>420</v>
      </c>
      <c r="B419" t="s">
        <v>243</v>
      </c>
      <c r="C419">
        <v>43640058</v>
      </c>
      <c r="D419">
        <v>25992</v>
      </c>
      <c r="E419">
        <v>59704740</v>
      </c>
      <c r="F419">
        <v>26849</v>
      </c>
      <c r="G419" s="4">
        <v>6.7000000000000004E-2</v>
      </c>
      <c r="H419" t="s">
        <v>523</v>
      </c>
      <c r="I419">
        <v>10.25</v>
      </c>
      <c r="J419" s="3">
        <v>1.1322817429330003</v>
      </c>
      <c r="K419" s="3">
        <v>32469</v>
      </c>
      <c r="L419" s="7">
        <v>31.8</v>
      </c>
      <c r="M419" s="7">
        <v>78.7</v>
      </c>
      <c r="N419" s="2">
        <v>11</v>
      </c>
      <c r="O419" s="2">
        <f>F419*186.63</f>
        <v>5010828.87</v>
      </c>
      <c r="P419">
        <f t="shared" si="55"/>
        <v>1270427.5575000001</v>
      </c>
      <c r="Q419">
        <f t="shared" si="56"/>
        <v>2.1278504143892096</v>
      </c>
      <c r="R419">
        <v>1483805.304</v>
      </c>
      <c r="S419">
        <f t="shared" si="57"/>
        <v>3.4000992940935135</v>
      </c>
      <c r="T419" s="3">
        <f t="shared" si="58"/>
        <v>350766.07559999998</v>
      </c>
      <c r="U419" s="3">
        <f t="shared" si="59"/>
        <v>0.58750121950116529</v>
      </c>
      <c r="V419">
        <f t="shared" si="60"/>
        <v>291440.49839999998</v>
      </c>
      <c r="W419">
        <f t="shared" si="61"/>
        <v>0.66782793551740915</v>
      </c>
      <c r="X419">
        <v>262464132</v>
      </c>
      <c r="Y419">
        <v>1786998909</v>
      </c>
      <c r="Z419">
        <f t="shared" si="62"/>
        <v>36.811779672703459</v>
      </c>
      <c r="AA419">
        <f t="shared" si="63"/>
        <v>4.0679272296109232</v>
      </c>
      <c r="AB419" s="2" t="s">
        <v>660</v>
      </c>
      <c r="AC419" s="2" t="s">
        <v>821</v>
      </c>
      <c r="AD419" s="2" t="s">
        <v>784</v>
      </c>
      <c r="AE419" s="2" t="s">
        <v>862</v>
      </c>
      <c r="AF419" s="2" t="s">
        <v>903</v>
      </c>
      <c r="AG419">
        <v>17</v>
      </c>
    </row>
    <row r="420" spans="1:33" x14ac:dyDescent="0.25">
      <c r="A420" t="s">
        <v>421</v>
      </c>
      <c r="B420" t="s">
        <v>383</v>
      </c>
      <c r="C420">
        <v>170186428</v>
      </c>
      <c r="D420">
        <v>65451</v>
      </c>
      <c r="E420">
        <v>235456193</v>
      </c>
      <c r="F420">
        <v>65090</v>
      </c>
      <c r="G420" s="4">
        <v>5.7000000000000002E-2</v>
      </c>
      <c r="H420" t="s">
        <v>541</v>
      </c>
      <c r="I420">
        <v>9.875</v>
      </c>
      <c r="J420" s="3">
        <v>2.4321987956220421</v>
      </c>
      <c r="K420" s="3">
        <v>57375</v>
      </c>
      <c r="L420" s="7">
        <v>49.9</v>
      </c>
      <c r="M420" s="7">
        <v>89.2</v>
      </c>
      <c r="N420" s="2">
        <v>9.3000000000000007</v>
      </c>
      <c r="O420" s="2">
        <f>F420*106.86</f>
        <v>6955517.4000000004</v>
      </c>
      <c r="P420">
        <f t="shared" si="55"/>
        <v>3079896.0750000002</v>
      </c>
      <c r="Q420">
        <f t="shared" si="56"/>
        <v>1.3080548172287829</v>
      </c>
      <c r="R420">
        <v>3736401.2370000002</v>
      </c>
      <c r="S420">
        <f t="shared" si="57"/>
        <v>2.1954754447281779</v>
      </c>
      <c r="T420" s="3">
        <f t="shared" si="58"/>
        <v>850361.79599999997</v>
      </c>
      <c r="U420" s="3">
        <f t="shared" si="59"/>
        <v>0.36115499242782712</v>
      </c>
      <c r="V420">
        <f t="shared" si="60"/>
        <v>733882.4277</v>
      </c>
      <c r="W420">
        <f t="shared" si="61"/>
        <v>0.43122265172637619</v>
      </c>
      <c r="X420">
        <v>204598364</v>
      </c>
      <c r="Y420">
        <v>1557860424</v>
      </c>
      <c r="Z420">
        <f t="shared" si="62"/>
        <v>38.351921341224696</v>
      </c>
      <c r="AA420">
        <f t="shared" si="63"/>
        <v>2.6266980964545543</v>
      </c>
      <c r="AB420" s="2" t="s">
        <v>744</v>
      </c>
      <c r="AC420" s="2" t="s">
        <v>837</v>
      </c>
      <c r="AD420" s="2" t="s">
        <v>820</v>
      </c>
      <c r="AE420" s="2" t="s">
        <v>862</v>
      </c>
      <c r="AF420" s="2"/>
      <c r="AG420">
        <v>20</v>
      </c>
    </row>
    <row r="421" spans="1:33" x14ac:dyDescent="0.25">
      <c r="A421" t="s">
        <v>422</v>
      </c>
      <c r="B421" t="s">
        <v>283</v>
      </c>
      <c r="C421">
        <v>20740375</v>
      </c>
      <c r="D421">
        <v>6033</v>
      </c>
      <c r="E421">
        <v>32474283</v>
      </c>
      <c r="F421">
        <v>5521</v>
      </c>
      <c r="G421" s="4">
        <v>3.9E-2</v>
      </c>
      <c r="H421" t="s">
        <v>529</v>
      </c>
      <c r="I421">
        <v>8.25</v>
      </c>
      <c r="J421" s="3">
        <v>1.937046004842615</v>
      </c>
      <c r="K421" s="3">
        <v>42677</v>
      </c>
      <c r="L421" s="7">
        <v>34.9</v>
      </c>
      <c r="M421" s="7">
        <v>85.1</v>
      </c>
      <c r="N421" s="2">
        <v>12.3</v>
      </c>
      <c r="O421" s="2">
        <f>F421*101.41</f>
        <v>559884.61</v>
      </c>
      <c r="P421">
        <f t="shared" si="55"/>
        <v>261239.91750000001</v>
      </c>
      <c r="Q421">
        <f t="shared" si="56"/>
        <v>0.80445168720122329</v>
      </c>
      <c r="R421">
        <v>344405.87100000004</v>
      </c>
      <c r="S421">
        <f t="shared" si="57"/>
        <v>1.660557588761052</v>
      </c>
      <c r="T421" s="3">
        <f t="shared" si="58"/>
        <v>72128.5524</v>
      </c>
      <c r="U421" s="3">
        <f t="shared" si="59"/>
        <v>0.22210976113006101</v>
      </c>
      <c r="V421">
        <f t="shared" si="60"/>
        <v>67646.219100000002</v>
      </c>
      <c r="W421">
        <f t="shared" si="61"/>
        <v>0.32615716495000696</v>
      </c>
      <c r="X421">
        <v>79766300</v>
      </c>
      <c r="Y421">
        <v>1575037831</v>
      </c>
      <c r="Z421">
        <f t="shared" si="62"/>
        <v>56.575196928695838</v>
      </c>
      <c r="AA421">
        <f t="shared" si="63"/>
        <v>1.986714753711059</v>
      </c>
      <c r="AB421" s="2" t="s">
        <v>580</v>
      </c>
      <c r="AC421" s="2" t="s">
        <v>849</v>
      </c>
      <c r="AD421" s="2" t="s">
        <v>810</v>
      </c>
      <c r="AE421" s="2" t="s">
        <v>862</v>
      </c>
      <c r="AF421" s="2"/>
      <c r="AG421">
        <v>21</v>
      </c>
    </row>
    <row r="422" spans="1:33" x14ac:dyDescent="0.25">
      <c r="A422" t="s">
        <v>423</v>
      </c>
      <c r="B422" t="s">
        <v>299</v>
      </c>
      <c r="C422">
        <v>27438707</v>
      </c>
      <c r="D422">
        <v>39611</v>
      </c>
      <c r="E422">
        <v>40826213</v>
      </c>
      <c r="F422">
        <v>38284</v>
      </c>
      <c r="G422" s="4">
        <v>7.0000000000000007E-2</v>
      </c>
      <c r="H422" t="s">
        <v>531</v>
      </c>
      <c r="I422">
        <v>8.75</v>
      </c>
      <c r="J422" s="3">
        <v>2.4819730379349987</v>
      </c>
      <c r="K422" s="3">
        <v>38590</v>
      </c>
      <c r="L422" s="7">
        <v>39.9</v>
      </c>
      <c r="M422" s="7">
        <v>85.1</v>
      </c>
      <c r="N422" s="2">
        <v>10.5</v>
      </c>
      <c r="O422" s="2">
        <f>F422*99.07</f>
        <v>3792795.88</v>
      </c>
      <c r="P422">
        <f t="shared" si="55"/>
        <v>1811503.1700000002</v>
      </c>
      <c r="Q422">
        <f t="shared" si="56"/>
        <v>4.4371080168518207</v>
      </c>
      <c r="R422">
        <v>2261273.1570000001</v>
      </c>
      <c r="S422">
        <f t="shared" si="57"/>
        <v>8.2411797210415205</v>
      </c>
      <c r="T422" s="3">
        <f t="shared" si="58"/>
        <v>500157.48959999997</v>
      </c>
      <c r="U422" s="3">
        <f t="shared" si="59"/>
        <v>1.2250891102733432</v>
      </c>
      <c r="V422">
        <f t="shared" si="60"/>
        <v>444146.2597</v>
      </c>
      <c r="W422">
        <f t="shared" si="61"/>
        <v>1.6186850921947598</v>
      </c>
      <c r="X422">
        <v>2888484012</v>
      </c>
      <c r="Y422">
        <v>22526015</v>
      </c>
      <c r="Z422">
        <f t="shared" si="62"/>
        <v>48.790586232798802</v>
      </c>
      <c r="AA422">
        <f t="shared" si="63"/>
        <v>9.8598648132362801</v>
      </c>
      <c r="AB422" s="2" t="s">
        <v>776</v>
      </c>
      <c r="AC422" s="2" t="s">
        <v>851</v>
      </c>
      <c r="AD422" s="2" t="s">
        <v>812</v>
      </c>
      <c r="AE422" s="2" t="s">
        <v>862</v>
      </c>
      <c r="AF422" s="2"/>
      <c r="AG422">
        <v>18</v>
      </c>
    </row>
    <row r="423" spans="1:33" x14ac:dyDescent="0.25">
      <c r="A423" t="s">
        <v>424</v>
      </c>
      <c r="B423" t="s">
        <v>375</v>
      </c>
      <c r="C423">
        <v>542322867</v>
      </c>
      <c r="D423">
        <v>320554</v>
      </c>
      <c r="E423">
        <v>746349975</v>
      </c>
      <c r="F423">
        <v>323884</v>
      </c>
      <c r="G423" s="4">
        <v>9.9000000000000005E-2</v>
      </c>
      <c r="H423" t="s">
        <v>539</v>
      </c>
      <c r="I423">
        <v>9</v>
      </c>
      <c r="J423" s="3">
        <v>13.966658588538412</v>
      </c>
      <c r="K423" s="3">
        <v>26145</v>
      </c>
      <c r="L423" s="7">
        <v>18.399999999999999</v>
      </c>
      <c r="M423" s="7">
        <v>78.900000000000006</v>
      </c>
      <c r="N423" s="2">
        <v>11.6</v>
      </c>
      <c r="O423" s="2">
        <f>F423*99.03</f>
        <v>32074232.52</v>
      </c>
      <c r="P423">
        <f t="shared" si="55"/>
        <v>15325381.17</v>
      </c>
      <c r="Q423">
        <f t="shared" si="56"/>
        <v>2.0533773274394496</v>
      </c>
      <c r="R423">
        <v>18299466.198000003</v>
      </c>
      <c r="S423">
        <f t="shared" si="57"/>
        <v>3.3742752355673771</v>
      </c>
      <c r="T423" s="3">
        <f t="shared" si="58"/>
        <v>4231350.1295999996</v>
      </c>
      <c r="U423" s="3">
        <f t="shared" si="59"/>
        <v>0.56693913999260193</v>
      </c>
      <c r="V423">
        <f t="shared" si="60"/>
        <v>3594275.8358</v>
      </c>
      <c r="W423">
        <f t="shared" si="61"/>
        <v>0.66275572256111415</v>
      </c>
      <c r="X423">
        <v>6792196820</v>
      </c>
      <c r="Y423">
        <v>5868566558</v>
      </c>
      <c r="Z423">
        <f t="shared" si="62"/>
        <v>37.620967216195218</v>
      </c>
      <c r="AA423">
        <f t="shared" si="63"/>
        <v>4.0370309581284909</v>
      </c>
      <c r="AB423" s="2" t="s">
        <v>732</v>
      </c>
      <c r="AC423" s="2" t="s">
        <v>853</v>
      </c>
      <c r="AD423" s="2" t="s">
        <v>809</v>
      </c>
      <c r="AE423" s="2" t="s">
        <v>862</v>
      </c>
      <c r="AF423" s="2"/>
      <c r="AG423">
        <v>20</v>
      </c>
    </row>
    <row r="424" spans="1:33" x14ac:dyDescent="0.25">
      <c r="A424" t="s">
        <v>425</v>
      </c>
      <c r="B424" t="s">
        <v>493</v>
      </c>
      <c r="C424">
        <v>22280081</v>
      </c>
      <c r="D424">
        <v>29295</v>
      </c>
      <c r="E424">
        <v>29797866</v>
      </c>
      <c r="F424">
        <v>29266</v>
      </c>
      <c r="G424" s="4">
        <v>7.8E-2</v>
      </c>
      <c r="H424" t="s">
        <v>559</v>
      </c>
      <c r="I424">
        <v>8.375</v>
      </c>
      <c r="J424" s="3">
        <v>3.8099057549629034</v>
      </c>
      <c r="K424" s="3">
        <v>33700</v>
      </c>
      <c r="L424" s="7">
        <v>26.2</v>
      </c>
      <c r="M424" s="7">
        <v>88</v>
      </c>
      <c r="N424" s="2">
        <v>14.5</v>
      </c>
      <c r="O424" s="2">
        <f>F424*226.05</f>
        <v>6615579.3000000007</v>
      </c>
      <c r="P424">
        <f t="shared" si="55"/>
        <v>1384793.9550000001</v>
      </c>
      <c r="Q424">
        <f t="shared" si="56"/>
        <v>4.647292376574887</v>
      </c>
      <c r="R424">
        <v>1672363.665</v>
      </c>
      <c r="S424">
        <f t="shared" si="57"/>
        <v>7.506093290235345</v>
      </c>
      <c r="T424" s="3">
        <f t="shared" si="58"/>
        <v>382342.7304</v>
      </c>
      <c r="U424" s="3">
        <f t="shared" si="59"/>
        <v>1.2831211818994017</v>
      </c>
      <c r="V424">
        <f t="shared" si="60"/>
        <v>328476.0465</v>
      </c>
      <c r="W424">
        <f t="shared" si="61"/>
        <v>1.4743036459337828</v>
      </c>
      <c r="X424">
        <v>3265720266</v>
      </c>
      <c r="Y424">
        <v>2320891182</v>
      </c>
      <c r="Z424">
        <f t="shared" si="62"/>
        <v>33.742179842164852</v>
      </c>
      <c r="AA424">
        <f t="shared" si="63"/>
        <v>8.9803969361691269</v>
      </c>
      <c r="AB424" s="2" t="s">
        <v>598</v>
      </c>
      <c r="AC424" s="2" t="s">
        <v>851</v>
      </c>
      <c r="AD424" s="2" t="s">
        <v>796</v>
      </c>
      <c r="AE424" s="2" t="s">
        <v>862</v>
      </c>
      <c r="AF424" s="2"/>
      <c r="AG424">
        <v>20</v>
      </c>
    </row>
    <row r="425" spans="1:33" x14ac:dyDescent="0.25">
      <c r="A425" t="s">
        <v>426</v>
      </c>
      <c r="B425" t="s">
        <v>391</v>
      </c>
      <c r="C425">
        <v>512622137</v>
      </c>
      <c r="D425">
        <v>149831</v>
      </c>
      <c r="E425">
        <v>554860115</v>
      </c>
      <c r="F425">
        <v>155326</v>
      </c>
      <c r="G425" s="4">
        <v>3.6999999999999998E-2</v>
      </c>
      <c r="H425" t="s">
        <v>543</v>
      </c>
      <c r="I425">
        <v>9.125</v>
      </c>
      <c r="J425" s="3">
        <v>1.6724891675653337</v>
      </c>
      <c r="K425" s="3">
        <v>52451</v>
      </c>
      <c r="L425" s="7">
        <v>51.3</v>
      </c>
      <c r="M425" s="7">
        <v>88.1</v>
      </c>
      <c r="N425" s="2">
        <v>7.8</v>
      </c>
      <c r="O425" s="2">
        <f>F425*128.09</f>
        <v>19895707.34</v>
      </c>
      <c r="P425">
        <f t="shared" si="55"/>
        <v>7349638.0050000008</v>
      </c>
      <c r="Q425">
        <f t="shared" si="56"/>
        <v>1.3245929570915367</v>
      </c>
      <c r="R425">
        <v>8553402.2970000003</v>
      </c>
      <c r="S425">
        <f t="shared" si="57"/>
        <v>1.6685589013101867</v>
      </c>
      <c r="T425" s="3">
        <f t="shared" si="58"/>
        <v>2029240.9944</v>
      </c>
      <c r="U425" s="3">
        <f t="shared" si="59"/>
        <v>0.36572118621285293</v>
      </c>
      <c r="V425">
        <f t="shared" si="60"/>
        <v>1680010.0537</v>
      </c>
      <c r="W425">
        <f t="shared" si="61"/>
        <v>0.32772873671274949</v>
      </c>
      <c r="X425">
        <v>275709410</v>
      </c>
      <c r="Y425">
        <v>2337541192</v>
      </c>
      <c r="Z425">
        <f t="shared" si="62"/>
        <v>8.2395930552644074</v>
      </c>
      <c r="AA425">
        <f t="shared" si="63"/>
        <v>1.9962876380229362</v>
      </c>
      <c r="AB425" s="2" t="s">
        <v>617</v>
      </c>
      <c r="AC425" s="2" t="s">
        <v>812</v>
      </c>
      <c r="AD425" s="2" t="s">
        <v>821</v>
      </c>
      <c r="AE425" s="2" t="s">
        <v>862</v>
      </c>
      <c r="AF425" s="2"/>
      <c r="AG425">
        <v>18</v>
      </c>
    </row>
    <row r="426" spans="1:33" x14ac:dyDescent="0.25">
      <c r="A426" t="s">
        <v>427</v>
      </c>
      <c r="B426" t="s">
        <v>512</v>
      </c>
      <c r="C426">
        <v>18183765</v>
      </c>
      <c r="D426">
        <v>15046</v>
      </c>
      <c r="E426">
        <v>18748905</v>
      </c>
      <c r="F426">
        <v>14514</v>
      </c>
      <c r="G426" s="4">
        <v>0.05</v>
      </c>
      <c r="H426" t="s">
        <v>522</v>
      </c>
      <c r="I426">
        <v>8.25</v>
      </c>
      <c r="J426" s="3">
        <v>13.173813684635032</v>
      </c>
      <c r="K426" s="3">
        <v>21897</v>
      </c>
      <c r="L426" s="7">
        <v>12</v>
      </c>
      <c r="M426" s="7">
        <v>82.8</v>
      </c>
      <c r="N426" s="2">
        <v>20.3</v>
      </c>
      <c r="O426" s="2" t="s">
        <v>874</v>
      </c>
      <c r="P426">
        <f t="shared" si="55"/>
        <v>686766.19500000007</v>
      </c>
      <c r="Q426">
        <f t="shared" si="56"/>
        <v>3.6629669572703047</v>
      </c>
      <c r="R426">
        <v>858931.00200000009</v>
      </c>
      <c r="S426">
        <f t="shared" si="57"/>
        <v>4.7236147299527911</v>
      </c>
      <c r="T426" s="3">
        <f t="shared" si="58"/>
        <v>189616.7016</v>
      </c>
      <c r="U426" s="3">
        <f t="shared" si="59"/>
        <v>1.0113481379312552</v>
      </c>
      <c r="V426">
        <f t="shared" si="60"/>
        <v>168706.28419999999</v>
      </c>
      <c r="W426">
        <f t="shared" si="61"/>
        <v>0.92778522049751533</v>
      </c>
      <c r="X426">
        <v>195765966</v>
      </c>
      <c r="Y426">
        <v>179335714</v>
      </c>
      <c r="Z426">
        <f t="shared" si="62"/>
        <v>3.1079372176224229</v>
      </c>
      <c r="AA426">
        <f t="shared" si="63"/>
        <v>5.6513999504503056</v>
      </c>
      <c r="AB426" s="2" t="s">
        <v>746</v>
      </c>
      <c r="AC426" s="2" t="s">
        <v>788</v>
      </c>
      <c r="AD426" s="2" t="s">
        <v>698</v>
      </c>
      <c r="AE426" s="2" t="s">
        <v>863</v>
      </c>
      <c r="AG426">
        <v>21</v>
      </c>
    </row>
    <row r="427" spans="1:33" x14ac:dyDescent="0.25">
      <c r="A427" t="s">
        <v>428</v>
      </c>
      <c r="B427" t="s">
        <v>10</v>
      </c>
      <c r="C427">
        <v>7373543</v>
      </c>
      <c r="D427">
        <v>2582</v>
      </c>
      <c r="E427">
        <v>4680023</v>
      </c>
      <c r="F427">
        <v>2640</v>
      </c>
      <c r="G427" s="4">
        <v>0.152</v>
      </c>
      <c r="H427" t="s">
        <v>515</v>
      </c>
      <c r="I427">
        <v>7.75</v>
      </c>
      <c r="J427" s="3">
        <v>1.1432926829268293</v>
      </c>
      <c r="K427" s="3">
        <v>30100</v>
      </c>
      <c r="L427" s="7">
        <v>20.3</v>
      </c>
      <c r="M427" s="7">
        <v>90.3</v>
      </c>
      <c r="N427" s="2">
        <v>15.3</v>
      </c>
      <c r="O427" s="2" t="s">
        <v>872</v>
      </c>
      <c r="P427">
        <f t="shared" si="55"/>
        <v>124918.20000000001</v>
      </c>
      <c r="Q427">
        <f t="shared" si="56"/>
        <v>2.6691791899313317</v>
      </c>
      <c r="R427">
        <v>147398.63400000002</v>
      </c>
      <c r="S427">
        <f t="shared" si="57"/>
        <v>1.9990204708916735</v>
      </c>
      <c r="T427" s="3">
        <f t="shared" si="58"/>
        <v>34490.015999999996</v>
      </c>
      <c r="U427" s="3">
        <f t="shared" si="59"/>
        <v>0.73696253202174422</v>
      </c>
      <c r="V427">
        <f t="shared" si="60"/>
        <v>28951.1914</v>
      </c>
      <c r="W427">
        <f t="shared" si="61"/>
        <v>0.39263609637863373</v>
      </c>
      <c r="X427">
        <v>339945892</v>
      </c>
      <c r="Y427">
        <v>2245365</v>
      </c>
      <c r="Z427">
        <f t="shared" si="62"/>
        <v>-36.529521832313179</v>
      </c>
      <c r="AA427">
        <f t="shared" si="63"/>
        <v>2.391656567270307</v>
      </c>
      <c r="AB427" s="2" t="s">
        <v>569</v>
      </c>
      <c r="AC427" s="2" t="s">
        <v>833</v>
      </c>
      <c r="AD427" s="2" t="s">
        <v>789</v>
      </c>
      <c r="AE427" s="2" t="s">
        <v>863</v>
      </c>
      <c r="AG427">
        <v>23</v>
      </c>
    </row>
    <row r="428" spans="1:33" x14ac:dyDescent="0.25">
      <c r="A428" t="s">
        <v>429</v>
      </c>
      <c r="B428" t="s">
        <v>489</v>
      </c>
      <c r="C428">
        <v>30362419</v>
      </c>
      <c r="D428">
        <v>9492</v>
      </c>
      <c r="E428">
        <v>25251346</v>
      </c>
      <c r="F428">
        <v>7355</v>
      </c>
      <c r="G428" s="4">
        <v>6.8000000000000005E-2</v>
      </c>
      <c r="H428" t="s">
        <v>519</v>
      </c>
      <c r="I428">
        <v>8.25</v>
      </c>
      <c r="J428" s="3">
        <v>7.1178157866779985</v>
      </c>
      <c r="K428" s="3">
        <v>22553</v>
      </c>
      <c r="L428" s="7">
        <v>16.100000000000001</v>
      </c>
      <c r="M428" s="7">
        <v>73.8</v>
      </c>
      <c r="N428" s="2">
        <v>16.100000000000001</v>
      </c>
      <c r="O428" s="2">
        <f>F428*39.12</f>
        <v>287727.59999999998</v>
      </c>
      <c r="P428">
        <f t="shared" si="55"/>
        <v>348020.21250000002</v>
      </c>
      <c r="Q428">
        <f t="shared" si="56"/>
        <v>1.3782244023744319</v>
      </c>
      <c r="R428">
        <v>541869.804</v>
      </c>
      <c r="S428">
        <f t="shared" si="57"/>
        <v>1.7846727034496166</v>
      </c>
      <c r="T428" s="3">
        <f t="shared" si="58"/>
        <v>96088.661999999997</v>
      </c>
      <c r="U428" s="3">
        <f t="shared" si="59"/>
        <v>0.38052887160945792</v>
      </c>
      <c r="V428">
        <f t="shared" si="60"/>
        <v>106430.94839999999</v>
      </c>
      <c r="W428">
        <f t="shared" si="61"/>
        <v>0.35053514148526832</v>
      </c>
      <c r="X428">
        <v>807076625</v>
      </c>
      <c r="Y428">
        <v>1901253599</v>
      </c>
      <c r="Z428">
        <f t="shared" si="62"/>
        <v>-16.833550054098126</v>
      </c>
      <c r="AA428">
        <f t="shared" si="63"/>
        <v>2.1352078449348846</v>
      </c>
      <c r="AB428" s="2" t="s">
        <v>668</v>
      </c>
      <c r="AC428" s="2" t="s">
        <v>843</v>
      </c>
      <c r="AD428" s="2" t="s">
        <v>799</v>
      </c>
      <c r="AE428" s="2" t="s">
        <v>863</v>
      </c>
      <c r="AG428">
        <v>16</v>
      </c>
    </row>
    <row r="429" spans="1:33" x14ac:dyDescent="0.25">
      <c r="A429" t="s">
        <v>430</v>
      </c>
      <c r="B429" t="s">
        <v>489</v>
      </c>
      <c r="C429">
        <v>17333084</v>
      </c>
      <c r="D429">
        <v>12280</v>
      </c>
      <c r="E429">
        <v>24664421</v>
      </c>
      <c r="F429">
        <v>12260</v>
      </c>
      <c r="G429" s="4">
        <v>9.4E-2</v>
      </c>
      <c r="H429" t="s">
        <v>519</v>
      </c>
      <c r="I429">
        <v>8.25</v>
      </c>
      <c r="J429" s="3">
        <v>4.9136024895585946</v>
      </c>
      <c r="K429" s="3">
        <v>22553</v>
      </c>
      <c r="L429" s="7">
        <v>16.100000000000001</v>
      </c>
      <c r="M429" s="7">
        <v>73.8</v>
      </c>
      <c r="N429" s="2">
        <v>16.100000000000001</v>
      </c>
      <c r="O429" s="2">
        <f>F429*39.12</f>
        <v>479611.19999999995</v>
      </c>
      <c r="P429">
        <f t="shared" si="55"/>
        <v>580112.55000000005</v>
      </c>
      <c r="Q429">
        <f t="shared" si="56"/>
        <v>2.3520217644679353</v>
      </c>
      <c r="R429">
        <v>701028.36</v>
      </c>
      <c r="S429">
        <f t="shared" si="57"/>
        <v>4.0444525625099379</v>
      </c>
      <c r="T429" s="3">
        <f t="shared" si="58"/>
        <v>160169.54399999999</v>
      </c>
      <c r="U429" s="3">
        <f t="shared" si="59"/>
        <v>0.64939511047107079</v>
      </c>
      <c r="V429">
        <f t="shared" si="60"/>
        <v>137691.95600000001</v>
      </c>
      <c r="W429">
        <f t="shared" si="61"/>
        <v>0.79438809619799922</v>
      </c>
      <c r="X429">
        <v>3003802515</v>
      </c>
      <c r="Y429">
        <v>125199516</v>
      </c>
      <c r="Z429">
        <f t="shared" si="62"/>
        <v>42.296783422961546</v>
      </c>
      <c r="AA429">
        <f t="shared" si="63"/>
        <v>4.8388406587079364</v>
      </c>
      <c r="AB429" s="2" t="s">
        <v>687</v>
      </c>
      <c r="AC429" s="2" t="s">
        <v>843</v>
      </c>
      <c r="AD429" s="2" t="s">
        <v>799</v>
      </c>
      <c r="AE429" s="2" t="s">
        <v>863</v>
      </c>
      <c r="AG429">
        <v>16</v>
      </c>
    </row>
    <row r="430" spans="1:33" x14ac:dyDescent="0.25">
      <c r="A430" t="s">
        <v>431</v>
      </c>
      <c r="B430" t="s">
        <v>431</v>
      </c>
      <c r="C430">
        <v>1005369</v>
      </c>
      <c r="D430">
        <v>427</v>
      </c>
      <c r="E430">
        <v>486701</v>
      </c>
      <c r="F430">
        <v>427</v>
      </c>
      <c r="G430" s="4">
        <v>6.0000000000000001E-3</v>
      </c>
      <c r="H430" t="s">
        <v>554</v>
      </c>
      <c r="I430">
        <v>7.25</v>
      </c>
      <c r="J430" s="3">
        <v>5.4</v>
      </c>
      <c r="K430" s="3">
        <v>23126</v>
      </c>
      <c r="L430" s="7">
        <v>15.5</v>
      </c>
      <c r="M430" s="7">
        <v>84.4</v>
      </c>
      <c r="N430" s="2">
        <v>19.8</v>
      </c>
      <c r="O430" s="2" t="s">
        <v>872</v>
      </c>
      <c r="P430">
        <f t="shared" si="55"/>
        <v>20204.572500000002</v>
      </c>
      <c r="Q430">
        <f t="shared" si="56"/>
        <v>4.151331618385826</v>
      </c>
      <c r="R430">
        <v>24376.149000000001</v>
      </c>
      <c r="S430">
        <f t="shared" si="57"/>
        <v>2.4245972374322267</v>
      </c>
      <c r="T430" s="3">
        <f t="shared" si="58"/>
        <v>5578.4987999999994</v>
      </c>
      <c r="U430" s="3">
        <f t="shared" si="59"/>
        <v>1.1461860156441017</v>
      </c>
      <c r="V430">
        <f t="shared" si="60"/>
        <v>4787.8229000000001</v>
      </c>
      <c r="W430">
        <f t="shared" si="61"/>
        <v>0.47622543563606995</v>
      </c>
      <c r="X430">
        <v>115801055</v>
      </c>
      <c r="Y430">
        <v>439912996</v>
      </c>
      <c r="Z430">
        <f t="shared" si="62"/>
        <v>-51.589814287092594</v>
      </c>
      <c r="AA430">
        <f t="shared" si="63"/>
        <v>2.9008226730682964</v>
      </c>
      <c r="AB430" s="2" t="s">
        <v>678</v>
      </c>
      <c r="AC430" s="2" t="s">
        <v>837</v>
      </c>
      <c r="AD430" s="2" t="s">
        <v>828</v>
      </c>
      <c r="AE430" s="2" t="s">
        <v>863</v>
      </c>
      <c r="AF430" s="2"/>
      <c r="AG430">
        <v>20</v>
      </c>
    </row>
    <row r="431" spans="1:33" x14ac:dyDescent="0.25">
      <c r="A431" t="s">
        <v>432</v>
      </c>
      <c r="B431" t="s">
        <v>354</v>
      </c>
      <c r="C431">
        <v>90424924</v>
      </c>
      <c r="D431">
        <v>111024</v>
      </c>
      <c r="E431">
        <v>152869591</v>
      </c>
      <c r="F431">
        <v>110394</v>
      </c>
      <c r="G431" s="4">
        <v>5.7000000000000002E-2</v>
      </c>
      <c r="H431" t="s">
        <v>557</v>
      </c>
      <c r="I431">
        <v>8.75</v>
      </c>
      <c r="J431" s="3">
        <v>1.4233044671182371</v>
      </c>
      <c r="K431" s="3">
        <v>27142</v>
      </c>
      <c r="L431" s="7">
        <v>21.8</v>
      </c>
      <c r="M431" s="7">
        <v>81.7</v>
      </c>
      <c r="N431" s="2">
        <v>11.8</v>
      </c>
      <c r="O431" s="2">
        <f>F431*253.23</f>
        <v>27955072.619999997</v>
      </c>
      <c r="P431">
        <f t="shared" si="55"/>
        <v>5223568.0950000007</v>
      </c>
      <c r="Q431">
        <f t="shared" si="56"/>
        <v>3.4170092696852969</v>
      </c>
      <c r="R431">
        <v>6338027.0880000005</v>
      </c>
      <c r="S431">
        <f t="shared" si="57"/>
        <v>7.0091594304242939</v>
      </c>
      <c r="T431" s="3">
        <f t="shared" si="58"/>
        <v>1442231.3735999998</v>
      </c>
      <c r="U431" s="3">
        <f t="shared" si="59"/>
        <v>0.94343902156446524</v>
      </c>
      <c r="V431">
        <f t="shared" si="60"/>
        <v>1244878.8048</v>
      </c>
      <c r="W431">
        <f t="shared" si="61"/>
        <v>1.3766987570816207</v>
      </c>
      <c r="X431">
        <v>147314404</v>
      </c>
      <c r="Y431">
        <v>1152710779</v>
      </c>
      <c r="Z431">
        <f t="shared" si="62"/>
        <v>69.056919528071703</v>
      </c>
      <c r="AA431">
        <f t="shared" si="63"/>
        <v>8.3858581875059137</v>
      </c>
      <c r="AB431" s="2" t="s">
        <v>686</v>
      </c>
      <c r="AC431" s="2" t="s">
        <v>784</v>
      </c>
      <c r="AD431" s="2" t="s">
        <v>815</v>
      </c>
      <c r="AE431" s="2" t="s">
        <v>862</v>
      </c>
      <c r="AF431" s="2" t="s">
        <v>904</v>
      </c>
      <c r="AG431">
        <v>19</v>
      </c>
    </row>
    <row r="432" spans="1:33" x14ac:dyDescent="0.25">
      <c r="A432" t="s">
        <v>433</v>
      </c>
      <c r="B432" t="s">
        <v>243</v>
      </c>
      <c r="C432">
        <v>19340165</v>
      </c>
      <c r="D432">
        <v>36389</v>
      </c>
      <c r="E432">
        <v>21929644</v>
      </c>
      <c r="F432">
        <v>36497</v>
      </c>
      <c r="G432" s="4">
        <v>7.9000000000000001E-2</v>
      </c>
      <c r="H432" t="s">
        <v>523</v>
      </c>
      <c r="I432">
        <v>9.5</v>
      </c>
      <c r="J432" s="3">
        <v>1.7683465959328026</v>
      </c>
      <c r="K432" s="3">
        <v>32469</v>
      </c>
      <c r="L432" s="7">
        <v>31.8</v>
      </c>
      <c r="M432" s="7">
        <v>78.7</v>
      </c>
      <c r="N432" s="2">
        <v>11</v>
      </c>
      <c r="O432" s="2">
        <f>F432*186.63</f>
        <v>6811435.1099999994</v>
      </c>
      <c r="P432">
        <f t="shared" si="55"/>
        <v>1726946.7975000001</v>
      </c>
      <c r="Q432">
        <f t="shared" si="56"/>
        <v>7.8749422357243928</v>
      </c>
      <c r="R432">
        <v>2077338.8430000001</v>
      </c>
      <c r="S432">
        <f t="shared" si="57"/>
        <v>10.741060601085875</v>
      </c>
      <c r="T432" s="3">
        <f t="shared" si="58"/>
        <v>476811.4068</v>
      </c>
      <c r="U432" s="3">
        <f t="shared" si="59"/>
        <v>2.1742779171426587</v>
      </c>
      <c r="V432">
        <f t="shared" si="60"/>
        <v>408018.94030000002</v>
      </c>
      <c r="W432">
        <f t="shared" si="61"/>
        <v>2.1096973076496504</v>
      </c>
      <c r="X432">
        <v>799680558</v>
      </c>
      <c r="Y432">
        <v>506867762</v>
      </c>
      <c r="Z432">
        <f t="shared" si="62"/>
        <v>13.389125687397186</v>
      </c>
      <c r="AA432">
        <f t="shared" si="63"/>
        <v>12.850757908735527</v>
      </c>
      <c r="AB432" s="2" t="s">
        <v>608</v>
      </c>
      <c r="AC432" s="2" t="s">
        <v>821</v>
      </c>
      <c r="AD432" s="2" t="s">
        <v>784</v>
      </c>
      <c r="AE432" s="2" t="s">
        <v>862</v>
      </c>
      <c r="AF432" s="2" t="s">
        <v>903</v>
      </c>
      <c r="AG432">
        <v>17</v>
      </c>
    </row>
    <row r="433" spans="1:33" x14ac:dyDescent="0.25">
      <c r="A433" t="s">
        <v>434</v>
      </c>
      <c r="B433" t="s">
        <v>496</v>
      </c>
      <c r="C433">
        <v>166619304</v>
      </c>
      <c r="D433">
        <v>131457</v>
      </c>
      <c r="E433">
        <v>205906536</v>
      </c>
      <c r="F433">
        <v>125995</v>
      </c>
      <c r="G433" s="4">
        <v>0.05</v>
      </c>
      <c r="H433" t="s">
        <v>555</v>
      </c>
      <c r="I433">
        <v>7.25</v>
      </c>
      <c r="J433" s="3">
        <v>0.6885166378480726</v>
      </c>
      <c r="K433" s="3">
        <v>84017</v>
      </c>
      <c r="L433" s="7">
        <v>33.1</v>
      </c>
      <c r="M433" s="7">
        <v>84.4</v>
      </c>
      <c r="N433" s="2">
        <v>9.6</v>
      </c>
      <c r="O433" s="2">
        <f>F433*102.58</f>
        <v>12924567.1</v>
      </c>
      <c r="P433">
        <f t="shared" si="55"/>
        <v>5961768.4125000006</v>
      </c>
      <c r="Q433">
        <f t="shared" si="56"/>
        <v>2.8953759935527255</v>
      </c>
      <c r="R433">
        <v>7504485.7590000005</v>
      </c>
      <c r="S433">
        <f t="shared" si="57"/>
        <v>4.503971375969738</v>
      </c>
      <c r="T433" s="3">
        <f t="shared" si="58"/>
        <v>1646049.078</v>
      </c>
      <c r="U433" s="3">
        <f t="shared" si="59"/>
        <v>0.79941565235209444</v>
      </c>
      <c r="V433">
        <f t="shared" si="60"/>
        <v>1473987.9039</v>
      </c>
      <c r="W433">
        <f t="shared" si="61"/>
        <v>0.88464413697226829</v>
      </c>
      <c r="X433">
        <v>1100313357</v>
      </c>
      <c r="Y433">
        <v>2988854884</v>
      </c>
      <c r="Z433">
        <f t="shared" si="62"/>
        <v>23.579039797213415</v>
      </c>
      <c r="AA433">
        <f t="shared" si="63"/>
        <v>5.3886155129420059</v>
      </c>
      <c r="AB433" s="2" t="s">
        <v>625</v>
      </c>
      <c r="AC433" s="2" t="s">
        <v>794</v>
      </c>
      <c r="AD433" s="2" t="s">
        <v>812</v>
      </c>
      <c r="AE433" s="2" t="s">
        <v>862</v>
      </c>
      <c r="AF433" s="2"/>
      <c r="AG433" s="9">
        <v>19</v>
      </c>
    </row>
    <row r="434" spans="1:33" x14ac:dyDescent="0.25">
      <c r="A434" t="s">
        <v>435</v>
      </c>
      <c r="B434" t="s">
        <v>492</v>
      </c>
      <c r="C434">
        <v>11916636</v>
      </c>
      <c r="D434">
        <v>9508</v>
      </c>
      <c r="E434">
        <v>13533032</v>
      </c>
      <c r="F434">
        <v>9065</v>
      </c>
      <c r="G434" s="4">
        <v>9.0999999999999998E-2</v>
      </c>
      <c r="H434" t="s">
        <v>525</v>
      </c>
      <c r="I434">
        <v>8.25</v>
      </c>
      <c r="J434" s="3">
        <v>0</v>
      </c>
      <c r="K434" s="3">
        <v>69275</v>
      </c>
      <c r="L434" s="7">
        <v>58.8</v>
      </c>
      <c r="M434" s="7">
        <v>93.2</v>
      </c>
      <c r="N434" s="2">
        <v>8.6999999999999993</v>
      </c>
      <c r="O434" s="2">
        <f>F434*58.93</f>
        <v>534200.44999999995</v>
      </c>
      <c r="P434">
        <f t="shared" si="55"/>
        <v>428933.13750000001</v>
      </c>
      <c r="Q434">
        <f t="shared" si="56"/>
        <v>3.1695272537595418</v>
      </c>
      <c r="R434">
        <v>542783.196</v>
      </c>
      <c r="S434">
        <f t="shared" si="57"/>
        <v>4.554835743912963</v>
      </c>
      <c r="T434" s="3">
        <f t="shared" si="58"/>
        <v>118428.78599999999</v>
      </c>
      <c r="U434" s="3">
        <f t="shared" si="59"/>
        <v>0.8751090369105754</v>
      </c>
      <c r="V434">
        <f t="shared" si="60"/>
        <v>106610.35159999999</v>
      </c>
      <c r="W434">
        <f t="shared" si="61"/>
        <v>0.89463462339539435</v>
      </c>
      <c r="X434">
        <v>968735703</v>
      </c>
      <c r="Y434">
        <v>1892537075</v>
      </c>
      <c r="Z434">
        <f t="shared" si="62"/>
        <v>13.564197144227617</v>
      </c>
      <c r="AA434">
        <f t="shared" si="63"/>
        <v>5.4494703673083578</v>
      </c>
      <c r="AB434" s="2" t="s">
        <v>722</v>
      </c>
      <c r="AC434" s="2" t="s">
        <v>807</v>
      </c>
      <c r="AD434" s="2" t="s">
        <v>804</v>
      </c>
      <c r="AE434" s="2" t="s">
        <v>862</v>
      </c>
      <c r="AF434" s="2"/>
      <c r="AG434">
        <v>21</v>
      </c>
    </row>
    <row r="435" spans="1:33" x14ac:dyDescent="0.25">
      <c r="A435" t="s">
        <v>436</v>
      </c>
      <c r="B435" t="s">
        <v>243</v>
      </c>
      <c r="C435">
        <v>306788231</v>
      </c>
      <c r="D435">
        <v>147101</v>
      </c>
      <c r="E435">
        <v>373897582</v>
      </c>
      <c r="F435">
        <v>145876</v>
      </c>
      <c r="G435" s="4">
        <v>6.8000000000000005E-2</v>
      </c>
      <c r="H435" t="s">
        <v>523</v>
      </c>
      <c r="I435">
        <v>100</v>
      </c>
      <c r="J435" s="3">
        <v>1.9286004559762506</v>
      </c>
      <c r="K435" s="3">
        <v>32469</v>
      </c>
      <c r="L435" s="7">
        <v>31.8</v>
      </c>
      <c r="M435" s="7">
        <v>78.7</v>
      </c>
      <c r="N435" s="2">
        <v>11</v>
      </c>
      <c r="O435" s="2">
        <f>F435*186.63</f>
        <v>27224837.879999999</v>
      </c>
      <c r="P435">
        <f t="shared" si="55"/>
        <v>6902487.6300000008</v>
      </c>
      <c r="Q435">
        <f t="shared" si="56"/>
        <v>1.8460904703042451</v>
      </c>
      <c r="R435">
        <v>8397554.7870000005</v>
      </c>
      <c r="S435">
        <f t="shared" si="57"/>
        <v>2.7372480227248355</v>
      </c>
      <c r="T435" s="3">
        <f t="shared" si="58"/>
        <v>1905782.4143999999</v>
      </c>
      <c r="U435" s="3">
        <f t="shared" si="59"/>
        <v>0.50970707117330327</v>
      </c>
      <c r="V435">
        <f t="shared" si="60"/>
        <v>1649399.3827</v>
      </c>
      <c r="W435">
        <f t="shared" si="61"/>
        <v>0.53763450355434272</v>
      </c>
      <c r="X435">
        <v>455549</v>
      </c>
      <c r="Y435">
        <v>1062843570</v>
      </c>
      <c r="Z435">
        <f t="shared" si="62"/>
        <v>21.87481272708926</v>
      </c>
      <c r="AA435">
        <f t="shared" si="63"/>
        <v>3.2748825262791783</v>
      </c>
      <c r="AB435" s="2" t="s">
        <v>609</v>
      </c>
      <c r="AC435" s="2" t="s">
        <v>821</v>
      </c>
      <c r="AD435" s="2" t="s">
        <v>784</v>
      </c>
      <c r="AE435" s="2" t="s">
        <v>862</v>
      </c>
      <c r="AF435" s="2" t="s">
        <v>903</v>
      </c>
      <c r="AG435">
        <v>17</v>
      </c>
    </row>
    <row r="436" spans="1:33" x14ac:dyDescent="0.25">
      <c r="A436" t="s">
        <v>437</v>
      </c>
      <c r="B436" t="s">
        <v>375</v>
      </c>
      <c r="C436">
        <v>193043036</v>
      </c>
      <c r="D436">
        <v>90890</v>
      </c>
      <c r="E436">
        <v>250108516</v>
      </c>
      <c r="F436">
        <v>93624</v>
      </c>
      <c r="G436" s="4">
        <v>6.5000000000000002E-2</v>
      </c>
      <c r="H436" t="s">
        <v>539</v>
      </c>
      <c r="I436">
        <v>8.25</v>
      </c>
      <c r="J436" s="3">
        <v>1.7869637763065827</v>
      </c>
      <c r="K436" s="3">
        <v>26145</v>
      </c>
      <c r="L436" s="7">
        <v>18.399999999999999</v>
      </c>
      <c r="M436" s="7">
        <v>78.900000000000006</v>
      </c>
      <c r="N436" s="2">
        <v>11.6</v>
      </c>
      <c r="O436" s="2">
        <f>F436*99.03</f>
        <v>9271584.7200000007</v>
      </c>
      <c r="P436">
        <f t="shared" si="55"/>
        <v>4430053.62</v>
      </c>
      <c r="Q436">
        <f t="shared" si="56"/>
        <v>1.771252611006656</v>
      </c>
      <c r="R436">
        <v>5188637.4300000006</v>
      </c>
      <c r="S436">
        <f t="shared" si="57"/>
        <v>2.6878138354599854</v>
      </c>
      <c r="T436" s="3">
        <f t="shared" si="58"/>
        <v>1223141.3855999999</v>
      </c>
      <c r="U436" s="3">
        <f t="shared" si="59"/>
        <v>0.48904427772463366</v>
      </c>
      <c r="V436">
        <f t="shared" si="60"/>
        <v>1019122.303</v>
      </c>
      <c r="W436">
        <f t="shared" si="61"/>
        <v>0.52792492498926502</v>
      </c>
      <c r="X436">
        <v>2543924805</v>
      </c>
      <c r="Y436">
        <v>364996468</v>
      </c>
      <c r="Z436">
        <f t="shared" si="62"/>
        <v>29.561014570864913</v>
      </c>
      <c r="AA436">
        <f t="shared" si="63"/>
        <v>3.2157387604492507</v>
      </c>
      <c r="AB436" s="2" t="s">
        <v>750</v>
      </c>
      <c r="AC436" s="2" t="s">
        <v>853</v>
      </c>
      <c r="AD436" s="2" t="s">
        <v>809</v>
      </c>
      <c r="AE436" s="2" t="s">
        <v>862</v>
      </c>
      <c r="AF436" s="2"/>
      <c r="AG436">
        <v>20</v>
      </c>
    </row>
    <row r="437" spans="1:33" x14ac:dyDescent="0.25">
      <c r="A437" t="s">
        <v>438</v>
      </c>
      <c r="B437" t="s">
        <v>488</v>
      </c>
      <c r="C437">
        <v>1596536</v>
      </c>
      <c r="D437">
        <v>369</v>
      </c>
      <c r="E437">
        <v>2372093</v>
      </c>
      <c r="F437">
        <v>300</v>
      </c>
      <c r="G437" s="4">
        <v>5.0999999999999997E-2</v>
      </c>
      <c r="H437" t="s">
        <v>517</v>
      </c>
      <c r="I437">
        <v>8.5</v>
      </c>
      <c r="J437" s="3">
        <v>4.32</v>
      </c>
      <c r="K437" s="3">
        <v>26747</v>
      </c>
      <c r="L437" s="7">
        <v>29.8</v>
      </c>
      <c r="M437" s="7">
        <v>90.3</v>
      </c>
      <c r="N437" s="2">
        <v>16.899999999999999</v>
      </c>
      <c r="O437" s="2">
        <f>F437*1494.17</f>
        <v>448251</v>
      </c>
      <c r="P437">
        <f t="shared" si="55"/>
        <v>14195.25</v>
      </c>
      <c r="Q437">
        <f t="shared" si="56"/>
        <v>0.59842721174928637</v>
      </c>
      <c r="R437">
        <v>21065.103000000003</v>
      </c>
      <c r="S437">
        <f t="shared" si="57"/>
        <v>1.3194254936938474</v>
      </c>
      <c r="T437" s="3">
        <f t="shared" si="58"/>
        <v>3919.3199999999997</v>
      </c>
      <c r="U437" s="3">
        <f t="shared" si="59"/>
        <v>0.16522623691398269</v>
      </c>
      <c r="V437">
        <f t="shared" si="60"/>
        <v>4137.4862999999996</v>
      </c>
      <c r="W437">
        <f t="shared" si="61"/>
        <v>0.25915396207789865</v>
      </c>
      <c r="X437">
        <v>2274465833</v>
      </c>
      <c r="Y437">
        <v>27326151</v>
      </c>
      <c r="Z437">
        <f t="shared" si="62"/>
        <v>48.577482750154083</v>
      </c>
      <c r="AA437">
        <f t="shared" si="63"/>
        <v>1.5785794557717461</v>
      </c>
      <c r="AB437" s="2" t="s">
        <v>618</v>
      </c>
      <c r="AC437" s="2" t="s">
        <v>775</v>
      </c>
      <c r="AD437" s="2" t="s">
        <v>796</v>
      </c>
      <c r="AE437" s="2" t="s">
        <v>862</v>
      </c>
      <c r="AG437">
        <v>21</v>
      </c>
    </row>
    <row r="438" spans="1:33" x14ac:dyDescent="0.25">
      <c r="A438" t="s">
        <v>439</v>
      </c>
      <c r="B438" t="s">
        <v>503</v>
      </c>
      <c r="C438">
        <v>41452827</v>
      </c>
      <c r="D438">
        <v>15904</v>
      </c>
      <c r="E438">
        <v>55055532</v>
      </c>
      <c r="F438">
        <v>17035</v>
      </c>
      <c r="G438" s="4">
        <v>5.8999999999999997E-2</v>
      </c>
      <c r="H438" t="s">
        <v>530</v>
      </c>
      <c r="I438">
        <v>8.25</v>
      </c>
      <c r="J438" s="3">
        <v>1.8662332189512973</v>
      </c>
      <c r="K438" s="3">
        <v>37145</v>
      </c>
      <c r="L438" s="7">
        <v>36.6</v>
      </c>
      <c r="M438" s="7">
        <v>94.2</v>
      </c>
      <c r="N438" s="2">
        <v>10.5</v>
      </c>
      <c r="O438" s="2">
        <f>F438*306.33</f>
        <v>5218331.55</v>
      </c>
      <c r="P438">
        <f t="shared" si="55"/>
        <v>806053.61250000005</v>
      </c>
      <c r="Q438">
        <f t="shared" si="56"/>
        <v>1.464073787353467</v>
      </c>
      <c r="R438">
        <v>907911.64800000004</v>
      </c>
      <c r="S438">
        <f t="shared" si="57"/>
        <v>2.1902285409870839</v>
      </c>
      <c r="T438" s="3">
        <f t="shared" si="58"/>
        <v>222552.05399999997</v>
      </c>
      <c r="U438" s="3">
        <f t="shared" si="59"/>
        <v>0.40423195620015079</v>
      </c>
      <c r="V438">
        <f t="shared" si="60"/>
        <v>178326.78080000001</v>
      </c>
      <c r="W438">
        <f t="shared" si="61"/>
        <v>0.43019208508987816</v>
      </c>
      <c r="X438">
        <v>1063066376</v>
      </c>
      <c r="Y438">
        <v>109014197</v>
      </c>
      <c r="Z438">
        <f t="shared" si="62"/>
        <v>32.814903070422673</v>
      </c>
      <c r="AA438">
        <f t="shared" si="63"/>
        <v>2.6204206260769625</v>
      </c>
      <c r="AB438" s="2" t="s">
        <v>721</v>
      </c>
      <c r="AC438" s="2" t="s">
        <v>850</v>
      </c>
      <c r="AD438" s="2" t="s">
        <v>811</v>
      </c>
      <c r="AE438" s="2" t="s">
        <v>862</v>
      </c>
      <c r="AF438" s="2"/>
      <c r="AG438">
        <v>23</v>
      </c>
    </row>
    <row r="439" spans="1:33" x14ac:dyDescent="0.25">
      <c r="A439" t="s">
        <v>440</v>
      </c>
      <c r="B439" t="s">
        <v>440</v>
      </c>
      <c r="C439">
        <v>120565323</v>
      </c>
      <c r="D439">
        <v>64661</v>
      </c>
      <c r="E439">
        <v>155745793</v>
      </c>
      <c r="F439">
        <v>69229</v>
      </c>
      <c r="G439" s="4">
        <v>8.1000000000000003E-2</v>
      </c>
      <c r="H439" t="s">
        <v>546</v>
      </c>
      <c r="I439">
        <v>8.25</v>
      </c>
      <c r="J439" s="3">
        <v>4.0071237756010678</v>
      </c>
      <c r="K439" s="3">
        <v>20421</v>
      </c>
      <c r="L439" s="7">
        <v>14.3</v>
      </c>
      <c r="M439" s="7">
        <v>69.8</v>
      </c>
      <c r="N439" s="2">
        <v>10.4</v>
      </c>
      <c r="O439" s="2">
        <f>F439*121.42</f>
        <v>8405785.1799999997</v>
      </c>
      <c r="P439">
        <f t="shared" si="55"/>
        <v>3275743.2075</v>
      </c>
      <c r="Q439">
        <f t="shared" si="56"/>
        <v>2.1032627234431942</v>
      </c>
      <c r="R439">
        <v>3691302.5070000002</v>
      </c>
      <c r="S439">
        <f t="shared" si="57"/>
        <v>3.0616618569503604</v>
      </c>
      <c r="T439" s="3">
        <f t="shared" si="58"/>
        <v>904435.34759999998</v>
      </c>
      <c r="U439" s="3">
        <f t="shared" si="59"/>
        <v>0.58071253815504342</v>
      </c>
      <c r="V439">
        <f t="shared" si="60"/>
        <v>725024.39469999995</v>
      </c>
      <c r="W439">
        <f t="shared" si="61"/>
        <v>0.601354001846783</v>
      </c>
      <c r="X439">
        <v>419882263</v>
      </c>
      <c r="Y439">
        <v>1261616823</v>
      </c>
      <c r="Z439">
        <f t="shared" si="62"/>
        <v>29.179592543371697</v>
      </c>
      <c r="AA439">
        <f t="shared" si="63"/>
        <v>3.6630158587971438</v>
      </c>
      <c r="AB439" s="2" t="s">
        <v>746</v>
      </c>
      <c r="AC439" s="2" t="s">
        <v>799</v>
      </c>
      <c r="AD439" s="2" t="s">
        <v>596</v>
      </c>
      <c r="AE439" s="2" t="s">
        <v>863</v>
      </c>
      <c r="AF439" s="2"/>
      <c r="AG439" s="9">
        <v>16</v>
      </c>
    </row>
    <row r="440" spans="1:33" x14ac:dyDescent="0.25">
      <c r="A440" t="s">
        <v>441</v>
      </c>
      <c r="B440" t="s">
        <v>501</v>
      </c>
      <c r="C440">
        <v>3249826</v>
      </c>
      <c r="D440">
        <v>1002</v>
      </c>
      <c r="E440">
        <v>1759348</v>
      </c>
      <c r="F440">
        <v>899</v>
      </c>
      <c r="G440" s="4">
        <v>0.11799999999999999</v>
      </c>
      <c r="H440" t="s">
        <v>556</v>
      </c>
      <c r="I440">
        <v>7.25</v>
      </c>
      <c r="J440" s="3">
        <v>3.0456852791878171</v>
      </c>
      <c r="K440" s="3">
        <v>28130</v>
      </c>
      <c r="L440" s="7">
        <v>22.5</v>
      </c>
      <c r="M440" s="7">
        <v>90</v>
      </c>
      <c r="N440" s="2">
        <v>20.3</v>
      </c>
      <c r="O440" s="2">
        <f>F440*77.57</f>
        <v>69735.429999999993</v>
      </c>
      <c r="P440">
        <f t="shared" si="55"/>
        <v>42538.432500000003</v>
      </c>
      <c r="Q440">
        <f t="shared" si="56"/>
        <v>2.4178520963447823</v>
      </c>
      <c r="R440">
        <v>57201.174000000006</v>
      </c>
      <c r="S440">
        <f t="shared" si="57"/>
        <v>1.7601303577483844</v>
      </c>
      <c r="T440" s="3">
        <f t="shared" si="58"/>
        <v>11744.8956</v>
      </c>
      <c r="U440" s="3">
        <f t="shared" si="59"/>
        <v>0.66757091831746762</v>
      </c>
      <c r="V440">
        <f t="shared" si="60"/>
        <v>11235.125399999999</v>
      </c>
      <c r="W440">
        <f t="shared" si="61"/>
        <v>0.34571467518568683</v>
      </c>
      <c r="X440">
        <v>144123189</v>
      </c>
      <c r="Y440">
        <v>10012478</v>
      </c>
      <c r="Z440">
        <f t="shared" si="62"/>
        <v>-45.863316989894223</v>
      </c>
      <c r="AA440">
        <f t="shared" si="63"/>
        <v>2.105845032934071</v>
      </c>
      <c r="AB440" s="2" t="s">
        <v>900</v>
      </c>
      <c r="AC440" s="2" t="s">
        <v>807</v>
      </c>
      <c r="AD440" s="2" t="s">
        <v>824</v>
      </c>
      <c r="AE440" s="2" t="s">
        <v>863</v>
      </c>
      <c r="AF440" s="2"/>
      <c r="AG440" s="9">
        <v>21</v>
      </c>
    </row>
    <row r="441" spans="1:33" x14ac:dyDescent="0.25">
      <c r="A441" t="s">
        <v>442</v>
      </c>
      <c r="B441" t="s">
        <v>497</v>
      </c>
      <c r="C441">
        <v>98957798</v>
      </c>
      <c r="D441">
        <v>72879</v>
      </c>
      <c r="E441">
        <v>167715241</v>
      </c>
      <c r="F441">
        <v>71734</v>
      </c>
      <c r="G441" s="4">
        <v>6.9000000000000006E-2</v>
      </c>
      <c r="H441" t="s">
        <v>561</v>
      </c>
      <c r="I441">
        <v>8.625</v>
      </c>
      <c r="J441" s="3">
        <v>5.7474365893146251</v>
      </c>
      <c r="K441" s="3">
        <v>25101</v>
      </c>
      <c r="L441" s="7">
        <v>16.899999999999999</v>
      </c>
      <c r="M441" s="7">
        <v>78.3</v>
      </c>
      <c r="N441" s="2">
        <v>17.100000000000001</v>
      </c>
      <c r="O441" s="2">
        <f>F441*345.43</f>
        <v>24779075.620000001</v>
      </c>
      <c r="P441">
        <f t="shared" si="55"/>
        <v>3394273.5450000004</v>
      </c>
      <c r="Q441">
        <f t="shared" si="56"/>
        <v>2.0238313016525433</v>
      </c>
      <c r="R441">
        <v>4160443.4730000002</v>
      </c>
      <c r="S441">
        <f t="shared" si="57"/>
        <v>4.2042603585419318</v>
      </c>
      <c r="T441" s="3">
        <f t="shared" si="58"/>
        <v>937161.66959999991</v>
      </c>
      <c r="U441" s="3">
        <f t="shared" si="59"/>
        <v>0.55878145838874593</v>
      </c>
      <c r="V441">
        <f t="shared" si="60"/>
        <v>817170.36329999997</v>
      </c>
      <c r="W441">
        <f t="shared" si="61"/>
        <v>0.82577662378865779</v>
      </c>
      <c r="X441">
        <v>1905019772</v>
      </c>
      <c r="Y441">
        <v>386210834</v>
      </c>
      <c r="Z441">
        <f t="shared" si="62"/>
        <v>69.481581431308726</v>
      </c>
      <c r="AA441">
        <f t="shared" si="63"/>
        <v>5.0300369823305893</v>
      </c>
      <c r="AB441" s="2" t="s">
        <v>723</v>
      </c>
      <c r="AC441" s="2" t="s">
        <v>854</v>
      </c>
      <c r="AD441" s="2" t="s">
        <v>809</v>
      </c>
      <c r="AE441" s="2" t="s">
        <v>862</v>
      </c>
      <c r="AF441" s="2"/>
      <c r="AG441">
        <v>19</v>
      </c>
    </row>
    <row r="442" spans="1:33" x14ac:dyDescent="0.25">
      <c r="A442" t="s">
        <v>443</v>
      </c>
      <c r="B442" t="s">
        <v>299</v>
      </c>
      <c r="C442">
        <v>153923750</v>
      </c>
      <c r="D442">
        <v>82372</v>
      </c>
      <c r="E442">
        <v>113212389</v>
      </c>
      <c r="F442">
        <v>80157</v>
      </c>
      <c r="G442" s="4">
        <v>5.8999999999999997E-2</v>
      </c>
      <c r="H442" t="s">
        <v>531</v>
      </c>
      <c r="I442">
        <v>7.75</v>
      </c>
      <c r="J442" s="3">
        <v>1.7546916222808502</v>
      </c>
      <c r="K442" s="3">
        <v>38590</v>
      </c>
      <c r="L442" s="7">
        <v>39.9</v>
      </c>
      <c r="M442" s="7">
        <v>85.1</v>
      </c>
      <c r="N442" s="2">
        <v>10.5</v>
      </c>
      <c r="O442" s="2">
        <f>F442*99.07</f>
        <v>7941153.9899999993</v>
      </c>
      <c r="P442">
        <f t="shared" si="55"/>
        <v>3792828.8475000001</v>
      </c>
      <c r="Q442">
        <f t="shared" si="56"/>
        <v>3.3501888627224354</v>
      </c>
      <c r="R442">
        <v>4702370.3640000001</v>
      </c>
      <c r="S442">
        <f t="shared" si="57"/>
        <v>3.0549998710400441</v>
      </c>
      <c r="T442" s="3">
        <f t="shared" si="58"/>
        <v>1047203.1107999999</v>
      </c>
      <c r="U442" s="3">
        <f t="shared" si="59"/>
        <v>0.92498985318647409</v>
      </c>
      <c r="V442">
        <f t="shared" si="60"/>
        <v>923612.52439999999</v>
      </c>
      <c r="W442">
        <f t="shared" si="61"/>
        <v>0.60004549291451126</v>
      </c>
      <c r="X442">
        <v>863066191</v>
      </c>
      <c r="Y442">
        <v>1550220848</v>
      </c>
      <c r="Z442">
        <f t="shared" si="62"/>
        <v>-26.449044413224083</v>
      </c>
      <c r="AA442">
        <f t="shared" si="63"/>
        <v>3.6550453639545553</v>
      </c>
      <c r="AB442" s="2" t="s">
        <v>770</v>
      </c>
      <c r="AC442" s="2" t="s">
        <v>851</v>
      </c>
      <c r="AD442" s="2" t="s">
        <v>812</v>
      </c>
      <c r="AE442" s="2" t="s">
        <v>862</v>
      </c>
      <c r="AF442" s="2"/>
      <c r="AG442">
        <v>18</v>
      </c>
    </row>
    <row r="443" spans="1:33" x14ac:dyDescent="0.25">
      <c r="A443" t="s">
        <v>444</v>
      </c>
      <c r="B443" t="s">
        <v>365</v>
      </c>
      <c r="C443">
        <v>11855414</v>
      </c>
      <c r="D443">
        <v>26919</v>
      </c>
      <c r="E443">
        <v>16017119</v>
      </c>
      <c r="F443">
        <v>27486</v>
      </c>
      <c r="G443" s="4">
        <v>0.08</v>
      </c>
      <c r="H443" t="s">
        <v>536</v>
      </c>
      <c r="I443">
        <v>7.75</v>
      </c>
      <c r="J443" s="3">
        <v>4.4004814201895588</v>
      </c>
      <c r="K443" s="3">
        <v>23956</v>
      </c>
      <c r="L443" s="7">
        <v>20.3</v>
      </c>
      <c r="M443" s="7">
        <v>79.5</v>
      </c>
      <c r="N443" s="2">
        <v>14.4</v>
      </c>
      <c r="O443" s="2">
        <f>F443*84.07</f>
        <v>2310748.02</v>
      </c>
      <c r="P443">
        <f t="shared" si="55"/>
        <v>1300568.8050000002</v>
      </c>
      <c r="Q443">
        <f t="shared" si="56"/>
        <v>8.1198672807513024</v>
      </c>
      <c r="R443">
        <v>1536724.953</v>
      </c>
      <c r="S443">
        <f t="shared" si="57"/>
        <v>12.962220914427789</v>
      </c>
      <c r="T443" s="3">
        <f t="shared" si="58"/>
        <v>359088.09839999996</v>
      </c>
      <c r="U443" s="3">
        <f t="shared" si="59"/>
        <v>2.2419019200644006</v>
      </c>
      <c r="V443">
        <f t="shared" si="60"/>
        <v>301834.67129999999</v>
      </c>
      <c r="W443">
        <f t="shared" si="61"/>
        <v>2.5459648334507761</v>
      </c>
      <c r="X443">
        <v>18696218</v>
      </c>
      <c r="Y443">
        <v>1516988256</v>
      </c>
      <c r="Z443">
        <f t="shared" si="62"/>
        <v>35.103835260413511</v>
      </c>
      <c r="AA443">
        <f t="shared" si="63"/>
        <v>15.508185747878564</v>
      </c>
      <c r="AB443" s="2" t="s">
        <v>777</v>
      </c>
      <c r="AC443" s="2" t="s">
        <v>826</v>
      </c>
      <c r="AD443" s="2" t="s">
        <v>818</v>
      </c>
      <c r="AE443" s="2" t="s">
        <v>862</v>
      </c>
      <c r="AF443" s="2"/>
      <c r="AG443">
        <v>17</v>
      </c>
    </row>
    <row r="444" spans="1:33" x14ac:dyDescent="0.25">
      <c r="A444" t="s">
        <v>445</v>
      </c>
      <c r="B444" t="s">
        <v>502</v>
      </c>
      <c r="C444">
        <v>59528949</v>
      </c>
      <c r="D444">
        <v>16314</v>
      </c>
      <c r="E444">
        <v>85106287</v>
      </c>
      <c r="F444">
        <v>16228</v>
      </c>
      <c r="G444" s="4">
        <v>6.4000000000000001E-2</v>
      </c>
      <c r="H444" t="s">
        <v>526</v>
      </c>
      <c r="I444">
        <v>8.875</v>
      </c>
      <c r="J444" s="3">
        <v>6.7913811199604872</v>
      </c>
      <c r="K444" s="3">
        <v>27395</v>
      </c>
      <c r="L444" s="7">
        <v>24.7</v>
      </c>
      <c r="M444" s="7">
        <v>86.9</v>
      </c>
      <c r="N444" s="2">
        <v>15.9</v>
      </c>
      <c r="O444" s="2">
        <f>F444*125.96</f>
        <v>2044078.88</v>
      </c>
      <c r="P444">
        <f t="shared" si="55"/>
        <v>767868.39</v>
      </c>
      <c r="Q444">
        <f t="shared" si="56"/>
        <v>0.90224637575835021</v>
      </c>
      <c r="R444">
        <v>931317.31800000009</v>
      </c>
      <c r="S444">
        <f t="shared" si="57"/>
        <v>1.5644780122020969</v>
      </c>
      <c r="T444" s="3">
        <f t="shared" si="58"/>
        <v>212009.08319999999</v>
      </c>
      <c r="U444" s="3">
        <f t="shared" si="59"/>
        <v>0.24911095369487801</v>
      </c>
      <c r="V444">
        <f t="shared" si="60"/>
        <v>182923.9878</v>
      </c>
      <c r="W444">
        <f t="shared" si="61"/>
        <v>0.3072857674675224</v>
      </c>
      <c r="X444">
        <v>235012863</v>
      </c>
      <c r="Y444">
        <v>5395189</v>
      </c>
      <c r="Z444">
        <f t="shared" si="62"/>
        <v>42.966217999246048</v>
      </c>
      <c r="AA444">
        <f t="shared" si="63"/>
        <v>1.8717637796696198</v>
      </c>
      <c r="AB444" s="2" t="s">
        <v>746</v>
      </c>
      <c r="AC444" s="2" t="s">
        <v>846</v>
      </c>
      <c r="AD444" s="2" t="s">
        <v>805</v>
      </c>
      <c r="AE444" s="2" t="s">
        <v>862</v>
      </c>
      <c r="AF444" s="2"/>
      <c r="AG444">
        <v>21</v>
      </c>
    </row>
    <row r="445" spans="1:33" x14ac:dyDescent="0.25">
      <c r="A445" t="s">
        <v>446</v>
      </c>
      <c r="B445" t="s">
        <v>5</v>
      </c>
      <c r="C445">
        <v>98977670</v>
      </c>
      <c r="D445">
        <v>73452</v>
      </c>
      <c r="E445">
        <v>95559427</v>
      </c>
      <c r="F445">
        <v>69301</v>
      </c>
      <c r="G445" s="4">
        <v>6.0999999999999999E-2</v>
      </c>
      <c r="H445" t="s">
        <v>514</v>
      </c>
      <c r="I445">
        <v>10.75</v>
      </c>
      <c r="J445" s="3">
        <v>3.6834126751948086</v>
      </c>
      <c r="K445" s="3">
        <v>44283</v>
      </c>
      <c r="L445" s="7">
        <v>46</v>
      </c>
      <c r="M445" s="7">
        <v>88</v>
      </c>
      <c r="N445" s="2">
        <v>10</v>
      </c>
      <c r="O445" s="2">
        <f>F445*255.18</f>
        <v>17684229.18</v>
      </c>
      <c r="P445">
        <f t="shared" si="55"/>
        <v>3279150.0675000004</v>
      </c>
      <c r="Q445">
        <f t="shared" si="56"/>
        <v>3.4315296464680558</v>
      </c>
      <c r="R445">
        <v>4193154.324</v>
      </c>
      <c r="S445">
        <f t="shared" si="57"/>
        <v>4.2364649763931599</v>
      </c>
      <c r="T445" s="3">
        <f t="shared" si="58"/>
        <v>905375.98439999996</v>
      </c>
      <c r="U445" s="3">
        <f t="shared" si="59"/>
        <v>0.94744810933200752</v>
      </c>
      <c r="V445">
        <f t="shared" si="60"/>
        <v>823595.24040000001</v>
      </c>
      <c r="W445">
        <f t="shared" si="61"/>
        <v>0.83210206948698628</v>
      </c>
      <c r="X445">
        <v>561066641</v>
      </c>
      <c r="Y445">
        <v>926400873</v>
      </c>
      <c r="Z445">
        <f t="shared" si="62"/>
        <v>-3.453549674386152</v>
      </c>
      <c r="AA445">
        <f t="shared" si="63"/>
        <v>5.0685670458801475</v>
      </c>
      <c r="AB445" s="2" t="s">
        <v>725</v>
      </c>
      <c r="AC445" s="2" t="s">
        <v>832</v>
      </c>
      <c r="AD445" s="2" t="s">
        <v>788</v>
      </c>
      <c r="AE445" s="2" t="s">
        <v>862</v>
      </c>
      <c r="AG445">
        <v>17</v>
      </c>
    </row>
    <row r="446" spans="1:33" x14ac:dyDescent="0.25">
      <c r="A446" t="s">
        <v>447</v>
      </c>
      <c r="B446" t="s">
        <v>365</v>
      </c>
      <c r="C446">
        <v>111638308</v>
      </c>
      <c r="D446">
        <v>76790</v>
      </c>
      <c r="E446">
        <v>128790393</v>
      </c>
      <c r="F446">
        <v>78891</v>
      </c>
      <c r="G446" s="4">
        <v>6.4000000000000001E-2</v>
      </c>
      <c r="H446" t="s">
        <v>536</v>
      </c>
      <c r="I446">
        <v>7.75</v>
      </c>
      <c r="J446" s="3">
        <v>3.8502286880797953</v>
      </c>
      <c r="K446" s="3">
        <v>23956</v>
      </c>
      <c r="L446" s="7">
        <v>20.3</v>
      </c>
      <c r="M446" s="7">
        <v>79.5</v>
      </c>
      <c r="N446" s="2">
        <v>14.4</v>
      </c>
      <c r="O446" s="2">
        <f>F446*84.07</f>
        <v>6632366.3699999992</v>
      </c>
      <c r="P446">
        <f t="shared" si="55"/>
        <v>3732924.8925000001</v>
      </c>
      <c r="Q446">
        <f t="shared" si="56"/>
        <v>2.8984498032395942</v>
      </c>
      <c r="R446">
        <v>4383710.7300000004</v>
      </c>
      <c r="S446">
        <f t="shared" si="57"/>
        <v>3.9267083213049059</v>
      </c>
      <c r="T446" s="3">
        <f t="shared" si="58"/>
        <v>1030663.5804</v>
      </c>
      <c r="U446" s="3">
        <f t="shared" si="59"/>
        <v>0.80026433369141137</v>
      </c>
      <c r="V446">
        <f t="shared" si="60"/>
        <v>861023.23300000001</v>
      </c>
      <c r="W446">
        <f t="shared" si="61"/>
        <v>0.77126144996751467</v>
      </c>
      <c r="X446">
        <v>19433140</v>
      </c>
      <c r="Y446">
        <v>2569925099</v>
      </c>
      <c r="Z446">
        <f t="shared" si="62"/>
        <v>15.363977927719935</v>
      </c>
      <c r="AA446">
        <f t="shared" si="63"/>
        <v>4.6979697712724207</v>
      </c>
      <c r="AB446" s="2" t="s">
        <v>607</v>
      </c>
      <c r="AC446" s="2" t="s">
        <v>826</v>
      </c>
      <c r="AD446" s="2" t="s">
        <v>818</v>
      </c>
      <c r="AE446" s="2" t="s">
        <v>862</v>
      </c>
      <c r="AF446" s="2"/>
      <c r="AG446">
        <v>17</v>
      </c>
    </row>
    <row r="447" spans="1:33" x14ac:dyDescent="0.25">
      <c r="A447" t="s">
        <v>448</v>
      </c>
      <c r="B447" t="s">
        <v>493</v>
      </c>
      <c r="C447">
        <v>205528611</v>
      </c>
      <c r="D447">
        <v>98456</v>
      </c>
      <c r="E447">
        <v>258032395</v>
      </c>
      <c r="F447">
        <v>101286</v>
      </c>
      <c r="G447" s="4">
        <v>6.3E-2</v>
      </c>
      <c r="H447" t="s">
        <v>559</v>
      </c>
      <c r="I447">
        <v>8.125</v>
      </c>
      <c r="J447" s="3">
        <v>3.2724648284180451</v>
      </c>
      <c r="K447" s="3">
        <v>33700</v>
      </c>
      <c r="L447" s="7">
        <v>26.2</v>
      </c>
      <c r="M447" s="7">
        <v>88</v>
      </c>
      <c r="N447" s="2">
        <v>14.5</v>
      </c>
      <c r="O447" s="2">
        <f>F447*226.05</f>
        <v>22895700.300000001</v>
      </c>
      <c r="P447">
        <f t="shared" si="55"/>
        <v>4792600.3050000006</v>
      </c>
      <c r="Q447">
        <f t="shared" si="56"/>
        <v>1.8573638030992194</v>
      </c>
      <c r="R447">
        <v>5620557.6720000003</v>
      </c>
      <c r="S447">
        <f t="shared" si="57"/>
        <v>2.7346838207357909</v>
      </c>
      <c r="T447" s="3">
        <f t="shared" si="58"/>
        <v>1323240.8184</v>
      </c>
      <c r="U447" s="3">
        <f t="shared" si="59"/>
        <v>0.51281964747100839</v>
      </c>
      <c r="V447">
        <f t="shared" si="60"/>
        <v>1103957.5911999999</v>
      </c>
      <c r="W447">
        <f t="shared" si="61"/>
        <v>0.53713085775683078</v>
      </c>
      <c r="X447">
        <v>177906238</v>
      </c>
      <c r="Y447">
        <v>112605949</v>
      </c>
      <c r="Z447">
        <f t="shared" si="62"/>
        <v>25.545729981116839</v>
      </c>
      <c r="AA447">
        <f t="shared" si="63"/>
        <v>3.2718146784926212</v>
      </c>
      <c r="AB447" s="2" t="s">
        <v>577</v>
      </c>
      <c r="AC447" s="2" t="s">
        <v>851</v>
      </c>
      <c r="AD447" s="2" t="s">
        <v>796</v>
      </c>
      <c r="AE447" s="2" t="s">
        <v>862</v>
      </c>
      <c r="AF447" s="2"/>
      <c r="AG447" s="9">
        <v>20</v>
      </c>
    </row>
    <row r="448" spans="1:33" x14ac:dyDescent="0.25">
      <c r="A448" t="s">
        <v>449</v>
      </c>
      <c r="B448" t="s">
        <v>493</v>
      </c>
      <c r="C448">
        <v>204404981</v>
      </c>
      <c r="D448">
        <v>118280</v>
      </c>
      <c r="E448">
        <v>260259546</v>
      </c>
      <c r="F448">
        <v>124410</v>
      </c>
      <c r="G448" s="4">
        <v>8.6999999999999994E-2</v>
      </c>
      <c r="H448" t="s">
        <v>559</v>
      </c>
      <c r="I448">
        <v>9.25</v>
      </c>
      <c r="J448" s="3">
        <v>8.4544705968676883</v>
      </c>
      <c r="K448" s="3">
        <v>33700</v>
      </c>
      <c r="L448" s="7">
        <v>26.2</v>
      </c>
      <c r="M448" s="7">
        <v>88</v>
      </c>
      <c r="N448" s="2">
        <v>14.5</v>
      </c>
      <c r="O448" s="2">
        <f>F448*226.05</f>
        <v>28122880.5</v>
      </c>
      <c r="P448">
        <f t="shared" si="55"/>
        <v>5886770.1750000007</v>
      </c>
      <c r="Q448">
        <f t="shared" si="56"/>
        <v>2.2618844401580569</v>
      </c>
      <c r="R448">
        <v>6752250.3600000003</v>
      </c>
      <c r="S448">
        <f t="shared" si="57"/>
        <v>3.3033687960862359</v>
      </c>
      <c r="T448" s="3">
        <f t="shared" si="58"/>
        <v>1625342.004</v>
      </c>
      <c r="U448" s="3">
        <f t="shared" si="59"/>
        <v>0.62450812236489484</v>
      </c>
      <c r="V448">
        <f t="shared" si="60"/>
        <v>1326238.156</v>
      </c>
      <c r="W448">
        <f t="shared" si="61"/>
        <v>0.64882868779014735</v>
      </c>
      <c r="X448">
        <v>2752625652</v>
      </c>
      <c r="Y448">
        <v>180428733</v>
      </c>
      <c r="Z448">
        <f t="shared" si="62"/>
        <v>27.325442230783992</v>
      </c>
      <c r="AA448">
        <f t="shared" si="63"/>
        <v>3.9521974838763838</v>
      </c>
      <c r="AB448" s="2" t="s">
        <v>778</v>
      </c>
      <c r="AC448" s="2" t="s">
        <v>851</v>
      </c>
      <c r="AD448" s="2" t="s">
        <v>796</v>
      </c>
      <c r="AE448" s="2" t="s">
        <v>862</v>
      </c>
      <c r="AF448" s="2"/>
      <c r="AG448">
        <v>20</v>
      </c>
    </row>
    <row r="449" spans="1:33" x14ac:dyDescent="0.25">
      <c r="A449" t="s">
        <v>496</v>
      </c>
      <c r="B449" t="s">
        <v>496</v>
      </c>
      <c r="C449">
        <v>211696772</v>
      </c>
      <c r="D449">
        <v>109275</v>
      </c>
      <c r="E449">
        <v>248088848</v>
      </c>
      <c r="F449">
        <v>109821</v>
      </c>
      <c r="G449" s="4">
        <v>5.8999999999999997E-2</v>
      </c>
      <c r="H449" t="s">
        <v>555</v>
      </c>
      <c r="I449">
        <v>77.5</v>
      </c>
      <c r="J449" s="3">
        <v>4.1040897523208715</v>
      </c>
      <c r="K449" s="3">
        <v>84017</v>
      </c>
      <c r="L449" s="7">
        <v>33.1</v>
      </c>
      <c r="M449" s="7">
        <v>84.4</v>
      </c>
      <c r="N449" s="2">
        <v>9.6</v>
      </c>
      <c r="O449" s="2">
        <f>F449*102.58</f>
        <v>11265438.18</v>
      </c>
      <c r="P449">
        <f t="shared" si="55"/>
        <v>5196455.1675000004</v>
      </c>
      <c r="Q449">
        <f t="shared" si="56"/>
        <v>2.0945944202618896</v>
      </c>
      <c r="R449">
        <v>6238181.9250000007</v>
      </c>
      <c r="S449">
        <f t="shared" si="57"/>
        <v>2.9467534464814609</v>
      </c>
      <c r="T449" s="3">
        <f t="shared" si="58"/>
        <v>1434745.4723999999</v>
      </c>
      <c r="U449" s="3">
        <f t="shared" si="59"/>
        <v>0.57831921263949759</v>
      </c>
      <c r="V449">
        <f t="shared" si="60"/>
        <v>1225267.7925</v>
      </c>
      <c r="W449">
        <f t="shared" si="61"/>
        <v>0.57878435316906962</v>
      </c>
      <c r="X449">
        <v>55511221</v>
      </c>
      <c r="Y449">
        <v>2471828035</v>
      </c>
      <c r="Z449">
        <f t="shared" si="62"/>
        <v>17.190661745187121</v>
      </c>
      <c r="AA449">
        <f t="shared" si="63"/>
        <v>3.5255377996505306</v>
      </c>
      <c r="AB449" s="2" t="s">
        <v>631</v>
      </c>
      <c r="AC449" s="2" t="s">
        <v>794</v>
      </c>
      <c r="AD449" s="2" t="s">
        <v>812</v>
      </c>
      <c r="AE449" s="2" t="s">
        <v>862</v>
      </c>
      <c r="AF449" s="2"/>
      <c r="AG449">
        <v>19</v>
      </c>
    </row>
    <row r="450" spans="1:33" x14ac:dyDescent="0.25">
      <c r="A450" t="s">
        <v>450</v>
      </c>
      <c r="B450" t="s">
        <v>243</v>
      </c>
      <c r="C450">
        <v>266476931</v>
      </c>
      <c r="D450">
        <v>209</v>
      </c>
      <c r="E450">
        <v>284889425</v>
      </c>
      <c r="F450">
        <v>210</v>
      </c>
      <c r="G450" s="4">
        <v>0.105</v>
      </c>
      <c r="H450" t="s">
        <v>523</v>
      </c>
      <c r="I450">
        <v>10.25</v>
      </c>
      <c r="J450" s="3">
        <v>241</v>
      </c>
      <c r="K450" s="3">
        <v>32469</v>
      </c>
      <c r="L450" s="7">
        <v>31.8</v>
      </c>
      <c r="M450" s="7">
        <v>78.7</v>
      </c>
      <c r="N450" s="2">
        <v>11</v>
      </c>
      <c r="O450" s="2">
        <f>F450*186.63</f>
        <v>39192.299999999996</v>
      </c>
      <c r="P450">
        <f t="shared" ref="P450:P483" si="64">F450*47.3175</f>
        <v>9936.6750000000011</v>
      </c>
      <c r="Q450">
        <f t="shared" ref="Q450:Q513" si="65">(P450/E450)*100</f>
        <v>3.4879058778682294E-3</v>
      </c>
      <c r="R450">
        <v>11931.183000000001</v>
      </c>
      <c r="S450">
        <f t="shared" ref="S450:S513" si="66">(R450/C450)*100</f>
        <v>4.4773793195629387E-3</v>
      </c>
      <c r="T450" s="3">
        <f t="shared" ref="T450:T483" si="67">F450*13.0644</f>
        <v>2743.5239999999999</v>
      </c>
      <c r="U450" s="3">
        <f t="shared" ref="U450:U513" si="68">(T450/E450)*100</f>
        <v>9.6301363239439301E-4</v>
      </c>
      <c r="V450">
        <f t="shared" ref="V450:V483" si="69">D450*11.2127</f>
        <v>2343.4542999999999</v>
      </c>
      <c r="W450">
        <f t="shared" ref="W450:W513" si="70">(V450/C450)*100</f>
        <v>8.7942107829213929E-4</v>
      </c>
      <c r="X450">
        <v>226758084</v>
      </c>
      <c r="Y450">
        <v>200060471</v>
      </c>
      <c r="Z450">
        <f t="shared" ref="Z450:Z483" si="71">(E450-C450)/C450*100</f>
        <v>6.9096014919205135</v>
      </c>
      <c r="AA450">
        <f t="shared" ref="AA450:AA483" si="72">(R450+V450)/C450*100</f>
        <v>5.356800397855078E-3</v>
      </c>
      <c r="AB450" s="2" t="s">
        <v>895</v>
      </c>
      <c r="AC450" s="2" t="s">
        <v>821</v>
      </c>
      <c r="AD450" s="2" t="s">
        <v>784</v>
      </c>
      <c r="AE450" s="2" t="s">
        <v>862</v>
      </c>
      <c r="AF450" s="2" t="s">
        <v>903</v>
      </c>
      <c r="AG450">
        <v>17</v>
      </c>
    </row>
    <row r="451" spans="1:33" x14ac:dyDescent="0.25">
      <c r="A451" t="s">
        <v>451</v>
      </c>
      <c r="B451" t="s">
        <v>365</v>
      </c>
      <c r="C451">
        <v>121540326</v>
      </c>
      <c r="D451">
        <v>123565</v>
      </c>
      <c r="E451">
        <v>257201004</v>
      </c>
      <c r="F451">
        <v>134700</v>
      </c>
      <c r="G451" s="4">
        <v>0.109</v>
      </c>
      <c r="H451" t="s">
        <v>536</v>
      </c>
      <c r="I451">
        <v>8.75</v>
      </c>
      <c r="J451" s="3">
        <v>8.0267123788478241</v>
      </c>
      <c r="K451" s="3">
        <v>23956</v>
      </c>
      <c r="L451" s="7">
        <v>20.3</v>
      </c>
      <c r="M451" s="7">
        <v>79.5</v>
      </c>
      <c r="N451" s="2">
        <v>14.4</v>
      </c>
      <c r="O451" s="2">
        <f>F451*84.07</f>
        <v>11324229</v>
      </c>
      <c r="P451">
        <f t="shared" si="64"/>
        <v>6373667.25</v>
      </c>
      <c r="Q451">
        <f t="shared" si="65"/>
        <v>2.4780880132178646</v>
      </c>
      <c r="R451">
        <v>7053955.1550000003</v>
      </c>
      <c r="S451">
        <f t="shared" si="66"/>
        <v>5.8037981196463138</v>
      </c>
      <c r="T451" s="3">
        <f t="shared" si="67"/>
        <v>1759774.68</v>
      </c>
      <c r="U451" s="3">
        <f t="shared" si="68"/>
        <v>0.68420210365897327</v>
      </c>
      <c r="V451">
        <f t="shared" si="69"/>
        <v>1385497.2755</v>
      </c>
      <c r="W451">
        <f t="shared" si="70"/>
        <v>1.1399486253640623</v>
      </c>
      <c r="X451">
        <v>1205405606</v>
      </c>
      <c r="Y451">
        <v>412975958</v>
      </c>
      <c r="Z451">
        <f t="shared" si="71"/>
        <v>111.61783291580115</v>
      </c>
      <c r="AA451">
        <f t="shared" si="72"/>
        <v>6.943746745010376</v>
      </c>
      <c r="AB451" s="2" t="s">
        <v>779</v>
      </c>
      <c r="AC451" s="2" t="s">
        <v>826</v>
      </c>
      <c r="AD451" s="2" t="s">
        <v>818</v>
      </c>
      <c r="AE451" s="2" t="s">
        <v>862</v>
      </c>
      <c r="AF451" s="2"/>
      <c r="AG451">
        <v>17</v>
      </c>
    </row>
    <row r="452" spans="1:33" x14ac:dyDescent="0.25">
      <c r="A452" t="s">
        <v>452</v>
      </c>
      <c r="B452" t="s">
        <v>299</v>
      </c>
      <c r="C452">
        <v>4389588</v>
      </c>
      <c r="D452">
        <v>5944</v>
      </c>
      <c r="E452">
        <v>5399110</v>
      </c>
      <c r="F452">
        <v>5834</v>
      </c>
      <c r="G452" s="4">
        <v>1.4E-2</v>
      </c>
      <c r="H452" t="s">
        <v>531</v>
      </c>
      <c r="I452">
        <v>7.75</v>
      </c>
      <c r="J452" s="3">
        <v>0.68493150684931503</v>
      </c>
      <c r="K452" s="3">
        <v>38590</v>
      </c>
      <c r="L452" s="7">
        <v>39.9</v>
      </c>
      <c r="M452" s="7">
        <v>85.1</v>
      </c>
      <c r="N452" s="2">
        <v>10.5</v>
      </c>
      <c r="O452" s="2">
        <f>F452*99.07</f>
        <v>577974.38</v>
      </c>
      <c r="P452">
        <f t="shared" si="64"/>
        <v>276050.29500000004</v>
      </c>
      <c r="Q452">
        <f t="shared" si="65"/>
        <v>5.1128851792239836</v>
      </c>
      <c r="R452">
        <v>339325.12800000003</v>
      </c>
      <c r="S452">
        <f t="shared" si="66"/>
        <v>7.7302272559520393</v>
      </c>
      <c r="T452" s="3">
        <f t="shared" si="67"/>
        <v>76217.709600000002</v>
      </c>
      <c r="U452" s="3">
        <f t="shared" si="68"/>
        <v>1.4116717310816043</v>
      </c>
      <c r="V452">
        <f t="shared" si="69"/>
        <v>66648.288799999995</v>
      </c>
      <c r="W452">
        <f t="shared" si="70"/>
        <v>1.5183267495719415</v>
      </c>
      <c r="X452">
        <v>4463934</v>
      </c>
      <c r="Y452">
        <v>675953080</v>
      </c>
      <c r="Z452">
        <f t="shared" si="71"/>
        <v>22.998103694469734</v>
      </c>
      <c r="AA452">
        <f t="shared" si="72"/>
        <v>9.2485540055239799</v>
      </c>
      <c r="AB452" s="2" t="s">
        <v>725</v>
      </c>
      <c r="AC452" s="2" t="s">
        <v>851</v>
      </c>
      <c r="AD452" s="2" t="s">
        <v>812</v>
      </c>
      <c r="AE452" s="2" t="s">
        <v>862</v>
      </c>
      <c r="AF452" s="2"/>
      <c r="AG452">
        <v>18</v>
      </c>
    </row>
    <row r="453" spans="1:33" x14ac:dyDescent="0.25">
      <c r="A453" t="s">
        <v>453</v>
      </c>
      <c r="B453" t="s">
        <v>440</v>
      </c>
      <c r="C453">
        <v>230185197</v>
      </c>
      <c r="D453">
        <v>133151</v>
      </c>
      <c r="E453">
        <v>260093334</v>
      </c>
      <c r="F453">
        <v>141279</v>
      </c>
      <c r="G453" s="4">
        <v>6.9000000000000006E-2</v>
      </c>
      <c r="H453" t="s">
        <v>546</v>
      </c>
      <c r="I453">
        <v>8.5</v>
      </c>
      <c r="J453" s="3">
        <v>4.3419950948792607</v>
      </c>
      <c r="K453" s="3">
        <v>20421</v>
      </c>
      <c r="L453" s="7">
        <v>14.3</v>
      </c>
      <c r="M453" s="7">
        <v>69.8</v>
      </c>
      <c r="N453" s="2">
        <v>10.4</v>
      </c>
      <c r="O453" s="2">
        <f>F453*121.42</f>
        <v>17154096.18</v>
      </c>
      <c r="P453">
        <f t="shared" si="64"/>
        <v>6684969.0825000005</v>
      </c>
      <c r="Q453">
        <f t="shared" si="65"/>
        <v>2.5702193053898106</v>
      </c>
      <c r="R453">
        <v>7601191.1370000001</v>
      </c>
      <c r="S453">
        <f t="shared" si="66"/>
        <v>3.3022067604981569</v>
      </c>
      <c r="T453" s="3">
        <f t="shared" si="67"/>
        <v>1845725.3675999998</v>
      </c>
      <c r="U453" s="3">
        <f t="shared" si="68"/>
        <v>0.7096396279037277</v>
      </c>
      <c r="V453">
        <f t="shared" si="69"/>
        <v>1492982.2176999999</v>
      </c>
      <c r="W453">
        <f t="shared" si="70"/>
        <v>0.64860044744753931</v>
      </c>
      <c r="X453">
        <v>1481391828</v>
      </c>
      <c r="Y453">
        <v>3823076154</v>
      </c>
      <c r="Z453">
        <f t="shared" si="71"/>
        <v>12.993075745005445</v>
      </c>
      <c r="AA453">
        <f t="shared" si="72"/>
        <v>3.9508072079456955</v>
      </c>
      <c r="AB453" s="2" t="s">
        <v>780</v>
      </c>
      <c r="AC453" s="2" t="s">
        <v>799</v>
      </c>
      <c r="AD453" s="2" t="s">
        <v>596</v>
      </c>
      <c r="AE453" s="2" t="s">
        <v>863</v>
      </c>
      <c r="AF453" s="2"/>
      <c r="AG453">
        <v>16</v>
      </c>
    </row>
    <row r="454" spans="1:33" x14ac:dyDescent="0.25">
      <c r="A454" t="s">
        <v>454</v>
      </c>
      <c r="B454" t="s">
        <v>369</v>
      </c>
      <c r="C454">
        <v>130279404</v>
      </c>
      <c r="D454">
        <v>101797</v>
      </c>
      <c r="E454">
        <v>167520606</v>
      </c>
      <c r="F454">
        <v>99536</v>
      </c>
      <c r="G454" s="4">
        <v>6.8000000000000005E-2</v>
      </c>
      <c r="H454" t="s">
        <v>537</v>
      </c>
      <c r="I454">
        <v>8.25</v>
      </c>
      <c r="J454" s="3">
        <v>3.4628816261848634</v>
      </c>
      <c r="K454" s="3">
        <v>36156</v>
      </c>
      <c r="L454" s="7">
        <v>38.1</v>
      </c>
      <c r="M454" s="7">
        <v>87.1</v>
      </c>
      <c r="N454" s="2">
        <v>11</v>
      </c>
      <c r="O454" s="2">
        <f>F454*189.91</f>
        <v>18902881.759999998</v>
      </c>
      <c r="P454">
        <f t="shared" si="64"/>
        <v>4709794.6800000006</v>
      </c>
      <c r="Q454">
        <f t="shared" si="65"/>
        <v>2.8114718496183095</v>
      </c>
      <c r="R454">
        <v>5811285.3390000006</v>
      </c>
      <c r="S454">
        <f t="shared" si="66"/>
        <v>4.4606324258284147</v>
      </c>
      <c r="T454" s="3">
        <f t="shared" si="67"/>
        <v>1300378.1183999998</v>
      </c>
      <c r="U454" s="3">
        <f t="shared" si="68"/>
        <v>0.77624965038629334</v>
      </c>
      <c r="V454">
        <f t="shared" si="69"/>
        <v>1141419.2219</v>
      </c>
      <c r="W454">
        <f t="shared" si="70"/>
        <v>0.8761317498044433</v>
      </c>
      <c r="X454">
        <v>1155988264</v>
      </c>
      <c r="Y454">
        <v>114658125</v>
      </c>
      <c r="Z454">
        <f t="shared" si="71"/>
        <v>28.585640443979926</v>
      </c>
      <c r="AA454">
        <f t="shared" si="72"/>
        <v>5.3367641756328581</v>
      </c>
      <c r="AB454" s="2" t="s">
        <v>734</v>
      </c>
      <c r="AC454" s="2" t="s">
        <v>852</v>
      </c>
      <c r="AD454" s="2" t="s">
        <v>570</v>
      </c>
      <c r="AE454" s="2" t="s">
        <v>862</v>
      </c>
      <c r="AF454" s="2"/>
      <c r="AG454">
        <v>20</v>
      </c>
    </row>
    <row r="455" spans="1:33" x14ac:dyDescent="0.25">
      <c r="A455" t="s">
        <v>455</v>
      </c>
      <c r="B455" t="s">
        <v>243</v>
      </c>
      <c r="C455">
        <v>18737808</v>
      </c>
      <c r="D455">
        <v>30134</v>
      </c>
      <c r="E455">
        <v>20466446</v>
      </c>
      <c r="F455">
        <v>28344</v>
      </c>
      <c r="G455" s="4">
        <v>6.8000000000000005E-2</v>
      </c>
      <c r="H455" t="s">
        <v>523</v>
      </c>
      <c r="I455">
        <v>9.5</v>
      </c>
      <c r="J455" s="3">
        <v>1.2621230237810548</v>
      </c>
      <c r="K455" s="3">
        <v>32469</v>
      </c>
      <c r="L455" s="7">
        <v>31.8</v>
      </c>
      <c r="M455" s="7">
        <v>78.7</v>
      </c>
      <c r="N455" s="2">
        <v>11</v>
      </c>
      <c r="O455" s="2">
        <f>F455*186.63</f>
        <v>5289840.72</v>
      </c>
      <c r="P455">
        <f t="shared" si="64"/>
        <v>1341167.22</v>
      </c>
      <c r="Q455">
        <f t="shared" si="65"/>
        <v>6.5530049525941143</v>
      </c>
      <c r="R455">
        <v>1720259.6580000001</v>
      </c>
      <c r="S455">
        <f t="shared" si="66"/>
        <v>9.1806878264522727</v>
      </c>
      <c r="T455" s="3">
        <f t="shared" si="67"/>
        <v>370297.35359999997</v>
      </c>
      <c r="U455" s="3">
        <f t="shared" si="68"/>
        <v>1.8092899646572735</v>
      </c>
      <c r="V455">
        <f t="shared" si="69"/>
        <v>337883.50179999997</v>
      </c>
      <c r="W455">
        <f t="shared" si="70"/>
        <v>1.8032178673193788</v>
      </c>
      <c r="X455">
        <v>8641685</v>
      </c>
      <c r="Y455">
        <v>171398831</v>
      </c>
      <c r="Z455">
        <f t="shared" si="71"/>
        <v>9.2254013916675834</v>
      </c>
      <c r="AA455">
        <f t="shared" si="72"/>
        <v>10.983905693771652</v>
      </c>
      <c r="AB455" s="2" t="s">
        <v>724</v>
      </c>
      <c r="AC455" s="2" t="s">
        <v>821</v>
      </c>
      <c r="AD455" s="2" t="s">
        <v>784</v>
      </c>
      <c r="AE455" s="2" t="s">
        <v>862</v>
      </c>
      <c r="AF455" s="2" t="s">
        <v>903</v>
      </c>
      <c r="AG455">
        <v>17</v>
      </c>
    </row>
    <row r="456" spans="1:33" x14ac:dyDescent="0.25">
      <c r="A456" t="s">
        <v>456</v>
      </c>
      <c r="B456" t="s">
        <v>487</v>
      </c>
      <c r="C456">
        <v>111286002</v>
      </c>
      <c r="D456">
        <v>70974</v>
      </c>
      <c r="E456">
        <v>116927613</v>
      </c>
      <c r="F456">
        <v>70566</v>
      </c>
      <c r="G456" s="4">
        <v>4.8000000000000001E-2</v>
      </c>
      <c r="H456" t="s">
        <v>516</v>
      </c>
      <c r="I456">
        <v>9.25</v>
      </c>
      <c r="J456" s="3">
        <v>1.7010177756357554</v>
      </c>
      <c r="K456" s="3">
        <v>45524</v>
      </c>
      <c r="L456" s="7">
        <v>41.7</v>
      </c>
      <c r="M456" s="7">
        <v>89.4</v>
      </c>
      <c r="N456" s="2">
        <v>11.8</v>
      </c>
      <c r="O456" s="2">
        <f>F456*116.26</f>
        <v>8204003.1600000001</v>
      </c>
      <c r="P456">
        <f t="shared" si="64"/>
        <v>3339006.7050000001</v>
      </c>
      <c r="Q456">
        <f t="shared" si="65"/>
        <v>2.8556186338978802</v>
      </c>
      <c r="R456">
        <v>4051692.7380000004</v>
      </c>
      <c r="S456">
        <f t="shared" si="66"/>
        <v>3.6407927908129905</v>
      </c>
      <c r="T456" s="3">
        <f t="shared" si="67"/>
        <v>921902.45039999997</v>
      </c>
      <c r="U456" s="3">
        <f t="shared" si="68"/>
        <v>0.78843861321277464</v>
      </c>
      <c r="V456">
        <f t="shared" si="69"/>
        <v>795810.16980000003</v>
      </c>
      <c r="W456">
        <f t="shared" si="70"/>
        <v>0.71510356693378208</v>
      </c>
      <c r="X456">
        <v>1784644964</v>
      </c>
      <c r="Y456">
        <v>144045267</v>
      </c>
      <c r="Z456">
        <f t="shared" si="71"/>
        <v>5.0694704622419628</v>
      </c>
      <c r="AA456">
        <f t="shared" si="72"/>
        <v>4.3558963577467722</v>
      </c>
      <c r="AB456" s="2" t="s">
        <v>631</v>
      </c>
      <c r="AC456" s="2" t="s">
        <v>835</v>
      </c>
      <c r="AD456" s="2" t="s">
        <v>793</v>
      </c>
      <c r="AE456" s="2" t="s">
        <v>862</v>
      </c>
      <c r="AG456">
        <v>19</v>
      </c>
    </row>
    <row r="457" spans="1:33" x14ac:dyDescent="0.25">
      <c r="A457" t="s">
        <v>457</v>
      </c>
      <c r="B457" t="s">
        <v>489</v>
      </c>
      <c r="C457">
        <v>23209683</v>
      </c>
      <c r="D457">
        <v>26980</v>
      </c>
      <c r="E457">
        <v>24124568</v>
      </c>
      <c r="F457">
        <v>25235</v>
      </c>
      <c r="G457" s="4">
        <v>0.13800000000000001</v>
      </c>
      <c r="H457" t="s">
        <v>519</v>
      </c>
      <c r="I457">
        <v>8.25</v>
      </c>
      <c r="J457" s="3">
        <v>5.45</v>
      </c>
      <c r="K457" s="3">
        <v>22553</v>
      </c>
      <c r="L457" s="7">
        <v>16.100000000000001</v>
      </c>
      <c r="M457" s="7">
        <v>73.8</v>
      </c>
      <c r="N457" s="2">
        <v>16.100000000000001</v>
      </c>
      <c r="O457" s="2">
        <f>F457*39.12</f>
        <v>987193.2</v>
      </c>
      <c r="P457">
        <f t="shared" si="64"/>
        <v>1194057.1125</v>
      </c>
      <c r="Q457">
        <f t="shared" si="65"/>
        <v>4.9495481639298164</v>
      </c>
      <c r="R457">
        <v>1540207.26</v>
      </c>
      <c r="S457">
        <f t="shared" si="66"/>
        <v>6.636054701824234</v>
      </c>
      <c r="T457" s="3">
        <f t="shared" si="67"/>
        <v>329680.13399999996</v>
      </c>
      <c r="U457" s="3">
        <f t="shared" si="68"/>
        <v>1.3665742491223054</v>
      </c>
      <c r="V457">
        <f t="shared" si="69"/>
        <v>302518.64600000001</v>
      </c>
      <c r="W457">
        <f t="shared" si="70"/>
        <v>1.3034156735359117</v>
      </c>
      <c r="X457">
        <v>90519021</v>
      </c>
      <c r="Y457">
        <v>317535737</v>
      </c>
      <c r="Z457">
        <f t="shared" si="71"/>
        <v>3.9418246255237523</v>
      </c>
      <c r="AA457">
        <f t="shared" si="72"/>
        <v>7.9394703753601457</v>
      </c>
      <c r="AB457" s="2" t="s">
        <v>781</v>
      </c>
      <c r="AC457" s="2" t="s">
        <v>843</v>
      </c>
      <c r="AD457" s="2" t="s">
        <v>799</v>
      </c>
      <c r="AE457" s="2" t="s">
        <v>863</v>
      </c>
      <c r="AG457">
        <v>16</v>
      </c>
    </row>
    <row r="458" spans="1:33" x14ac:dyDescent="0.25">
      <c r="A458" t="s">
        <v>458</v>
      </c>
      <c r="B458" t="s">
        <v>497</v>
      </c>
      <c r="C458">
        <v>6283896</v>
      </c>
      <c r="D458">
        <v>8906</v>
      </c>
      <c r="E458">
        <v>9514007</v>
      </c>
      <c r="F458">
        <v>8944</v>
      </c>
      <c r="G458" s="4">
        <v>7.4999999999999997E-2</v>
      </c>
      <c r="H458" t="s">
        <v>561</v>
      </c>
      <c r="I458">
        <v>7.875</v>
      </c>
      <c r="J458" s="3">
        <v>1.4410819199645273</v>
      </c>
      <c r="K458" s="3">
        <v>25101</v>
      </c>
      <c r="L458" s="7">
        <v>16.899999999999999</v>
      </c>
      <c r="M458" s="7">
        <v>78.3</v>
      </c>
      <c r="N458" s="2">
        <v>17.100000000000001</v>
      </c>
      <c r="O458" s="2">
        <f>F458*345.43</f>
        <v>3089525.92</v>
      </c>
      <c r="P458">
        <f t="shared" si="64"/>
        <v>423207.72000000003</v>
      </c>
      <c r="Q458">
        <f t="shared" si="65"/>
        <v>4.4482594978120158</v>
      </c>
      <c r="R458">
        <v>508416.82200000004</v>
      </c>
      <c r="S458">
        <f t="shared" si="66"/>
        <v>8.0907898857651368</v>
      </c>
      <c r="T458" s="3">
        <f t="shared" si="67"/>
        <v>116847.99359999999</v>
      </c>
      <c r="U458" s="3">
        <f t="shared" si="68"/>
        <v>1.2281680431809645</v>
      </c>
      <c r="V458">
        <f t="shared" si="69"/>
        <v>99860.306199999992</v>
      </c>
      <c r="W458">
        <f t="shared" si="70"/>
        <v>1.5891463862546418</v>
      </c>
      <c r="X458">
        <v>21585094</v>
      </c>
      <c r="Y458">
        <v>1612263278</v>
      </c>
      <c r="Z458">
        <f t="shared" si="71"/>
        <v>51.402999031174289</v>
      </c>
      <c r="AA458">
        <f t="shared" si="72"/>
        <v>9.6799362720197788</v>
      </c>
      <c r="AB458" s="2" t="s">
        <v>782</v>
      </c>
      <c r="AC458" s="2" t="s">
        <v>854</v>
      </c>
      <c r="AD458" s="2" t="s">
        <v>809</v>
      </c>
      <c r="AE458" s="2" t="s">
        <v>862</v>
      </c>
      <c r="AF458" s="2"/>
      <c r="AG458" s="9">
        <v>19</v>
      </c>
    </row>
    <row r="459" spans="1:33" x14ac:dyDescent="0.25">
      <c r="A459" t="s">
        <v>459</v>
      </c>
      <c r="B459" t="s">
        <v>393</v>
      </c>
      <c r="C459">
        <v>110344949</v>
      </c>
      <c r="D459">
        <v>53015</v>
      </c>
      <c r="E459">
        <v>139144170</v>
      </c>
      <c r="F459">
        <v>52147</v>
      </c>
      <c r="G459" s="4">
        <v>0.13500000000000001</v>
      </c>
      <c r="H459" t="s">
        <v>544</v>
      </c>
      <c r="I459">
        <v>9.75</v>
      </c>
      <c r="J459" s="3">
        <v>6.0448572639649107</v>
      </c>
      <c r="K459" s="3">
        <v>39001</v>
      </c>
      <c r="L459" s="7">
        <v>40</v>
      </c>
      <c r="M459" s="7">
        <v>86.4</v>
      </c>
      <c r="N459" s="2">
        <v>13.4</v>
      </c>
      <c r="O459" s="2">
        <f>F459*509.64</f>
        <v>26576197.079999998</v>
      </c>
      <c r="P459">
        <f t="shared" si="64"/>
        <v>2467465.6725000003</v>
      </c>
      <c r="Q459">
        <f t="shared" si="65"/>
        <v>1.7733158870400394</v>
      </c>
      <c r="R459">
        <v>3026467.3050000002</v>
      </c>
      <c r="S459">
        <f t="shared" si="66"/>
        <v>2.7427329772928712</v>
      </c>
      <c r="T459" s="3">
        <f t="shared" si="67"/>
        <v>681269.26679999998</v>
      </c>
      <c r="U459" s="3">
        <f t="shared" si="68"/>
        <v>0.48961394990533913</v>
      </c>
      <c r="V459">
        <f t="shared" si="69"/>
        <v>594441.2905</v>
      </c>
      <c r="W459">
        <f t="shared" si="70"/>
        <v>0.5387118267642681</v>
      </c>
      <c r="X459">
        <v>261769199</v>
      </c>
      <c r="Y459">
        <v>817805682</v>
      </c>
      <c r="Z459">
        <f t="shared" si="71"/>
        <v>26.099265313902137</v>
      </c>
      <c r="AA459">
        <f t="shared" si="72"/>
        <v>3.2814448040571391</v>
      </c>
      <c r="AB459" s="2" t="s">
        <v>723</v>
      </c>
      <c r="AC459" s="2" t="s">
        <v>851</v>
      </c>
      <c r="AD459" s="2" t="s">
        <v>788</v>
      </c>
      <c r="AE459" s="2" t="s">
        <v>862</v>
      </c>
      <c r="AF459" s="2"/>
      <c r="AG459">
        <v>21</v>
      </c>
    </row>
    <row r="460" spans="1:33" x14ac:dyDescent="0.25">
      <c r="A460" t="s">
        <v>460</v>
      </c>
      <c r="B460" t="s">
        <v>501</v>
      </c>
      <c r="C460">
        <v>7488354</v>
      </c>
      <c r="D460">
        <v>2805</v>
      </c>
      <c r="E460">
        <v>8578681</v>
      </c>
      <c r="F460">
        <v>2826</v>
      </c>
      <c r="G460" s="4">
        <v>8.4000000000000005E-2</v>
      </c>
      <c r="H460" t="s">
        <v>556</v>
      </c>
      <c r="I460">
        <v>7.5</v>
      </c>
      <c r="J460" s="3">
        <v>12.719790497568274</v>
      </c>
      <c r="K460" s="3">
        <v>28130</v>
      </c>
      <c r="L460" s="7">
        <v>22.5</v>
      </c>
      <c r="M460" s="7">
        <v>90</v>
      </c>
      <c r="N460" s="2">
        <v>20.3</v>
      </c>
      <c r="O460" s="2">
        <f>F460*77.57</f>
        <v>219212.81999999998</v>
      </c>
      <c r="P460">
        <f t="shared" si="64"/>
        <v>133719.255</v>
      </c>
      <c r="Q460">
        <f t="shared" si="65"/>
        <v>1.5587390998686164</v>
      </c>
      <c r="R460">
        <v>160129.035</v>
      </c>
      <c r="S460">
        <f t="shared" si="66"/>
        <v>2.1383742675626713</v>
      </c>
      <c r="T460" s="3">
        <f t="shared" si="67"/>
        <v>36919.994399999996</v>
      </c>
      <c r="U460" s="3">
        <f t="shared" si="68"/>
        <v>0.4303691255100871</v>
      </c>
      <c r="V460">
        <f t="shared" si="69"/>
        <v>31451.623499999998</v>
      </c>
      <c r="W460">
        <f t="shared" si="70"/>
        <v>0.42000716712911801</v>
      </c>
      <c r="X460">
        <v>2527709020</v>
      </c>
      <c r="Y460">
        <v>113625551</v>
      </c>
      <c r="Z460">
        <f t="shared" si="71"/>
        <v>14.56030257116584</v>
      </c>
      <c r="AA460">
        <f t="shared" si="72"/>
        <v>2.5583814346917895</v>
      </c>
      <c r="AB460" s="2" t="s">
        <v>901</v>
      </c>
      <c r="AC460" s="2" t="s">
        <v>807</v>
      </c>
      <c r="AD460" s="2" t="s">
        <v>824</v>
      </c>
      <c r="AE460" s="2" t="s">
        <v>863</v>
      </c>
      <c r="AF460" s="2"/>
      <c r="AG460">
        <v>21</v>
      </c>
    </row>
    <row r="461" spans="1:33" x14ac:dyDescent="0.25">
      <c r="A461" t="s">
        <v>461</v>
      </c>
      <c r="B461" t="s">
        <v>243</v>
      </c>
      <c r="C461">
        <v>94918887</v>
      </c>
      <c r="D461">
        <v>107813</v>
      </c>
      <c r="E461">
        <v>109147071</v>
      </c>
      <c r="F461">
        <v>109290</v>
      </c>
      <c r="G461" s="4">
        <v>9.1999999999999998E-2</v>
      </c>
      <c r="H461" t="s">
        <v>523</v>
      </c>
      <c r="I461">
        <v>9.5</v>
      </c>
      <c r="J461" s="3">
        <v>2.4451027413363429</v>
      </c>
      <c r="K461" s="3">
        <v>32469</v>
      </c>
      <c r="L461" s="7">
        <v>31.8</v>
      </c>
      <c r="M461" s="7">
        <v>78.7</v>
      </c>
      <c r="N461" s="2">
        <v>11</v>
      </c>
      <c r="O461" s="2">
        <f>F461*186.63</f>
        <v>20396792.699999999</v>
      </c>
      <c r="P461">
        <f t="shared" si="64"/>
        <v>5171329.5750000002</v>
      </c>
      <c r="Q461">
        <f t="shared" si="65"/>
        <v>4.7379462660981533</v>
      </c>
      <c r="R461">
        <v>6154720.7310000006</v>
      </c>
      <c r="S461">
        <f t="shared" si="66"/>
        <v>6.4841897387608443</v>
      </c>
      <c r="T461" s="3">
        <f t="shared" si="67"/>
        <v>1427808.2759999998</v>
      </c>
      <c r="U461" s="3">
        <f t="shared" si="68"/>
        <v>1.3081507940785693</v>
      </c>
      <c r="V461">
        <f t="shared" si="69"/>
        <v>1208874.8251</v>
      </c>
      <c r="W461">
        <f t="shared" si="70"/>
        <v>1.2735872314853418</v>
      </c>
      <c r="X461">
        <v>379877543</v>
      </c>
      <c r="Y461">
        <v>4664552747</v>
      </c>
      <c r="Z461">
        <f t="shared" si="71"/>
        <v>14.989834425681792</v>
      </c>
      <c r="AA461">
        <f t="shared" si="72"/>
        <v>7.7577769702461854</v>
      </c>
      <c r="AB461" s="2" t="s">
        <v>763</v>
      </c>
      <c r="AC461" s="2" t="s">
        <v>821</v>
      </c>
      <c r="AD461" s="2" t="s">
        <v>784</v>
      </c>
      <c r="AE461" s="2" t="s">
        <v>862</v>
      </c>
      <c r="AF461" s="2" t="s">
        <v>903</v>
      </c>
      <c r="AG461">
        <v>17</v>
      </c>
    </row>
    <row r="462" spans="1:33" x14ac:dyDescent="0.25">
      <c r="A462" t="s">
        <v>462</v>
      </c>
      <c r="B462" t="s">
        <v>243</v>
      </c>
      <c r="C462">
        <v>132574030</v>
      </c>
      <c r="D462">
        <v>35882</v>
      </c>
      <c r="E462">
        <v>111432716</v>
      </c>
      <c r="F462">
        <v>35553</v>
      </c>
      <c r="G462" s="4">
        <v>9.4E-2</v>
      </c>
      <c r="H462" t="s">
        <v>523</v>
      </c>
      <c r="I462">
        <v>10.25</v>
      </c>
      <c r="J462" s="3">
        <v>7.9089661851343713</v>
      </c>
      <c r="K462" s="3">
        <v>32469</v>
      </c>
      <c r="L462" s="7">
        <v>31.8</v>
      </c>
      <c r="M462" s="7">
        <v>78.7</v>
      </c>
      <c r="N462" s="2">
        <v>11</v>
      </c>
      <c r="O462" s="2">
        <f>F462*186.63</f>
        <v>6635256.3899999997</v>
      </c>
      <c r="P462">
        <f t="shared" si="64"/>
        <v>1682279.0775000001</v>
      </c>
      <c r="Q462">
        <f t="shared" si="65"/>
        <v>1.5096814812447001</v>
      </c>
      <c r="R462">
        <v>2048395.7340000002</v>
      </c>
      <c r="S462">
        <f t="shared" si="66"/>
        <v>1.5450957732822936</v>
      </c>
      <c r="T462" s="3">
        <f t="shared" si="67"/>
        <v>464478.61319999996</v>
      </c>
      <c r="U462" s="3">
        <f t="shared" si="68"/>
        <v>0.41682427735136596</v>
      </c>
      <c r="V462">
        <f t="shared" si="69"/>
        <v>402334.10139999999</v>
      </c>
      <c r="W462">
        <f t="shared" si="70"/>
        <v>0.30347881964514467</v>
      </c>
      <c r="X462">
        <v>30843986</v>
      </c>
      <c r="Y462">
        <v>932955822</v>
      </c>
      <c r="Z462">
        <f t="shared" si="71"/>
        <v>-15.946798931887338</v>
      </c>
      <c r="AA462">
        <f t="shared" si="72"/>
        <v>1.8485745929274384</v>
      </c>
      <c r="AB462" s="2" t="s">
        <v>658</v>
      </c>
      <c r="AC462" s="2" t="s">
        <v>821</v>
      </c>
      <c r="AD462" s="2" t="s">
        <v>784</v>
      </c>
      <c r="AE462" s="2" t="s">
        <v>862</v>
      </c>
      <c r="AF462" s="2" t="s">
        <v>903</v>
      </c>
      <c r="AG462">
        <v>17</v>
      </c>
    </row>
    <row r="463" spans="1:33" x14ac:dyDescent="0.25">
      <c r="A463" t="s">
        <v>463</v>
      </c>
      <c r="B463" t="s">
        <v>500</v>
      </c>
      <c r="C463">
        <v>119757057</v>
      </c>
      <c r="D463">
        <v>53163</v>
      </c>
      <c r="E463">
        <v>184606059</v>
      </c>
      <c r="F463">
        <v>53776</v>
      </c>
      <c r="G463" s="4">
        <v>6.2E-2</v>
      </c>
      <c r="H463" t="s">
        <v>547</v>
      </c>
      <c r="I463">
        <v>8.25</v>
      </c>
      <c r="J463" s="3">
        <v>3.8990656955786065</v>
      </c>
      <c r="K463" s="3">
        <v>32598</v>
      </c>
      <c r="L463" s="7">
        <v>41.6</v>
      </c>
      <c r="M463" s="7">
        <v>86.4</v>
      </c>
      <c r="N463" s="2">
        <v>5.6</v>
      </c>
      <c r="O463" s="2">
        <f>F463*196.8</f>
        <v>10583116.800000001</v>
      </c>
      <c r="P463">
        <f t="shared" si="64"/>
        <v>2544545.8800000004</v>
      </c>
      <c r="Q463">
        <f t="shared" si="65"/>
        <v>1.3783653114007488</v>
      </c>
      <c r="R463">
        <v>3034916.1810000003</v>
      </c>
      <c r="S463">
        <f t="shared" si="66"/>
        <v>2.5342274242761329</v>
      </c>
      <c r="T463" s="3">
        <f t="shared" si="67"/>
        <v>702551.1743999999</v>
      </c>
      <c r="U463" s="3">
        <f t="shared" si="68"/>
        <v>0.38056777670553049</v>
      </c>
      <c r="V463">
        <f t="shared" si="69"/>
        <v>596100.77009999997</v>
      </c>
      <c r="W463">
        <f t="shared" si="70"/>
        <v>0.49775836600593809</v>
      </c>
      <c r="X463">
        <v>113220681</v>
      </c>
      <c r="Y463">
        <v>1797356737</v>
      </c>
      <c r="Z463">
        <f t="shared" si="71"/>
        <v>54.15046396806494</v>
      </c>
      <c r="AA463">
        <f t="shared" si="72"/>
        <v>3.031985790282071</v>
      </c>
      <c r="AB463" s="2" t="s">
        <v>723</v>
      </c>
      <c r="AC463" s="2" t="s">
        <v>800</v>
      </c>
      <c r="AD463" s="2" t="s">
        <v>830</v>
      </c>
      <c r="AE463" s="2" t="s">
        <v>862</v>
      </c>
      <c r="AF463" s="2"/>
      <c r="AG463">
        <v>18</v>
      </c>
    </row>
    <row r="464" spans="1:33" x14ac:dyDescent="0.25">
      <c r="A464" t="s">
        <v>464</v>
      </c>
      <c r="B464" t="s">
        <v>243</v>
      </c>
      <c r="C464">
        <v>15891630</v>
      </c>
      <c r="D464">
        <v>8370</v>
      </c>
      <c r="E464">
        <v>15557739</v>
      </c>
      <c r="F464">
        <v>8121</v>
      </c>
      <c r="G464" s="4">
        <v>2.8000000000000001E-2</v>
      </c>
      <c r="H464" t="s">
        <v>523</v>
      </c>
      <c r="I464">
        <v>9.5</v>
      </c>
      <c r="J464" s="3">
        <v>1.5553960277578367</v>
      </c>
      <c r="K464" s="3">
        <v>32469</v>
      </c>
      <c r="L464" s="7">
        <v>31.8</v>
      </c>
      <c r="M464" s="7">
        <v>78.7</v>
      </c>
      <c r="N464" s="2">
        <v>11</v>
      </c>
      <c r="O464" s="2">
        <f>F464*186.63</f>
        <v>1515622.23</v>
      </c>
      <c r="P464">
        <f t="shared" si="64"/>
        <v>384265.41750000004</v>
      </c>
      <c r="Q464">
        <f t="shared" si="65"/>
        <v>2.4699309938288594</v>
      </c>
      <c r="R464">
        <v>477818.19</v>
      </c>
      <c r="S464">
        <f t="shared" si="66"/>
        <v>3.0067286363953856</v>
      </c>
      <c r="T464" s="3">
        <f t="shared" si="67"/>
        <v>106095.99239999999</v>
      </c>
      <c r="U464" s="3">
        <f t="shared" si="68"/>
        <v>0.68194994401178721</v>
      </c>
      <c r="V464">
        <f t="shared" si="69"/>
        <v>93850.298999999999</v>
      </c>
      <c r="W464">
        <f t="shared" si="70"/>
        <v>0.59056433481021142</v>
      </c>
      <c r="X464">
        <v>82352315</v>
      </c>
      <c r="Y464">
        <v>169854327</v>
      </c>
      <c r="Z464">
        <f t="shared" si="71"/>
        <v>-2.1010494203552437</v>
      </c>
      <c r="AA464">
        <f t="shared" si="72"/>
        <v>3.5972929712055972</v>
      </c>
      <c r="AB464" s="2" t="s">
        <v>696</v>
      </c>
      <c r="AC464" s="2" t="s">
        <v>821</v>
      </c>
      <c r="AD464" s="2" t="s">
        <v>784</v>
      </c>
      <c r="AE464" s="2" t="s">
        <v>862</v>
      </c>
      <c r="AF464" s="2" t="s">
        <v>903</v>
      </c>
      <c r="AG464">
        <v>17</v>
      </c>
    </row>
    <row r="465" spans="1:33" x14ac:dyDescent="0.25">
      <c r="A465" t="s">
        <v>465</v>
      </c>
      <c r="B465" t="s">
        <v>299</v>
      </c>
      <c r="C465">
        <v>102188204</v>
      </c>
      <c r="D465">
        <v>93533</v>
      </c>
      <c r="E465">
        <v>110773382</v>
      </c>
      <c r="F465">
        <v>90812</v>
      </c>
      <c r="G465" s="4">
        <v>7.9000000000000001E-2</v>
      </c>
      <c r="H465" t="s">
        <v>531</v>
      </c>
      <c r="I465">
        <v>8.75</v>
      </c>
      <c r="J465" s="3">
        <v>2.8434666139692162</v>
      </c>
      <c r="K465" s="3">
        <v>38590</v>
      </c>
      <c r="L465" s="7">
        <v>39.9</v>
      </c>
      <c r="M465" s="7">
        <v>85.1</v>
      </c>
      <c r="N465" s="2">
        <v>10.5</v>
      </c>
      <c r="O465" s="2">
        <f>F465*99.07</f>
        <v>8996744.8399999999</v>
      </c>
      <c r="P465">
        <f t="shared" si="64"/>
        <v>4296996.8100000005</v>
      </c>
      <c r="Q465">
        <f t="shared" si="65"/>
        <v>3.8790878570449356</v>
      </c>
      <c r="R465">
        <v>5339518.3710000003</v>
      </c>
      <c r="S465">
        <f t="shared" si="66"/>
        <v>5.2251807566752033</v>
      </c>
      <c r="T465" s="3">
        <f t="shared" si="67"/>
        <v>1186404.2927999999</v>
      </c>
      <c r="U465" s="3">
        <f t="shared" si="68"/>
        <v>1.0710192930644655</v>
      </c>
      <c r="V465">
        <f t="shared" si="69"/>
        <v>1048757.4691000001</v>
      </c>
      <c r="W465">
        <f t="shared" si="70"/>
        <v>1.0262999329159364</v>
      </c>
      <c r="X465">
        <v>1216313367</v>
      </c>
      <c r="Y465">
        <v>840180644</v>
      </c>
      <c r="Z465">
        <f t="shared" si="71"/>
        <v>8.401339551872347</v>
      </c>
      <c r="AA465">
        <f t="shared" si="72"/>
        <v>6.2514806895911397</v>
      </c>
      <c r="AB465" s="2" t="s">
        <v>743</v>
      </c>
      <c r="AC465" s="2" t="s">
        <v>851</v>
      </c>
      <c r="AD465" s="2" t="s">
        <v>812</v>
      </c>
      <c r="AE465" s="2" t="s">
        <v>862</v>
      </c>
      <c r="AF465" s="2"/>
      <c r="AG465">
        <v>18</v>
      </c>
    </row>
    <row r="466" spans="1:33" x14ac:dyDescent="0.25">
      <c r="A466" t="s">
        <v>466</v>
      </c>
      <c r="B466" t="s">
        <v>190</v>
      </c>
      <c r="C466">
        <v>3298762</v>
      </c>
      <c r="D466">
        <v>2302</v>
      </c>
      <c r="E466">
        <v>2873739</v>
      </c>
      <c r="F466">
        <v>2017</v>
      </c>
      <c r="G466" s="4">
        <v>0.24</v>
      </c>
      <c r="H466" t="s">
        <v>518</v>
      </c>
      <c r="I466">
        <v>7.75</v>
      </c>
      <c r="J466" s="3">
        <v>3.66</v>
      </c>
      <c r="K466" s="3">
        <v>17590</v>
      </c>
      <c r="L466" s="7">
        <v>14.5</v>
      </c>
      <c r="M466" s="7">
        <v>69</v>
      </c>
      <c r="N466" s="2">
        <v>11.4</v>
      </c>
      <c r="O466" s="2">
        <f>F466*136.45</f>
        <v>275219.64999999997</v>
      </c>
      <c r="P466">
        <f t="shared" si="64"/>
        <v>95439.397500000006</v>
      </c>
      <c r="Q466">
        <f t="shared" si="65"/>
        <v>3.3210878754124851</v>
      </c>
      <c r="R466">
        <v>131414.274</v>
      </c>
      <c r="S466">
        <f t="shared" si="66"/>
        <v>3.9837452353337404</v>
      </c>
      <c r="T466" s="3">
        <f t="shared" si="67"/>
        <v>26350.894799999998</v>
      </c>
      <c r="U466" s="3">
        <f t="shared" si="68"/>
        <v>0.91695504706586073</v>
      </c>
      <c r="V466">
        <f t="shared" si="69"/>
        <v>25811.635399999999</v>
      </c>
      <c r="W466">
        <f t="shared" si="70"/>
        <v>0.78246431236930702</v>
      </c>
      <c r="X466">
        <v>137332363</v>
      </c>
      <c r="Y466">
        <v>268416199</v>
      </c>
      <c r="Z466">
        <f t="shared" si="71"/>
        <v>-12.884318420061829</v>
      </c>
      <c r="AA466">
        <f t="shared" si="72"/>
        <v>4.7662095477030473</v>
      </c>
      <c r="AB466" s="2" t="s">
        <v>784</v>
      </c>
      <c r="AC466" s="2" t="s">
        <v>841</v>
      </c>
      <c r="AD466" s="2" t="s">
        <v>797</v>
      </c>
      <c r="AE466" s="2" t="s">
        <v>862</v>
      </c>
      <c r="AG466">
        <v>18</v>
      </c>
    </row>
    <row r="467" spans="1:33" x14ac:dyDescent="0.25">
      <c r="A467" t="s">
        <v>467</v>
      </c>
      <c r="B467" t="s">
        <v>507</v>
      </c>
      <c r="C467">
        <v>4628498</v>
      </c>
      <c r="D467">
        <v>3509</v>
      </c>
      <c r="E467">
        <v>6644436</v>
      </c>
      <c r="F467">
        <v>3708</v>
      </c>
      <c r="G467" s="4">
        <v>2.5999999999999999E-2</v>
      </c>
      <c r="H467" t="s">
        <v>548</v>
      </c>
      <c r="I467">
        <v>7.75</v>
      </c>
      <c r="J467" s="3">
        <v>1.5228426395939085</v>
      </c>
      <c r="K467" s="3">
        <v>23867</v>
      </c>
      <c r="L467" s="7">
        <v>16.7</v>
      </c>
      <c r="M467" s="7">
        <v>82</v>
      </c>
      <c r="N467" s="2">
        <v>22.4</v>
      </c>
      <c r="O467" s="2">
        <f>F467*571.21</f>
        <v>2118046.6800000002</v>
      </c>
      <c r="P467">
        <f t="shared" si="64"/>
        <v>175453.29</v>
      </c>
      <c r="Q467">
        <f t="shared" si="65"/>
        <v>2.6406047104675254</v>
      </c>
      <c r="R467">
        <v>200318.28300000002</v>
      </c>
      <c r="S467">
        <f t="shared" si="66"/>
        <v>4.327932798069698</v>
      </c>
      <c r="T467" s="3">
        <f t="shared" si="67"/>
        <v>48442.795199999993</v>
      </c>
      <c r="U467" s="3">
        <f t="shared" si="68"/>
        <v>0.72907309514306395</v>
      </c>
      <c r="V467">
        <f t="shared" si="69"/>
        <v>39345.364300000001</v>
      </c>
      <c r="W467">
        <f t="shared" si="70"/>
        <v>0.85006765261646433</v>
      </c>
      <c r="X467">
        <v>304906238</v>
      </c>
      <c r="Y467">
        <v>25724291</v>
      </c>
      <c r="Z467">
        <f t="shared" si="71"/>
        <v>43.554907013031006</v>
      </c>
      <c r="AA467">
        <f t="shared" si="72"/>
        <v>5.178000450686163</v>
      </c>
      <c r="AB467" s="2" t="s">
        <v>897</v>
      </c>
      <c r="AC467" s="2" t="s">
        <v>858</v>
      </c>
      <c r="AD467" s="2" t="s">
        <v>831</v>
      </c>
      <c r="AE467" s="2" t="s">
        <v>863</v>
      </c>
      <c r="AF467" s="2"/>
      <c r="AG467">
        <v>19</v>
      </c>
    </row>
    <row r="468" spans="1:33" x14ac:dyDescent="0.25">
      <c r="A468" t="s">
        <v>468</v>
      </c>
      <c r="B468" t="s">
        <v>243</v>
      </c>
      <c r="C468">
        <v>84303121</v>
      </c>
      <c r="D468">
        <v>87708</v>
      </c>
      <c r="E468">
        <v>168968227</v>
      </c>
      <c r="F468">
        <v>87886</v>
      </c>
      <c r="G468" s="4">
        <v>8.6999999999999994E-2</v>
      </c>
      <c r="H468" t="s">
        <v>523</v>
      </c>
      <c r="I468">
        <v>10.25</v>
      </c>
      <c r="J468" s="3">
        <v>2.4722022331066178</v>
      </c>
      <c r="K468" s="3">
        <v>32469</v>
      </c>
      <c r="L468" s="7">
        <v>31.8</v>
      </c>
      <c r="M468" s="7">
        <v>78.7</v>
      </c>
      <c r="N468" s="2">
        <v>11</v>
      </c>
      <c r="O468" s="2">
        <f>F468*186.63</f>
        <v>16402164.18</v>
      </c>
      <c r="P468">
        <f t="shared" si="64"/>
        <v>4158545.8050000002</v>
      </c>
      <c r="Q468">
        <f t="shared" si="65"/>
        <v>2.461140700138849</v>
      </c>
      <c r="R468">
        <v>5006986.5959999999</v>
      </c>
      <c r="S468">
        <f t="shared" si="66"/>
        <v>5.9392659922993838</v>
      </c>
      <c r="T468" s="3">
        <f t="shared" si="67"/>
        <v>1148177.8584</v>
      </c>
      <c r="U468" s="3">
        <f t="shared" si="68"/>
        <v>0.67952293681817466</v>
      </c>
      <c r="V468">
        <f t="shared" si="69"/>
        <v>983443.49159999995</v>
      </c>
      <c r="W468">
        <f t="shared" si="70"/>
        <v>1.1665564452827315</v>
      </c>
      <c r="X468">
        <v>3489559525</v>
      </c>
      <c r="Y468">
        <v>1881573137</v>
      </c>
      <c r="Z468">
        <f t="shared" si="71"/>
        <v>100.42938505206705</v>
      </c>
      <c r="AA468">
        <f t="shared" si="72"/>
        <v>7.1058224375821153</v>
      </c>
      <c r="AB468" s="2" t="s">
        <v>624</v>
      </c>
      <c r="AC468" s="2" t="s">
        <v>821</v>
      </c>
      <c r="AD468" s="2" t="s">
        <v>784</v>
      </c>
      <c r="AE468" s="2" t="s">
        <v>862</v>
      </c>
      <c r="AF468" s="2" t="s">
        <v>903</v>
      </c>
      <c r="AG468">
        <v>17</v>
      </c>
    </row>
    <row r="469" spans="1:33" x14ac:dyDescent="0.25">
      <c r="A469" t="s">
        <v>469</v>
      </c>
      <c r="B469" t="s">
        <v>354</v>
      </c>
      <c r="C469">
        <v>15632812</v>
      </c>
      <c r="D469">
        <v>35782</v>
      </c>
      <c r="E469">
        <v>25613305</v>
      </c>
      <c r="F469">
        <v>36928</v>
      </c>
      <c r="G469" s="4">
        <v>6.6000000000000003E-2</v>
      </c>
      <c r="H469" t="s">
        <v>557</v>
      </c>
      <c r="I469">
        <v>8.75</v>
      </c>
      <c r="J469" s="3">
        <v>1.6078441709059279</v>
      </c>
      <c r="K469" s="3">
        <v>27142</v>
      </c>
      <c r="L469" s="7">
        <v>21.8</v>
      </c>
      <c r="M469" s="7">
        <v>81.7</v>
      </c>
      <c r="N469" s="2">
        <v>13.6</v>
      </c>
      <c r="O469" s="2">
        <f>F469*253.23</f>
        <v>9351277.4399999995</v>
      </c>
      <c r="P469">
        <f t="shared" si="64"/>
        <v>1747340.6400000001</v>
      </c>
      <c r="Q469">
        <f t="shared" si="65"/>
        <v>6.8220037984164872</v>
      </c>
      <c r="R469">
        <v>2042687.0340000002</v>
      </c>
      <c r="S469">
        <f t="shared" si="66"/>
        <v>13.066664103681411</v>
      </c>
      <c r="T469" s="3">
        <f t="shared" si="67"/>
        <v>482442.16319999995</v>
      </c>
      <c r="U469" s="3">
        <f t="shared" si="68"/>
        <v>1.8835607634391578</v>
      </c>
      <c r="V469">
        <f t="shared" si="69"/>
        <v>401212.83140000002</v>
      </c>
      <c r="W469">
        <f t="shared" si="70"/>
        <v>2.5664789636055243</v>
      </c>
      <c r="X469">
        <v>186581396</v>
      </c>
      <c r="Y469">
        <v>3090882035</v>
      </c>
      <c r="Z469">
        <f t="shared" si="71"/>
        <v>63.843235625170955</v>
      </c>
      <c r="AA469">
        <f t="shared" si="72"/>
        <v>15.633143067286937</v>
      </c>
      <c r="AB469" s="2" t="s">
        <v>742</v>
      </c>
      <c r="AC469" s="2" t="s">
        <v>784</v>
      </c>
      <c r="AD469" s="2" t="s">
        <v>815</v>
      </c>
      <c r="AE469" s="2" t="s">
        <v>862</v>
      </c>
      <c r="AF469" s="2" t="s">
        <v>904</v>
      </c>
      <c r="AG469">
        <v>19</v>
      </c>
    </row>
    <row r="470" spans="1:33" x14ac:dyDescent="0.25">
      <c r="A470" t="s">
        <v>470</v>
      </c>
      <c r="B470" t="s">
        <v>89</v>
      </c>
      <c r="C470">
        <v>9263186</v>
      </c>
      <c r="D470">
        <v>5431</v>
      </c>
      <c r="E470">
        <v>9796386</v>
      </c>
      <c r="F470">
        <v>5530</v>
      </c>
      <c r="G470" s="4">
        <v>0.22500000000000001</v>
      </c>
      <c r="H470" t="s">
        <v>554</v>
      </c>
      <c r="I470">
        <v>8.25</v>
      </c>
      <c r="J470" s="3">
        <v>3.7397157816005984</v>
      </c>
      <c r="K470" s="3">
        <v>27336</v>
      </c>
      <c r="L470" s="7">
        <v>15.4</v>
      </c>
      <c r="M470" s="7">
        <v>69.400000000000006</v>
      </c>
      <c r="N470" s="2">
        <v>19.8</v>
      </c>
      <c r="O470" s="2" t="s">
        <v>873</v>
      </c>
      <c r="P470">
        <f t="shared" si="64"/>
        <v>261665.77500000002</v>
      </c>
      <c r="Q470">
        <f t="shared" si="65"/>
        <v>2.6710439441647154</v>
      </c>
      <c r="R470">
        <v>310039.49700000003</v>
      </c>
      <c r="S470">
        <f t="shared" si="66"/>
        <v>3.3470071420351486</v>
      </c>
      <c r="T470" s="3">
        <f t="shared" si="67"/>
        <v>72246.131999999998</v>
      </c>
      <c r="U470" s="3">
        <f t="shared" si="68"/>
        <v>0.73747739217299113</v>
      </c>
      <c r="V470">
        <f t="shared" si="69"/>
        <v>60896.173699999999</v>
      </c>
      <c r="W470">
        <f t="shared" si="70"/>
        <v>0.65739988055945331</v>
      </c>
      <c r="X470">
        <v>538169026</v>
      </c>
      <c r="Y470">
        <v>1444783790</v>
      </c>
      <c r="Z470">
        <f t="shared" si="71"/>
        <v>5.7561188990483405</v>
      </c>
      <c r="AA470">
        <f t="shared" si="72"/>
        <v>4.0044070225946022</v>
      </c>
      <c r="AB470" s="2" t="s">
        <v>581</v>
      </c>
      <c r="AC470" s="2" t="s">
        <v>827</v>
      </c>
      <c r="AD470" s="2" t="s">
        <v>792</v>
      </c>
      <c r="AE470" s="2" t="s">
        <v>863</v>
      </c>
      <c r="AG470">
        <v>19</v>
      </c>
    </row>
    <row r="471" spans="1:33" x14ac:dyDescent="0.25">
      <c r="A471" t="s">
        <v>471</v>
      </c>
      <c r="B471" t="s">
        <v>502</v>
      </c>
      <c r="C471">
        <v>11055808</v>
      </c>
      <c r="D471">
        <v>4928</v>
      </c>
      <c r="E471">
        <v>13598094</v>
      </c>
      <c r="F471">
        <v>4959</v>
      </c>
      <c r="G471" s="4">
        <v>9.8000000000000004E-2</v>
      </c>
      <c r="H471" t="s">
        <v>526</v>
      </c>
      <c r="I471">
        <v>9.125</v>
      </c>
      <c r="J471" s="3">
        <v>3.2408345148875837</v>
      </c>
      <c r="K471" s="3">
        <v>27395</v>
      </c>
      <c r="L471" s="7">
        <v>24.7</v>
      </c>
      <c r="M471" s="7">
        <v>86.9</v>
      </c>
      <c r="N471" s="2">
        <v>15.9</v>
      </c>
      <c r="O471" s="2">
        <f>F471*125.96</f>
        <v>624635.64</v>
      </c>
      <c r="P471">
        <f t="shared" si="64"/>
        <v>234647.48250000001</v>
      </c>
      <c r="Q471">
        <f t="shared" si="65"/>
        <v>1.7255909725289442</v>
      </c>
      <c r="R471">
        <v>281324.73600000003</v>
      </c>
      <c r="S471">
        <f t="shared" si="66"/>
        <v>2.5445877497149012</v>
      </c>
      <c r="T471" s="3">
        <f t="shared" si="67"/>
        <v>64786.359599999996</v>
      </c>
      <c r="U471" s="3">
        <f t="shared" si="68"/>
        <v>0.47643706242948453</v>
      </c>
      <c r="V471">
        <f t="shared" si="69"/>
        <v>55256.185599999997</v>
      </c>
      <c r="W471">
        <f t="shared" si="70"/>
        <v>0.49979328150416508</v>
      </c>
      <c r="X471">
        <v>903690694</v>
      </c>
      <c r="Y471">
        <v>641474151</v>
      </c>
      <c r="Z471">
        <f t="shared" si="71"/>
        <v>22.995026686425813</v>
      </c>
      <c r="AA471">
        <f t="shared" si="72"/>
        <v>3.044381031219066</v>
      </c>
      <c r="AB471" s="2" t="s">
        <v>893</v>
      </c>
      <c r="AC471" s="2" t="s">
        <v>846</v>
      </c>
      <c r="AD471" s="2" t="s">
        <v>805</v>
      </c>
      <c r="AE471" s="2" t="s">
        <v>862</v>
      </c>
      <c r="AF471" s="2"/>
      <c r="AG471">
        <v>21</v>
      </c>
    </row>
    <row r="472" spans="1:33" x14ac:dyDescent="0.25">
      <c r="A472" t="s">
        <v>472</v>
      </c>
      <c r="B472" t="s">
        <v>508</v>
      </c>
      <c r="C472">
        <v>6600297</v>
      </c>
      <c r="D472">
        <v>6187</v>
      </c>
      <c r="E472">
        <v>11169673</v>
      </c>
      <c r="F472">
        <v>6345</v>
      </c>
      <c r="G472" s="4">
        <v>0.09</v>
      </c>
      <c r="H472" t="s">
        <v>554</v>
      </c>
      <c r="I472">
        <v>7.25</v>
      </c>
      <c r="J472" s="3">
        <v>4.08</v>
      </c>
      <c r="K472" s="3">
        <v>21736</v>
      </c>
      <c r="L472" s="7">
        <v>13.9</v>
      </c>
      <c r="M472" s="7">
        <v>75.3</v>
      </c>
      <c r="N472" s="2">
        <v>19.8</v>
      </c>
      <c r="O472" s="2" t="s">
        <v>873</v>
      </c>
      <c r="P472">
        <f t="shared" si="64"/>
        <v>300229.53750000003</v>
      </c>
      <c r="Q472">
        <f t="shared" si="65"/>
        <v>2.6878990772603641</v>
      </c>
      <c r="R472">
        <v>353197.26900000003</v>
      </c>
      <c r="S472">
        <f t="shared" si="66"/>
        <v>5.3512329672437469</v>
      </c>
      <c r="T472" s="3">
        <f t="shared" si="67"/>
        <v>82893.617999999988</v>
      </c>
      <c r="U472" s="3">
        <f t="shared" si="68"/>
        <v>0.74213110804586657</v>
      </c>
      <c r="V472">
        <f t="shared" si="69"/>
        <v>69372.974900000001</v>
      </c>
      <c r="W472">
        <f t="shared" si="70"/>
        <v>1.05105838267581</v>
      </c>
      <c r="X472">
        <v>222267536</v>
      </c>
      <c r="Y472">
        <v>183470904</v>
      </c>
      <c r="Z472">
        <f t="shared" si="71"/>
        <v>69.229854353523791</v>
      </c>
      <c r="AA472">
        <f t="shared" si="72"/>
        <v>6.4022913499195564</v>
      </c>
      <c r="AB472" s="2" t="s">
        <v>783</v>
      </c>
      <c r="AC472" s="2" t="s">
        <v>840</v>
      </c>
      <c r="AD472" s="2" t="s">
        <v>738</v>
      </c>
      <c r="AE472" s="2" t="s">
        <v>863</v>
      </c>
      <c r="AG472">
        <v>20</v>
      </c>
    </row>
    <row r="473" spans="1:33" x14ac:dyDescent="0.25">
      <c r="A473" t="s">
        <v>473</v>
      </c>
      <c r="B473" t="s">
        <v>415</v>
      </c>
      <c r="C473">
        <v>21763665</v>
      </c>
      <c r="D473">
        <v>27371</v>
      </c>
      <c r="E473">
        <v>44499861</v>
      </c>
      <c r="F473">
        <v>26134</v>
      </c>
      <c r="G473" s="4">
        <v>5.3999999999999999E-2</v>
      </c>
      <c r="H473" t="s">
        <v>560</v>
      </c>
      <c r="I473">
        <v>8.5</v>
      </c>
      <c r="J473" s="3">
        <v>2.0728351381294448</v>
      </c>
      <c r="K473" s="3">
        <v>39929</v>
      </c>
      <c r="L473" s="7">
        <v>34.9</v>
      </c>
      <c r="M473" s="7">
        <v>88</v>
      </c>
      <c r="N473" s="2">
        <v>12.3</v>
      </c>
      <c r="O473" s="2">
        <f>F473*222.62</f>
        <v>5817951.0800000001</v>
      </c>
      <c r="P473">
        <f t="shared" si="64"/>
        <v>1236595.5450000002</v>
      </c>
      <c r="Q473">
        <f t="shared" si="65"/>
        <v>2.7788750733401169</v>
      </c>
      <c r="R473">
        <v>1562528.277</v>
      </c>
      <c r="S473">
        <f t="shared" si="66"/>
        <v>7.179527331449</v>
      </c>
      <c r="T473" s="3">
        <f t="shared" si="67"/>
        <v>341425.02959999995</v>
      </c>
      <c r="U473" s="3">
        <f t="shared" si="68"/>
        <v>0.76724965410566104</v>
      </c>
      <c r="V473">
        <f t="shared" si="69"/>
        <v>306902.81170000002</v>
      </c>
      <c r="W473">
        <f t="shared" si="70"/>
        <v>1.4101614397207456</v>
      </c>
      <c r="X473">
        <v>2193823799</v>
      </c>
      <c r="Y473">
        <v>185640337</v>
      </c>
      <c r="Z473">
        <f t="shared" si="71"/>
        <v>104.46859938342186</v>
      </c>
      <c r="AA473">
        <f t="shared" si="72"/>
        <v>8.5896887711697456</v>
      </c>
      <c r="AB473" s="2" t="s">
        <v>708</v>
      </c>
      <c r="AC473" s="2" t="s">
        <v>857</v>
      </c>
      <c r="AD473" s="2" t="s">
        <v>825</v>
      </c>
      <c r="AE473" s="2" t="s">
        <v>862</v>
      </c>
      <c r="AF473" s="2" t="s">
        <v>907</v>
      </c>
      <c r="AG473" s="9">
        <v>21</v>
      </c>
    </row>
    <row r="474" spans="1:33" x14ac:dyDescent="0.25">
      <c r="A474" t="s">
        <v>474</v>
      </c>
      <c r="B474" t="s">
        <v>500</v>
      </c>
      <c r="C474">
        <v>11327079</v>
      </c>
      <c r="D474">
        <v>7255</v>
      </c>
      <c r="E474">
        <v>17315740</v>
      </c>
      <c r="F474">
        <v>7399</v>
      </c>
      <c r="G474" s="4">
        <v>0.03</v>
      </c>
      <c r="H474" t="s">
        <v>547</v>
      </c>
      <c r="I474">
        <v>7.25</v>
      </c>
      <c r="J474" s="3">
        <v>1.4917276918904259</v>
      </c>
      <c r="K474" s="3">
        <v>32598</v>
      </c>
      <c r="L474" s="7">
        <v>41.6</v>
      </c>
      <c r="M474" s="7">
        <v>86.4</v>
      </c>
      <c r="N474" s="2">
        <v>5.6</v>
      </c>
      <c r="O474" s="2">
        <f>F474*196.8</f>
        <v>1456123.2000000002</v>
      </c>
      <c r="P474">
        <f t="shared" si="64"/>
        <v>350102.1825</v>
      </c>
      <c r="Q474">
        <f t="shared" si="65"/>
        <v>2.0218724842253346</v>
      </c>
      <c r="R474">
        <v>414166.185</v>
      </c>
      <c r="S474">
        <f t="shared" si="66"/>
        <v>3.6564253237749997</v>
      </c>
      <c r="T474" s="3">
        <f t="shared" si="67"/>
        <v>96663.495599999995</v>
      </c>
      <c r="U474" s="3">
        <f t="shared" si="68"/>
        <v>0.55824062731364643</v>
      </c>
      <c r="V474">
        <f t="shared" si="69"/>
        <v>81348.138500000001</v>
      </c>
      <c r="W474">
        <f t="shared" si="70"/>
        <v>0.71817401909177114</v>
      </c>
      <c r="X474">
        <v>169650663</v>
      </c>
      <c r="Y474">
        <v>59071273</v>
      </c>
      <c r="Z474">
        <f t="shared" si="71"/>
        <v>52.87030310285644</v>
      </c>
      <c r="AA474">
        <f t="shared" si="72"/>
        <v>4.3745993428667713</v>
      </c>
      <c r="AB474" s="2" t="s">
        <v>580</v>
      </c>
      <c r="AC474" s="2" t="s">
        <v>800</v>
      </c>
      <c r="AD474" s="2" t="s">
        <v>830</v>
      </c>
      <c r="AE474" s="2" t="s">
        <v>862</v>
      </c>
      <c r="AF474" s="2"/>
      <c r="AG474" s="9">
        <v>18</v>
      </c>
    </row>
    <row r="475" spans="1:33" x14ac:dyDescent="0.25">
      <c r="A475" t="s">
        <v>475</v>
      </c>
      <c r="B475" t="s">
        <v>440</v>
      </c>
      <c r="C475">
        <v>10119751</v>
      </c>
      <c r="D475">
        <v>7768</v>
      </c>
      <c r="E475">
        <v>11306950</v>
      </c>
      <c r="F475">
        <v>7513</v>
      </c>
      <c r="G475" s="4">
        <v>8.7999999999999995E-2</v>
      </c>
      <c r="H475" t="s">
        <v>546</v>
      </c>
      <c r="I475">
        <v>8.75</v>
      </c>
      <c r="J475" s="3">
        <v>3.6448841447539704</v>
      </c>
      <c r="K475" s="3">
        <v>20421</v>
      </c>
      <c r="L475" s="7">
        <v>14.3</v>
      </c>
      <c r="M475" s="7">
        <v>69.8</v>
      </c>
      <c r="N475" s="2">
        <v>10.4</v>
      </c>
      <c r="O475" s="2">
        <f>F475*121.42</f>
        <v>912228.46</v>
      </c>
      <c r="P475">
        <f t="shared" si="64"/>
        <v>355496.3775</v>
      </c>
      <c r="Q475">
        <f t="shared" si="65"/>
        <v>3.1440519105505902</v>
      </c>
      <c r="R475">
        <v>443451.81600000005</v>
      </c>
      <c r="S475">
        <f t="shared" si="66"/>
        <v>4.3820427597477449</v>
      </c>
      <c r="T475" s="3">
        <f t="shared" si="67"/>
        <v>98152.837199999994</v>
      </c>
      <c r="U475" s="3">
        <f t="shared" si="68"/>
        <v>0.86807527405710649</v>
      </c>
      <c r="V475">
        <f t="shared" si="69"/>
        <v>87100.253599999996</v>
      </c>
      <c r="W475">
        <f t="shared" si="70"/>
        <v>0.86069561988234689</v>
      </c>
      <c r="X475">
        <v>12095232</v>
      </c>
      <c r="Y475">
        <v>63489441</v>
      </c>
      <c r="Z475">
        <f t="shared" si="71"/>
        <v>11.731504065663275</v>
      </c>
      <c r="AA475">
        <f t="shared" si="72"/>
        <v>5.2427383796300919</v>
      </c>
      <c r="AB475" s="2" t="s">
        <v>784</v>
      </c>
      <c r="AC475" s="2" t="s">
        <v>799</v>
      </c>
      <c r="AD475" s="2" t="s">
        <v>596</v>
      </c>
      <c r="AE475" s="2" t="s">
        <v>863</v>
      </c>
      <c r="AF475" s="2"/>
      <c r="AG475" s="9">
        <v>16</v>
      </c>
    </row>
    <row r="476" spans="1:33" x14ac:dyDescent="0.25">
      <c r="A476" t="s">
        <v>476</v>
      </c>
      <c r="B476" t="s">
        <v>500</v>
      </c>
      <c r="C476">
        <v>143706414</v>
      </c>
      <c r="D476">
        <v>59616</v>
      </c>
      <c r="E476">
        <v>170875753</v>
      </c>
      <c r="F476">
        <v>60999</v>
      </c>
      <c r="G476" s="4">
        <v>7.3999999999999996E-2</v>
      </c>
      <c r="H476" t="s">
        <v>547</v>
      </c>
      <c r="I476">
        <v>8</v>
      </c>
      <c r="J476" s="3">
        <v>3.6615666274355956</v>
      </c>
      <c r="K476" s="3">
        <v>32598</v>
      </c>
      <c r="L476" s="7">
        <v>41.6</v>
      </c>
      <c r="M476" s="7">
        <v>86.4</v>
      </c>
      <c r="N476" s="2">
        <v>5.6</v>
      </c>
      <c r="O476" s="2">
        <f>F476*196.8</f>
        <v>12004603.200000001</v>
      </c>
      <c r="P476">
        <f t="shared" si="64"/>
        <v>2886320.1825000001</v>
      </c>
      <c r="Q476">
        <f t="shared" si="65"/>
        <v>1.6891338483231149</v>
      </c>
      <c r="R476">
        <v>3403298.5920000002</v>
      </c>
      <c r="S476">
        <f t="shared" si="66"/>
        <v>2.3682301278494085</v>
      </c>
      <c r="T476" s="3">
        <f t="shared" si="67"/>
        <v>796915.33559999999</v>
      </c>
      <c r="U476" s="3">
        <f t="shared" si="68"/>
        <v>0.4663712209654462</v>
      </c>
      <c r="V476">
        <f t="shared" si="69"/>
        <v>668456.32319999998</v>
      </c>
      <c r="W476">
        <f t="shared" si="70"/>
        <v>0.465154132368789</v>
      </c>
      <c r="X476">
        <v>1217639602</v>
      </c>
      <c r="Y476">
        <v>1461987372</v>
      </c>
      <c r="Z476">
        <f t="shared" si="71"/>
        <v>18.906142212970398</v>
      </c>
      <c r="AA476">
        <f t="shared" si="72"/>
        <v>2.8333842602181978</v>
      </c>
      <c r="AB476" s="2" t="s">
        <v>720</v>
      </c>
      <c r="AC476" s="2" t="s">
        <v>800</v>
      </c>
      <c r="AD476" s="2" t="s">
        <v>830</v>
      </c>
      <c r="AE476" s="2" t="s">
        <v>862</v>
      </c>
      <c r="AF476" s="2"/>
      <c r="AG476">
        <v>18</v>
      </c>
    </row>
    <row r="477" spans="1:33" x14ac:dyDescent="0.25">
      <c r="A477" t="s">
        <v>477</v>
      </c>
      <c r="B477" t="s">
        <v>383</v>
      </c>
      <c r="C477">
        <v>9343283</v>
      </c>
      <c r="D477">
        <v>5666</v>
      </c>
      <c r="E477">
        <v>12585826</v>
      </c>
      <c r="F477">
        <v>5271</v>
      </c>
      <c r="G477" s="4">
        <v>3.4000000000000002E-2</v>
      </c>
      <c r="H477" t="s">
        <v>541</v>
      </c>
      <c r="I477">
        <v>9.375</v>
      </c>
      <c r="J477" s="3">
        <v>2.09</v>
      </c>
      <c r="K477" s="3">
        <v>57375</v>
      </c>
      <c r="L477" s="7">
        <v>49.9</v>
      </c>
      <c r="M477" s="7">
        <v>89.2</v>
      </c>
      <c r="N477" s="2">
        <v>9.3000000000000007</v>
      </c>
      <c r="O477" s="2">
        <f>F477*106.86</f>
        <v>563259.05999999994</v>
      </c>
      <c r="P477">
        <f t="shared" si="64"/>
        <v>249410.54250000001</v>
      </c>
      <c r="Q477">
        <f t="shared" si="65"/>
        <v>1.9816779804519784</v>
      </c>
      <c r="R477">
        <v>323454.94200000004</v>
      </c>
      <c r="S477">
        <f t="shared" si="66"/>
        <v>3.4618981572109084</v>
      </c>
      <c r="T477" s="3">
        <f t="shared" si="67"/>
        <v>68862.452399999995</v>
      </c>
      <c r="U477" s="3">
        <f t="shared" si="68"/>
        <v>0.54714289232983193</v>
      </c>
      <c r="V477">
        <f t="shared" si="69"/>
        <v>63531.158199999998</v>
      </c>
      <c r="W477">
        <f t="shared" si="70"/>
        <v>0.67996611255379935</v>
      </c>
      <c r="X477">
        <v>4195521875</v>
      </c>
      <c r="Y477">
        <v>55907141</v>
      </c>
      <c r="Z477">
        <f t="shared" si="71"/>
        <v>34.704535868173956</v>
      </c>
      <c r="AA477">
        <f t="shared" si="72"/>
        <v>4.1418642697647075</v>
      </c>
      <c r="AB477" s="2" t="s">
        <v>586</v>
      </c>
      <c r="AC477" s="2" t="s">
        <v>837</v>
      </c>
      <c r="AD477" s="2" t="s">
        <v>820</v>
      </c>
      <c r="AE477" s="2" t="s">
        <v>862</v>
      </c>
      <c r="AF477" s="2"/>
      <c r="AG477">
        <v>20</v>
      </c>
    </row>
    <row r="478" spans="1:33" x14ac:dyDescent="0.25">
      <c r="A478" t="s">
        <v>478</v>
      </c>
      <c r="B478" t="s">
        <v>299</v>
      </c>
      <c r="C478">
        <v>63257741</v>
      </c>
      <c r="D478">
        <v>67890</v>
      </c>
      <c r="E478">
        <v>71143518</v>
      </c>
      <c r="F478">
        <v>67760</v>
      </c>
      <c r="G478" s="4">
        <v>4.9000000000000002E-2</v>
      </c>
      <c r="H478" t="s">
        <v>531</v>
      </c>
      <c r="I478">
        <v>7.75</v>
      </c>
      <c r="J478" s="3">
        <v>0.61561011359472328</v>
      </c>
      <c r="K478" s="3">
        <v>38590</v>
      </c>
      <c r="L478" s="7">
        <v>39.9</v>
      </c>
      <c r="M478" s="7">
        <v>85.1</v>
      </c>
      <c r="N478" s="2">
        <v>10.199999999999999</v>
      </c>
      <c r="O478" s="2">
        <f>F478*99.07</f>
        <v>6712983.1999999993</v>
      </c>
      <c r="P478">
        <f t="shared" si="64"/>
        <v>3206233.8000000003</v>
      </c>
      <c r="Q478">
        <f t="shared" si="65"/>
        <v>4.5067124737913584</v>
      </c>
      <c r="R478">
        <v>3875636.43</v>
      </c>
      <c r="S478">
        <f t="shared" si="66"/>
        <v>6.1267385915662089</v>
      </c>
      <c r="T478" s="3">
        <f t="shared" si="67"/>
        <v>885243.74399999995</v>
      </c>
      <c r="U478" s="3">
        <f t="shared" si="68"/>
        <v>1.2443069571004346</v>
      </c>
      <c r="V478">
        <f t="shared" si="69"/>
        <v>761230.20299999998</v>
      </c>
      <c r="W478">
        <f t="shared" si="70"/>
        <v>1.2033787343117421</v>
      </c>
      <c r="X478">
        <v>790249</v>
      </c>
      <c r="Y478">
        <v>105006922</v>
      </c>
      <c r="Z478">
        <f t="shared" si="71"/>
        <v>12.466105926861978</v>
      </c>
      <c r="AA478">
        <f t="shared" si="72"/>
        <v>7.3301173258779508</v>
      </c>
      <c r="AB478" s="2" t="s">
        <v>573</v>
      </c>
      <c r="AC478" s="2" t="s">
        <v>851</v>
      </c>
      <c r="AD478" s="2" t="s">
        <v>812</v>
      </c>
      <c r="AE478" s="2" t="s">
        <v>862</v>
      </c>
      <c r="AF478" s="2"/>
      <c r="AG478">
        <v>18</v>
      </c>
    </row>
    <row r="479" spans="1:33" x14ac:dyDescent="0.25">
      <c r="A479" t="s">
        <v>479</v>
      </c>
      <c r="B479" t="s">
        <v>283</v>
      </c>
      <c r="C479">
        <v>16830757</v>
      </c>
      <c r="D479">
        <v>2935</v>
      </c>
      <c r="E479">
        <v>16067012</v>
      </c>
      <c r="F479">
        <v>2942</v>
      </c>
      <c r="G479" s="4">
        <v>9.1999999999999998E-2</v>
      </c>
      <c r="H479" t="s">
        <v>529</v>
      </c>
      <c r="I479">
        <v>7.75</v>
      </c>
      <c r="J479" s="3">
        <v>1.6733601070950468</v>
      </c>
      <c r="K479" s="3">
        <v>42677</v>
      </c>
      <c r="L479" s="7">
        <v>34.9</v>
      </c>
      <c r="M479" s="7">
        <v>85.1</v>
      </c>
      <c r="N479" s="2">
        <v>15.6</v>
      </c>
      <c r="O479" s="2">
        <f>F479*101.41</f>
        <v>298348.21999999997</v>
      </c>
      <c r="P479">
        <f t="shared" si="64"/>
        <v>139208.08500000002</v>
      </c>
      <c r="Q479">
        <f t="shared" si="65"/>
        <v>0.86642174039578745</v>
      </c>
      <c r="R479">
        <v>167550.345</v>
      </c>
      <c r="S479">
        <f t="shared" si="66"/>
        <v>0.9955009450852389</v>
      </c>
      <c r="T479" s="3">
        <f t="shared" si="67"/>
        <v>38435.464799999994</v>
      </c>
      <c r="U479" s="3">
        <f t="shared" si="68"/>
        <v>0.23921974291174986</v>
      </c>
      <c r="V479">
        <f t="shared" si="69"/>
        <v>32909.2745</v>
      </c>
      <c r="W479">
        <f t="shared" si="70"/>
        <v>0.19553056645045733</v>
      </c>
      <c r="X479">
        <v>28887072</v>
      </c>
      <c r="Y479">
        <v>267155132</v>
      </c>
      <c r="Z479">
        <f t="shared" si="71"/>
        <v>-4.5377935169523269</v>
      </c>
      <c r="AA479">
        <f t="shared" si="72"/>
        <v>1.1910315115356962</v>
      </c>
      <c r="AB479" s="2" t="s">
        <v>785</v>
      </c>
      <c r="AC479" s="2" t="s">
        <v>849</v>
      </c>
      <c r="AD479" s="2" t="s">
        <v>810</v>
      </c>
      <c r="AE479" s="2" t="s">
        <v>862</v>
      </c>
      <c r="AF479" s="2"/>
      <c r="AG479">
        <v>21</v>
      </c>
    </row>
    <row r="480" spans="1:33" x14ac:dyDescent="0.25">
      <c r="A480" t="s">
        <v>480</v>
      </c>
      <c r="B480" t="s">
        <v>501</v>
      </c>
      <c r="C480">
        <v>13812916</v>
      </c>
      <c r="D480">
        <v>7777</v>
      </c>
      <c r="E480">
        <v>15958386</v>
      </c>
      <c r="F480">
        <v>7777</v>
      </c>
      <c r="G480" s="4">
        <v>4.4999999999999998E-2</v>
      </c>
      <c r="H480" t="s">
        <v>556</v>
      </c>
      <c r="I480">
        <v>7.75</v>
      </c>
      <c r="J480" s="3">
        <v>3.7199415437757408</v>
      </c>
      <c r="K480" s="3">
        <v>28130</v>
      </c>
      <c r="L480" s="7">
        <v>22.5</v>
      </c>
      <c r="M480" s="7">
        <v>90</v>
      </c>
      <c r="N480" s="2">
        <v>20.3</v>
      </c>
      <c r="O480" s="2">
        <f>F480*77.57</f>
        <v>603261.8899999999</v>
      </c>
      <c r="P480">
        <f t="shared" si="64"/>
        <v>367988.19750000001</v>
      </c>
      <c r="Q480">
        <f t="shared" si="65"/>
        <v>2.3059236535574463</v>
      </c>
      <c r="R480">
        <v>443965.59900000005</v>
      </c>
      <c r="S480">
        <f t="shared" si="66"/>
        <v>3.2141337788487241</v>
      </c>
      <c r="T480" s="3">
        <f t="shared" si="67"/>
        <v>101601.8388</v>
      </c>
      <c r="U480" s="3">
        <f t="shared" si="68"/>
        <v>0.6366673847844011</v>
      </c>
      <c r="V480">
        <f t="shared" si="69"/>
        <v>87201.1679</v>
      </c>
      <c r="W480">
        <f t="shared" si="70"/>
        <v>0.63130165925862436</v>
      </c>
      <c r="X480">
        <v>134366108</v>
      </c>
      <c r="Y480">
        <v>6140358</v>
      </c>
      <c r="Z480">
        <f t="shared" si="71"/>
        <v>15.532346681902649</v>
      </c>
      <c r="AA480">
        <f t="shared" si="72"/>
        <v>3.8454354381073488</v>
      </c>
      <c r="AB480" s="2" t="s">
        <v>786</v>
      </c>
      <c r="AC480" s="2" t="s">
        <v>807</v>
      </c>
      <c r="AD480" s="2" t="s">
        <v>824</v>
      </c>
      <c r="AE480" s="2" t="s">
        <v>863</v>
      </c>
      <c r="AF480" s="2"/>
      <c r="AG480" s="9">
        <v>21</v>
      </c>
    </row>
    <row r="481" spans="1:33" x14ac:dyDescent="0.25">
      <c r="A481" t="s">
        <v>481</v>
      </c>
      <c r="B481" t="s">
        <v>505</v>
      </c>
      <c r="C481">
        <v>89074576</v>
      </c>
      <c r="D481">
        <v>67445</v>
      </c>
      <c r="E481">
        <v>113984660</v>
      </c>
      <c r="F481">
        <v>69614</v>
      </c>
      <c r="G481" s="4">
        <v>9.1999999999999998E-2</v>
      </c>
      <c r="H481" t="s">
        <v>552</v>
      </c>
      <c r="I481">
        <v>7.25</v>
      </c>
      <c r="J481" s="3">
        <v>3.5882317908403309</v>
      </c>
      <c r="K481" s="3">
        <v>26070</v>
      </c>
      <c r="L481" s="7">
        <v>17.7</v>
      </c>
      <c r="M481" s="7">
        <v>78</v>
      </c>
      <c r="N481" s="2">
        <v>13.9</v>
      </c>
      <c r="O481" s="2" t="s">
        <v>872</v>
      </c>
      <c r="P481">
        <f t="shared" si="64"/>
        <v>3293960.4450000003</v>
      </c>
      <c r="Q481">
        <f t="shared" si="65"/>
        <v>2.88982784613298</v>
      </c>
      <c r="R481">
        <v>3850232.7150000003</v>
      </c>
      <c r="S481">
        <f t="shared" si="66"/>
        <v>4.3224822254556674</v>
      </c>
      <c r="T481" s="3">
        <f t="shared" si="67"/>
        <v>909465.14159999997</v>
      </c>
      <c r="U481" s="3">
        <f t="shared" si="68"/>
        <v>0.7978838043645522</v>
      </c>
      <c r="V481">
        <f t="shared" si="69"/>
        <v>756240.55149999994</v>
      </c>
      <c r="W481">
        <f t="shared" si="70"/>
        <v>0.84899708251207384</v>
      </c>
      <c r="X481">
        <v>1586314100</v>
      </c>
      <c r="Y481">
        <v>33928360</v>
      </c>
      <c r="Z481">
        <f t="shared" si="71"/>
        <v>27.96542528588629</v>
      </c>
      <c r="AA481">
        <f t="shared" si="72"/>
        <v>5.1714793079677417</v>
      </c>
      <c r="AB481" s="2" t="s">
        <v>770</v>
      </c>
      <c r="AC481" s="2" t="s">
        <v>802</v>
      </c>
      <c r="AD481" s="2" t="s">
        <v>817</v>
      </c>
      <c r="AE481" s="2" t="s">
        <v>863</v>
      </c>
      <c r="AF481" s="2"/>
      <c r="AG481" s="9">
        <v>19</v>
      </c>
    </row>
    <row r="482" spans="1:33" x14ac:dyDescent="0.25">
      <c r="A482" t="s">
        <v>482</v>
      </c>
      <c r="B482" t="s">
        <v>365</v>
      </c>
      <c r="C482">
        <v>28763627</v>
      </c>
      <c r="D482">
        <v>54324</v>
      </c>
      <c r="E482">
        <v>51741030</v>
      </c>
      <c r="F482">
        <v>54830</v>
      </c>
      <c r="G482" s="4">
        <v>5.7000000000000002E-2</v>
      </c>
      <c r="H482" t="s">
        <v>536</v>
      </c>
      <c r="I482">
        <v>7.75</v>
      </c>
      <c r="J482" s="3">
        <v>3.7061744866948336</v>
      </c>
      <c r="K482" s="3">
        <v>23956</v>
      </c>
      <c r="L482" s="7">
        <v>20.3</v>
      </c>
      <c r="M482" s="7">
        <v>79.5</v>
      </c>
      <c r="N482" s="2">
        <v>14.4</v>
      </c>
      <c r="O482" s="2">
        <f>F482*84.07</f>
        <v>4609558.0999999996</v>
      </c>
      <c r="P482">
        <f t="shared" si="64"/>
        <v>2594418.5250000004</v>
      </c>
      <c r="Q482">
        <f t="shared" si="65"/>
        <v>5.0142382650673953</v>
      </c>
      <c r="R482">
        <v>3101194.1880000001</v>
      </c>
      <c r="S482">
        <f t="shared" si="66"/>
        <v>10.781652077465752</v>
      </c>
      <c r="T482" s="3">
        <f t="shared" si="67"/>
        <v>716321.05199999991</v>
      </c>
      <c r="U482" s="3">
        <f t="shared" si="68"/>
        <v>1.3844352383398628</v>
      </c>
      <c r="V482">
        <f t="shared" si="69"/>
        <v>609118.71479999996</v>
      </c>
      <c r="W482">
        <f t="shared" si="70"/>
        <v>2.117670051833171</v>
      </c>
      <c r="X482">
        <v>1540293428</v>
      </c>
      <c r="Y482">
        <v>405490460</v>
      </c>
      <c r="Z482">
        <f t="shared" si="71"/>
        <v>79.883538331240359</v>
      </c>
      <c r="AA482">
        <f t="shared" si="72"/>
        <v>12.899322129298923</v>
      </c>
      <c r="AB482" s="2" t="s">
        <v>746</v>
      </c>
      <c r="AC482" s="2" t="s">
        <v>826</v>
      </c>
      <c r="AD482" s="2" t="s">
        <v>818</v>
      </c>
      <c r="AE482" s="2" t="s">
        <v>862</v>
      </c>
      <c r="AF482" s="2"/>
      <c r="AG482">
        <v>17</v>
      </c>
    </row>
    <row r="483" spans="1:33" x14ac:dyDescent="0.25">
      <c r="A483" t="s">
        <v>483</v>
      </c>
      <c r="B483" t="s">
        <v>365</v>
      </c>
      <c r="C483">
        <v>13459732</v>
      </c>
      <c r="D483">
        <v>21519</v>
      </c>
      <c r="E483">
        <v>25238130</v>
      </c>
      <c r="F483">
        <v>21846</v>
      </c>
      <c r="G483" s="4">
        <v>0.10199999999999999</v>
      </c>
      <c r="H483" t="s">
        <v>536</v>
      </c>
      <c r="I483">
        <v>8.75</v>
      </c>
      <c r="J483" s="3">
        <v>7.3199743800896702</v>
      </c>
      <c r="K483" s="3">
        <v>23956</v>
      </c>
      <c r="L483" s="7">
        <v>20.3</v>
      </c>
      <c r="M483" s="7">
        <v>79.5</v>
      </c>
      <c r="N483" s="2">
        <v>11.1</v>
      </c>
      <c r="O483" s="2">
        <f>F483*84.07</f>
        <v>1836593.2199999997</v>
      </c>
      <c r="P483">
        <f t="shared" si="64"/>
        <v>1033698.1050000001</v>
      </c>
      <c r="Q483">
        <f t="shared" si="65"/>
        <v>4.0957793029832246</v>
      </c>
      <c r="R483">
        <v>1228455.1530000002</v>
      </c>
      <c r="S483">
        <f t="shared" si="66"/>
        <v>9.1268916275598961</v>
      </c>
      <c r="T483" s="3">
        <f t="shared" si="67"/>
        <v>285404.8824</v>
      </c>
      <c r="U483" s="3">
        <f t="shared" si="68"/>
        <v>1.1308479764546739</v>
      </c>
      <c r="V483">
        <f t="shared" si="69"/>
        <v>241286.0913</v>
      </c>
      <c r="W483">
        <f t="shared" si="70"/>
        <v>1.7926515275341293</v>
      </c>
      <c r="X483">
        <v>2658820011</v>
      </c>
      <c r="Y483">
        <v>3641864024</v>
      </c>
      <c r="Z483">
        <f t="shared" si="71"/>
        <v>87.508413986251725</v>
      </c>
      <c r="AA483">
        <f t="shared" si="72"/>
        <v>10.919543155094026</v>
      </c>
      <c r="AB483" s="2" t="s">
        <v>886</v>
      </c>
      <c r="AC483" s="2" t="s">
        <v>826</v>
      </c>
      <c r="AD483" s="2" t="s">
        <v>818</v>
      </c>
      <c r="AE483" s="2" t="s">
        <v>862</v>
      </c>
      <c r="AF483" s="2"/>
      <c r="AG483">
        <v>17</v>
      </c>
    </row>
    <row r="484" spans="1:33" x14ac:dyDescent="0.25">
      <c r="G484" s="4"/>
      <c r="T484" s="3"/>
      <c r="U484" s="3"/>
      <c r="X484" s="8"/>
      <c r="Y484" s="8"/>
      <c r="Z484" s="8"/>
      <c r="AA484" s="8"/>
      <c r="AE484" s="2"/>
    </row>
    <row r="485" spans="1:33" x14ac:dyDescent="0.25">
      <c r="T485" s="3"/>
      <c r="U485" s="3"/>
    </row>
    <row r="492" spans="1:33" x14ac:dyDescent="0.25">
      <c r="P492" s="3"/>
    </row>
  </sheetData>
  <sortState ref="A2:AG496">
    <sortCondition ref="A1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Sheet1!revenue2021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2023-06-21T16:25:55Z</dcterms:created>
  <dcterms:modified xsi:type="dcterms:W3CDTF">2023-07-18T17:18:27Z</dcterms:modified>
</cp:coreProperties>
</file>