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ha\Desktop\projects running\MPLs\Existing_model_MPL\"/>
    </mc:Choice>
  </mc:AlternateContent>
  <xr:revisionPtr revIDLastSave="0" documentId="13_ncr:1_{4D8DAC54-1073-4607-AD77-8ADC5D2B1B25}" xr6:coauthVersionLast="47" xr6:coauthVersionMax="47" xr10:uidLastSave="{00000000-0000-0000-0000-000000000000}"/>
  <bookViews>
    <workbookView xWindow="-110" yWindow="-110" windowWidth="19420" windowHeight="11500" firstSheet="1" activeTab="1" xr2:uid="{43E03F60-926B-45AD-8240-B8B6D6292412}"/>
  </bookViews>
  <sheets>
    <sheet name="Sheet1" sheetId="1" state="hidden" r:id="rId1"/>
    <sheet name="Benchmarking" sheetId="2" r:id="rId2"/>
    <sheet name="Earning potential" sheetId="5" r:id="rId3"/>
    <sheet name="Sheet4" sheetId="4" state="hidden" r:id="rId4"/>
  </sheets>
  <definedNames>
    <definedName name="_xlnm._FilterDatabase" localSheetId="0" hidden="1">Sheet1!$C$3:$K$10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5" l="1"/>
  <c r="L21" i="5"/>
  <c r="L20" i="5"/>
  <c r="K21" i="5"/>
  <c r="P4" i="5"/>
  <c r="O4" i="5"/>
  <c r="N4" i="5"/>
  <c r="J5" i="5"/>
  <c r="J6" i="5"/>
  <c r="J7" i="5"/>
  <c r="J8" i="5"/>
  <c r="J9" i="5"/>
  <c r="J10" i="5"/>
  <c r="J11" i="5"/>
  <c r="J12" i="5"/>
  <c r="J13" i="5"/>
  <c r="J14" i="5"/>
  <c r="J4" i="5"/>
  <c r="H5" i="5"/>
  <c r="H6" i="5"/>
  <c r="H7" i="5"/>
  <c r="H8" i="5"/>
  <c r="H9" i="5"/>
  <c r="H10" i="5"/>
  <c r="H11" i="5"/>
  <c r="H12" i="5"/>
  <c r="H13" i="5"/>
  <c r="H14" i="5"/>
  <c r="H4" i="5"/>
  <c r="K23" i="5"/>
  <c r="E13" i="5"/>
  <c r="I21" i="5"/>
  <c r="I5" i="5"/>
  <c r="I6" i="5"/>
  <c r="I7" i="5"/>
  <c r="I8" i="5"/>
  <c r="I9" i="5"/>
  <c r="I10" i="5"/>
  <c r="I11" i="5"/>
  <c r="I12" i="5"/>
  <c r="I13" i="5"/>
  <c r="I14" i="5"/>
  <c r="M5" i="5"/>
  <c r="M6" i="5"/>
  <c r="M7" i="5"/>
  <c r="M8" i="5"/>
  <c r="L8" i="5" s="1"/>
  <c r="N8" i="5" s="1"/>
  <c r="O8" i="5" s="1"/>
  <c r="P8" i="5" s="1"/>
  <c r="M9" i="5"/>
  <c r="M10" i="5"/>
  <c r="M11" i="5"/>
  <c r="M12" i="5"/>
  <c r="M14" i="5"/>
  <c r="M4" i="5"/>
  <c r="I4" i="5"/>
  <c r="AJ24" i="2"/>
  <c r="AM23" i="2"/>
  <c r="AL24" i="2"/>
  <c r="AI24" i="2"/>
  <c r="AH24" i="2"/>
  <c r="AA23" i="2"/>
  <c r="AD23" i="2"/>
  <c r="AC23" i="2"/>
  <c r="AB23" i="2"/>
  <c r="Y24" i="2"/>
  <c r="Z24" i="2"/>
  <c r="X24" i="2"/>
  <c r="O14" i="5" l="1"/>
  <c r="P14" i="5" s="1"/>
  <c r="O11" i="5"/>
  <c r="P11" i="5" s="1"/>
  <c r="L5" i="5"/>
  <c r="N5" i="5" s="1"/>
  <c r="O5" i="5" s="1"/>
  <c r="P5" i="5" s="1"/>
  <c r="L12" i="5"/>
  <c r="N12" i="5" s="1"/>
  <c r="O12" i="5" s="1"/>
  <c r="P12" i="5" s="1"/>
  <c r="L14" i="5"/>
  <c r="N14" i="5" s="1"/>
  <c r="L7" i="5"/>
  <c r="N7" i="5" s="1"/>
  <c r="O7" i="5" s="1"/>
  <c r="P7" i="5" s="1"/>
  <c r="L6" i="5"/>
  <c r="N6" i="5" s="1"/>
  <c r="O6" i="5" s="1"/>
  <c r="P6" i="5" s="1"/>
  <c r="L10" i="5"/>
  <c r="N10" i="5" s="1"/>
  <c r="O10" i="5" s="1"/>
  <c r="P10" i="5" s="1"/>
  <c r="L9" i="5"/>
  <c r="N9" i="5" s="1"/>
  <c r="O9" i="5" s="1"/>
  <c r="P9" i="5" s="1"/>
  <c r="M13" i="5"/>
  <c r="L13" i="5" s="1"/>
  <c r="N13" i="5" s="1"/>
  <c r="O13" i="5" s="1"/>
  <c r="P13" i="5" s="1"/>
  <c r="L11" i="5"/>
  <c r="N11" i="5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<sst xmlns="http://schemas.openxmlformats.org/spreadsheetml/2006/main" count="475" uniqueCount="351">
  <si>
    <t>Maker</t>
  </si>
  <si>
    <t>EULER</t>
  </si>
  <si>
    <t>TATA</t>
  </si>
  <si>
    <t>M&amp;M</t>
  </si>
  <si>
    <t>BAL</t>
  </si>
  <si>
    <t>Model</t>
  </si>
  <si>
    <t xml:space="preserve">TURBO EV 1000 </t>
  </si>
  <si>
    <t xml:space="preserve">ACE PRO EV </t>
  </si>
  <si>
    <t>ACE EV DV</t>
  </si>
  <si>
    <t>ACE EV</t>
  </si>
  <si>
    <t>ZEO V1 DV</t>
  </si>
  <si>
    <t>ZEO V2 DV</t>
  </si>
  <si>
    <t>4W DV</t>
  </si>
  <si>
    <t>AC / Non AC</t>
  </si>
  <si>
    <t>Non AC</t>
  </si>
  <si>
    <t>AC</t>
  </si>
  <si>
    <t>Battery</t>
  </si>
  <si>
    <t>15.36 kW</t>
  </si>
  <si>
    <t>14.4 kW</t>
  </si>
  <si>
    <t>21.3 kW</t>
  </si>
  <si>
    <t>18.4 kw</t>
  </si>
  <si>
    <t>21.3 kw</t>
  </si>
  <si>
    <t>NA</t>
  </si>
  <si>
    <t>Range (km)</t>
  </si>
  <si>
    <t>100-120</t>
  </si>
  <si>
    <t>180+</t>
  </si>
  <si>
    <t>Payload (kg)</t>
  </si>
  <si>
    <t>750+</t>
  </si>
  <si>
    <t>CFT</t>
  </si>
  <si>
    <t>200+</t>
  </si>
  <si>
    <t>Ex showroom Price</t>
  </si>
  <si>
    <t>5,40,000*</t>
  </si>
  <si>
    <t>5,85,000*</t>
  </si>
  <si>
    <t>Sr.</t>
  </si>
  <si>
    <t>Parameters</t>
  </si>
  <si>
    <t>Xtra Large</t>
  </si>
  <si>
    <t>Large</t>
  </si>
  <si>
    <t>Medium</t>
  </si>
  <si>
    <t>Small</t>
  </si>
  <si>
    <t>Twin</t>
  </si>
  <si>
    <t>3W</t>
  </si>
  <si>
    <t xml:space="preserve">R129A </t>
  </si>
  <si>
    <t>Quadri</t>
  </si>
  <si>
    <t>Extended</t>
  </si>
  <si>
    <t>SBS Twin</t>
  </si>
  <si>
    <t>Vehicle Category</t>
  </si>
  <si>
    <t>L5-M</t>
  </si>
  <si>
    <t>L5-N</t>
  </si>
  <si>
    <t>L7-M</t>
  </si>
  <si>
    <t>Vehicle Type</t>
  </si>
  <si>
    <t>Pax</t>
  </si>
  <si>
    <t>Cargo</t>
  </si>
  <si>
    <t>Vehicle Segment</t>
  </si>
  <si>
    <t>Commercial</t>
  </si>
  <si>
    <t>Personal</t>
  </si>
  <si>
    <t>Replace / Add</t>
  </si>
  <si>
    <t>Add</t>
  </si>
  <si>
    <t>Xwide</t>
  </si>
  <si>
    <t>Z / GoGo</t>
  </si>
  <si>
    <t>RE / GoGo</t>
  </si>
  <si>
    <t>Qute</t>
  </si>
  <si>
    <t>Seating Layout</t>
  </si>
  <si>
    <t>(D+2)</t>
  </si>
  <si>
    <t>(D+1)</t>
  </si>
  <si>
    <t>(D+1</t>
  </si>
  <si>
    <t>3P+3P</t>
  </si>
  <si>
    <t>+930kg</t>
  </si>
  <si>
    <t>RF+FF+RF</t>
  </si>
  <si>
    <t>3P</t>
  </si>
  <si>
    <t>+840kg</t>
  </si>
  <si>
    <t>2C</t>
  </si>
  <si>
    <t>2P</t>
  </si>
  <si>
    <t>Wheelbase</t>
  </si>
  <si>
    <t>Length</t>
  </si>
  <si>
    <t>Tray Length</t>
  </si>
  <si>
    <t>2150 (7’)</t>
  </si>
  <si>
    <t>Width (Body int.)</t>
  </si>
  <si>
    <t>Width (Body Ext.)</t>
  </si>
  <si>
    <t>Height</t>
  </si>
  <si>
    <t>Wheel track</t>
  </si>
  <si>
    <t>Couple Distance</t>
  </si>
  <si>
    <t>398 + 1100</t>
  </si>
  <si>
    <t>515 + 990</t>
  </si>
  <si>
    <t>TCR, m</t>
  </si>
  <si>
    <t>Parameter</t>
  </si>
  <si>
    <t>Modular Cargo</t>
  </si>
  <si>
    <t>Maxima Cargo</t>
  </si>
  <si>
    <t xml:space="preserve">TVS Turbo King HD </t>
  </si>
  <si>
    <t xml:space="preserve">Piaggio Xtra Bada </t>
  </si>
  <si>
    <t>EV</t>
  </si>
  <si>
    <t>CNG</t>
  </si>
  <si>
    <t>Diesel</t>
  </si>
  <si>
    <t>Base</t>
  </si>
  <si>
    <t>Premium</t>
  </si>
  <si>
    <t>6.2 kW</t>
  </si>
  <si>
    <t>5.5 kW</t>
  </si>
  <si>
    <t>8.2 kW/260cc LC</t>
  </si>
  <si>
    <t>9,1 kW / 301cc LC</t>
  </si>
  <si>
    <t>7.9kW / DI G700 LC</t>
  </si>
  <si>
    <t>34.2 Nm</t>
  </si>
  <si>
    <t>40 Nm</t>
  </si>
  <si>
    <t>2.0 kg.m @ 3500</t>
  </si>
  <si>
    <t>2.28 kg.m @ 3000</t>
  </si>
  <si>
    <t>2.68 kg.m @ 2200</t>
  </si>
  <si>
    <t>19.5 kWh</t>
  </si>
  <si>
    <t>12.2 kWh</t>
  </si>
  <si>
    <t>40L</t>
  </si>
  <si>
    <t>8.86 kWh</t>
  </si>
  <si>
    <t>8L</t>
  </si>
  <si>
    <t>Transmission</t>
  </si>
  <si>
    <t>2-Speed AMT</t>
  </si>
  <si>
    <t>2-Speed Manual</t>
  </si>
  <si>
    <t>(4F + 1R) &amp; power</t>
  </si>
  <si>
    <t>5 F + 1 R</t>
  </si>
  <si>
    <t>3 kW On board</t>
  </si>
  <si>
    <t>3 kW Off board</t>
  </si>
  <si>
    <t>Tyre</t>
  </si>
  <si>
    <t>130/80 R12</t>
  </si>
  <si>
    <t>Front Suspension</t>
  </si>
  <si>
    <t>Twin Lead Arm with Hydraulic Shocker</t>
  </si>
  <si>
    <t>Fork Leading arm</t>
  </si>
  <si>
    <t>Offset Column, Leading link Coil Spring</t>
  </si>
  <si>
    <t>Helical Spring</t>
  </si>
  <si>
    <t>Rear Suspension</t>
  </si>
  <si>
    <t>Leaf Spring</t>
  </si>
  <si>
    <t>Trailing arm</t>
  </si>
  <si>
    <t>Leaf spring</t>
  </si>
  <si>
    <t>Rubber Spring</t>
  </si>
  <si>
    <t>Side Door / Glass</t>
  </si>
  <si>
    <t>Yes / Winding</t>
  </si>
  <si>
    <t>Yes / Swivel</t>
  </si>
  <si>
    <t>2150 x 1525</t>
  </si>
  <si>
    <t>1840 X 1425</t>
  </si>
  <si>
    <t>2010 X 1420</t>
  </si>
  <si>
    <t>2130 X 1420</t>
  </si>
  <si>
    <t>HVAC</t>
  </si>
  <si>
    <t>No</t>
  </si>
  <si>
    <t>Performance</t>
  </si>
  <si>
    <t>Range (Kerb+150, IDC)</t>
  </si>
  <si>
    <t>303 km</t>
  </si>
  <si>
    <t>173 km</t>
  </si>
  <si>
    <t>207 km</t>
  </si>
  <si>
    <t>-</t>
  </si>
  <si>
    <t>156 (Certified)</t>
  </si>
  <si>
    <t>Range (Kerb+550, City)</t>
  </si>
  <si>
    <t>204 km</t>
  </si>
  <si>
    <t>135 km</t>
  </si>
  <si>
    <t>Gradeability</t>
  </si>
  <si>
    <t>ACE PRO EV</t>
  </si>
  <si>
    <t xml:space="preserve">Mahindra </t>
  </si>
  <si>
    <t>14.4 kWh - LFP</t>
  </si>
  <si>
    <t>PMSM - 29 kW</t>
  </si>
  <si>
    <t>145 R12</t>
  </si>
  <si>
    <t>Independent, McPherson strut</t>
  </si>
  <si>
    <t>Semi trailing arm with coil spring &amp; hydraulic damper</t>
  </si>
  <si>
    <t>Slow Charging (5 to 100%): &lt; 6 hours</t>
  </si>
  <si>
    <t>Cargo Box Dimensions</t>
  </si>
  <si>
    <t>Battery Warranty</t>
  </si>
  <si>
    <t>1 75 000 Km / 8 Year</t>
  </si>
  <si>
    <t>Brakes</t>
  </si>
  <si>
    <t>Front - Disc brakes; Rear - Drum Brakes</t>
  </si>
  <si>
    <t>Steering</t>
  </si>
  <si>
    <t>Mechanical steering (Rack &amp; Pinion)</t>
  </si>
  <si>
    <t>3560 x 1497 x 1820</t>
  </si>
  <si>
    <t>Max Speed (kmph)</t>
  </si>
  <si>
    <t>21.3 kWh</t>
  </si>
  <si>
    <t>27 kW</t>
  </si>
  <si>
    <t>130Nm</t>
  </si>
  <si>
    <t>104 Nm @ 2500 rpm</t>
  </si>
  <si>
    <t xml:space="preserve">Single speed </t>
  </si>
  <si>
    <t>1 75 000 Km / 7 Year</t>
  </si>
  <si>
    <t>2163 x 1475 x 1847 
(7’1” X 4’10" X 6’1”)</t>
  </si>
  <si>
    <t>Mechanical, variable ratio</t>
  </si>
  <si>
    <t>3800X1500X2635</t>
  </si>
  <si>
    <t>155 R13 LT 8PR</t>
  </si>
  <si>
    <t>3425X1505X2305</t>
  </si>
  <si>
    <t>3475X1590X2445</t>
  </si>
  <si>
    <t>ZOR GRAND DV</t>
  </si>
  <si>
    <t>ZOR GRAND DV+</t>
  </si>
  <si>
    <t>ZOR GRAND Pickup</t>
  </si>
  <si>
    <t>50Nm</t>
  </si>
  <si>
    <t>3425X1460X1760</t>
  </si>
  <si>
    <t>1828X1397X278</t>
  </si>
  <si>
    <t>1864X1444X1488</t>
  </si>
  <si>
    <t>1904X1545X1649</t>
  </si>
  <si>
    <t>4 hrs 30 min</t>
  </si>
  <si>
    <t>Helical spring and hydraulic shockabsorber</t>
  </si>
  <si>
    <t>Rubber spring and hydraulic damper</t>
  </si>
  <si>
    <t>Hydraulic drum</t>
  </si>
  <si>
    <t>120/80R1286F</t>
  </si>
  <si>
    <t>120000 Km / 5 Year</t>
  </si>
  <si>
    <t>~ 2.3 kW</t>
  </si>
  <si>
    <t>E-Transaxle with drive shafts</t>
  </si>
  <si>
    <t>1985X1420</t>
  </si>
  <si>
    <t>2046 x 1485 x 326</t>
  </si>
  <si>
    <t>June BMC</t>
  </si>
  <si>
    <t>Euler</t>
  </si>
  <si>
    <t>Hi Load XR</t>
  </si>
  <si>
    <t>5.5 hrs</t>
  </si>
  <si>
    <t>3.3 kW On board</t>
  </si>
  <si>
    <t>13.44 kWh</t>
  </si>
  <si>
    <t>3400X1460X2100</t>
  </si>
  <si>
    <t>11.7kW</t>
  </si>
  <si>
    <t>88.55 Nm</t>
  </si>
  <si>
    <t>Hydraulic shock absorber with helical spring</t>
  </si>
  <si>
    <t>125000 Km / 5 Year</t>
  </si>
  <si>
    <t>Turbo EV 1000 City</t>
  </si>
  <si>
    <t>Turbo EV 1000 Fast charge</t>
  </si>
  <si>
    <t>Turbo EV 1000 Maxx</t>
  </si>
  <si>
    <t>4 to 4.5 hrs</t>
  </si>
  <si>
    <t>4.5 to 5 hrs</t>
  </si>
  <si>
    <t>5 to 5.5 hrs</t>
  </si>
  <si>
    <t>150000 Km / 5 Year</t>
  </si>
  <si>
    <t>Ergo mech Steering</t>
  </si>
  <si>
    <t>Electronic steering</t>
  </si>
  <si>
    <t>3950X1535X2440</t>
  </si>
  <si>
    <t>4100X1535X2500</t>
  </si>
  <si>
    <t>15 kW</t>
  </si>
  <si>
    <t>30 kW</t>
  </si>
  <si>
    <t>Automatic</t>
  </si>
  <si>
    <t>Hydraulic, single pedal actuation
Front - Disc brakes; Rear - Drum Brakes</t>
  </si>
  <si>
    <t>145 R12 LT 8PR</t>
  </si>
  <si>
    <t>120 Nm</t>
  </si>
  <si>
    <t>125 nm</t>
  </si>
  <si>
    <t>140 Nm</t>
  </si>
  <si>
    <t>Hydraulic with Parabolic leaf spring</t>
  </si>
  <si>
    <t>Hydraulic with semi elliptical leaf spring</t>
  </si>
  <si>
    <t>12 kW</t>
  </si>
  <si>
    <t>Remarks</t>
  </si>
  <si>
    <t>1) Real world Range - 115</t>
  </si>
  <si>
    <t>1) Real world Range - 140</t>
  </si>
  <si>
    <t>1) Real world Range - 115.
2) Mahindra touch point - 800+
3) Accidental insurance - 20 lacs
4) Maintenance cost - 12 paise/km
5) NEMO fleet management system &amp; NEMO driver app</t>
  </si>
  <si>
    <t>Sliding</t>
  </si>
  <si>
    <r>
      <t>1) Real world range - 150</t>
    </r>
    <r>
      <rPr>
        <sz val="18"/>
        <color theme="1"/>
        <rFont val="Arial"/>
        <family val="2"/>
      </rPr>
      <t>±</t>
    </r>
    <r>
      <rPr>
        <sz val="18"/>
        <color theme="1"/>
        <rFont val="Calibri"/>
        <family val="2"/>
      </rPr>
      <t>10.
2) Extended warranty - 2years/25000 kms.
3) Integrated projector headlamps.
4)Turning radius - 3.5 m.
5) Regenerative braking.
6) Traction Battery - IP67
7) Water wading height - 1 foot.
8) 3 free services upto 20K km. RSA - 24/7</t>
    </r>
  </si>
  <si>
    <t xml:space="preserve">1) </t>
  </si>
  <si>
    <t>700 (Overload - 1350)</t>
  </si>
  <si>
    <t>3434X1493X1832</t>
  </si>
  <si>
    <t>~6.5 hrs</t>
  </si>
  <si>
    <t>3244X1492X1832</t>
  </si>
  <si>
    <t>Mechanical Fork type</t>
  </si>
  <si>
    <t>4 hrs 30 mins</t>
  </si>
  <si>
    <t>Price (Ex Showroom New Delhi) (lacs)</t>
  </si>
  <si>
    <t>4F + 1R</t>
  </si>
  <si>
    <t>3420X1490 x 1818</t>
  </si>
  <si>
    <t>11.0 kW</t>
  </si>
  <si>
    <t>3 hrs 10 mins</t>
  </si>
  <si>
    <t>1) Real world range 143 (Actual)
2) Water wading capability - 500 mm</t>
  </si>
  <si>
    <t>3565X1530X1860</t>
  </si>
  <si>
    <t>Ground clearance(mm)</t>
  </si>
  <si>
    <t>Wheelbase(mm)</t>
  </si>
  <si>
    <t>Dimension(mmXmmXmm)</t>
  </si>
  <si>
    <t>Payload(kgs)</t>
  </si>
  <si>
    <t>Kerb Weight(kgs)</t>
  </si>
  <si>
    <t>Load Tray Size (mmXmm)</t>
  </si>
  <si>
    <t>Torque(Nm)</t>
  </si>
  <si>
    <t>Motor / Engine(kW)</t>
  </si>
  <si>
    <t>Battery / Fuel Tank(kWh)</t>
  </si>
  <si>
    <t>Hydraulic drum brake of dia 200 mm</t>
  </si>
  <si>
    <t>Single fork leading link coil spring</t>
  </si>
  <si>
    <t>Leaf spring with hydraulic damper (Parabolic type)</t>
  </si>
  <si>
    <t>YC Electric</t>
  </si>
  <si>
    <t>Omega Seiki</t>
  </si>
  <si>
    <t>E Loader</t>
  </si>
  <si>
    <t>90 kms</t>
  </si>
  <si>
    <t>2780X980X1740</t>
  </si>
  <si>
    <t>5-7 hrs</t>
  </si>
  <si>
    <t>Hydraulic Suspension</t>
  </si>
  <si>
    <t>1F+1R</t>
  </si>
  <si>
    <t>Rage +</t>
  </si>
  <si>
    <t>3 hrs</t>
  </si>
  <si>
    <t>3.6 kW</t>
  </si>
  <si>
    <t>4.5-10,8PR</t>
  </si>
  <si>
    <t>Helical+Damper</t>
  </si>
  <si>
    <t>Rubber dampner+Rear Shocker</t>
  </si>
  <si>
    <t>Yes/Sliding</t>
  </si>
  <si>
    <t>1730X1500X314</t>
  </si>
  <si>
    <t>110-120</t>
  </si>
  <si>
    <t>80000 Km / 3 Year</t>
  </si>
  <si>
    <t>3200X1480X1730</t>
  </si>
  <si>
    <t>Ape ElectriK FX Max</t>
  </si>
  <si>
    <t>9.55 kW</t>
  </si>
  <si>
    <t>45 Nm</t>
  </si>
  <si>
    <t>PT gear with differential.</t>
  </si>
  <si>
    <t>Helical Spring with dampener</t>
  </si>
  <si>
    <t>Rubber spring with dampener</t>
  </si>
  <si>
    <t>Handlebar type</t>
  </si>
  <si>
    <t>Drum brake hydraulically actuated.</t>
  </si>
  <si>
    <t>120/80 R12</t>
  </si>
  <si>
    <t>3315X1770X1490</t>
  </si>
  <si>
    <t>1830X1400X285</t>
  </si>
  <si>
    <t>3 hrs 45 mins</t>
  </si>
  <si>
    <t>12 - Mahindra Zor All</t>
  </si>
  <si>
    <t>88.55 - Euler Ki Load XR</t>
  </si>
  <si>
    <t>19.5 - Modular Cargo</t>
  </si>
  <si>
    <t>3.3 - Euler Ki Load XR</t>
  </si>
  <si>
    <t>Charger (kW)</t>
  </si>
  <si>
    <t>Charging time ( hrs)</t>
  </si>
  <si>
    <t>3 - Omega Seiki Rage+</t>
  </si>
  <si>
    <t>2150 x 1525 - Modular Cargo</t>
  </si>
  <si>
    <t>303-Modular Cargo</t>
  </si>
  <si>
    <t>33% - Maxima Cargo EV</t>
  </si>
  <si>
    <t>840 - Maxima Cargo EV</t>
  </si>
  <si>
    <t>125000 Km / 5 Year -  Euler Hi Load XR</t>
  </si>
  <si>
    <t>300 - Euler Hi Load XR</t>
  </si>
  <si>
    <t xml:space="preserve">60 - TVS Turbo King HD </t>
  </si>
  <si>
    <t>Best in class 3Wh</t>
  </si>
  <si>
    <t>Best in class 4Wh</t>
  </si>
  <si>
    <t>30 - Euler turbo EV 1000 FC &amp; Maxx</t>
  </si>
  <si>
    <t>140 - Euler turbo EV 1000 Maxx</t>
  </si>
  <si>
    <t>21.3 - TATA ACE EV</t>
  </si>
  <si>
    <t>3.3 - Euler All models</t>
  </si>
  <si>
    <t>267 - Euler Turbo EV 1000 Maxx</t>
  </si>
  <si>
    <t>1000 - Euler all models</t>
  </si>
  <si>
    <t>1 75 000 Km / 8 Year - TATA ACE PRO EV</t>
  </si>
  <si>
    <t>4100X1535X2500 - EULER EV 1000 FC &amp; Maxx</t>
  </si>
  <si>
    <t>2180 - EULER EV 1000 FC &amp; Maxx</t>
  </si>
  <si>
    <t>170 - TATA ACE PRO EV</t>
  </si>
  <si>
    <t>70 - EULER EV 1000 FC &amp; Maxx</t>
  </si>
  <si>
    <t>220 - EULER EV 1000 FC &amp; Maxx</t>
  </si>
  <si>
    <t>1860X1463X1371 (DV)</t>
  </si>
  <si>
    <t>8.34 kWh</t>
  </si>
  <si>
    <t>125-135</t>
  </si>
  <si>
    <t>200000 kms/5 years</t>
  </si>
  <si>
    <t>Sr. no.</t>
  </si>
  <si>
    <t>OEM</t>
  </si>
  <si>
    <t>Price</t>
  </si>
  <si>
    <t>Range</t>
  </si>
  <si>
    <t>Payload</t>
  </si>
  <si>
    <t>Best in class</t>
  </si>
  <si>
    <t>Mahindra</t>
  </si>
  <si>
    <t>TVS</t>
  </si>
  <si>
    <t>Piaggio</t>
  </si>
  <si>
    <t>OSM</t>
  </si>
  <si>
    <t>Modular Cargo Base</t>
  </si>
  <si>
    <t>Modular Cargo Premium</t>
  </si>
  <si>
    <t>Maxima Cargo 12.1</t>
  </si>
  <si>
    <t>Average Trip distance</t>
  </si>
  <si>
    <t>Freight rate</t>
  </si>
  <si>
    <t>kms</t>
  </si>
  <si>
    <t>per kg</t>
  </si>
  <si>
    <t>Payback (Months)</t>
  </si>
  <si>
    <t>Daily maintenance</t>
  </si>
  <si>
    <t>per km</t>
  </si>
  <si>
    <t>Earning potential per day</t>
  </si>
  <si>
    <t>Initial investment</t>
  </si>
  <si>
    <t>Saving/day</t>
  </si>
  <si>
    <t>Daily household expenditure</t>
  </si>
  <si>
    <t>Daily  maintenance &amp; operating cost</t>
  </si>
  <si>
    <t>Usable saving for EMI</t>
  </si>
  <si>
    <t>Effective payable EMI/day</t>
  </si>
  <si>
    <t>EMI/day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</si>
</sst>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</font>
    <font>
      <b/>
      <sz val="20"/>
      <color rgb="FF000000"/>
      <name val="Calibri"/>
      <family val="2"/>
    </font>
    <font>
      <sz val="20"/>
      <color rgb="FF000000"/>
      <name val="Calibri"/>
      <family val="2"/>
    </font>
    <font>
      <sz val="24"/>
      <color rgb="FF000000"/>
      <name val="Calibri"/>
      <family val="2"/>
    </font>
    <font>
      <b/>
      <sz val="24"/>
      <color rgb="FF000000"/>
      <name val="Calibri"/>
      <family val="2"/>
    </font>
    <font>
      <sz val="24"/>
      <color rgb="FF0000FF"/>
      <name val="Calibri"/>
      <family val="2"/>
    </font>
    <font>
      <sz val="24"/>
      <color rgb="FFFF02FF"/>
      <name val="Calibri"/>
      <family val="2"/>
    </font>
    <font>
      <sz val="24"/>
      <color rgb="FF001A52"/>
      <name val="Calibri"/>
      <family val="2"/>
    </font>
    <font>
      <sz val="22"/>
      <color rgb="FF000000"/>
      <name val="Calibri"/>
      <family val="2"/>
    </font>
    <font>
      <i/>
      <sz val="24"/>
      <color rgb="FF000000"/>
      <name val="Calibri"/>
      <family val="2"/>
    </font>
    <font>
      <b/>
      <sz val="18"/>
      <color rgb="FF000000"/>
      <name val="Calibri"/>
      <family val="2"/>
    </font>
    <font>
      <sz val="18"/>
      <color rgb="FF000000"/>
      <name val="Calibri"/>
      <family val="2"/>
    </font>
    <font>
      <b/>
      <sz val="18"/>
      <name val="Calibri"/>
      <family val="2"/>
    </font>
    <font>
      <sz val="18"/>
      <color theme="1"/>
      <name val="Calibri"/>
      <family val="2"/>
    </font>
    <font>
      <sz val="18"/>
      <color theme="1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Aptos"/>
      <family val="2"/>
    </font>
    <font>
      <sz val="14"/>
      <name val="Arial"/>
      <family val="2"/>
    </font>
    <font>
      <sz val="14"/>
      <name val="Aptos"/>
      <family val="2"/>
    </font>
    <font>
      <sz val="11"/>
      <color theme="0" tint="-0.249977111117893"/>
      <name val="Calibri"/>
      <family val="2"/>
    </font>
    <font>
      <sz val="14"/>
      <color theme="0" tint="-0.249977111117893"/>
      <name val="Aptos"/>
      <family val="2"/>
    </font>
    <font>
      <sz val="14"/>
      <color theme="0" tint="-0.24997711111789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58B1EF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dotted">
        <color rgb="FF7F7F7F"/>
      </left>
      <right/>
      <top style="dotted">
        <color rgb="FF7F7F7F"/>
      </top>
      <bottom style="dotted">
        <color rgb="FF7F7F7F"/>
      </bottom>
      <diagonal/>
    </border>
    <border>
      <left/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center" vertical="center" readingOrder="1"/>
    </xf>
    <xf numFmtId="3" fontId="2" fillId="0" borderId="1" xfId="0" applyNumberFormat="1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 vertical="center" readingOrder="1"/>
    </xf>
    <xf numFmtId="0" fontId="3" fillId="0" borderId="16" xfId="0" applyFont="1" applyBorder="1" applyAlignment="1">
      <alignment horizontal="center" vertical="center" readingOrder="1"/>
    </xf>
    <xf numFmtId="0" fontId="3" fillId="0" borderId="25" xfId="0" applyFont="1" applyBorder="1" applyAlignment="1">
      <alignment horizontal="center" vertical="center" readingOrder="1"/>
    </xf>
    <xf numFmtId="0" fontId="5" fillId="0" borderId="16" xfId="0" applyFont="1" applyBorder="1" applyAlignment="1">
      <alignment horizontal="center" vertical="center" readingOrder="1"/>
    </xf>
    <xf numFmtId="0" fontId="6" fillId="0" borderId="16" xfId="0" applyFont="1" applyBorder="1" applyAlignment="1">
      <alignment horizontal="center" vertical="center" readingOrder="1"/>
    </xf>
    <xf numFmtId="0" fontId="7" fillId="0" borderId="22" xfId="0" applyFont="1" applyBorder="1" applyAlignment="1">
      <alignment horizontal="center" vertical="center" readingOrder="1"/>
    </xf>
    <xf numFmtId="0" fontId="3" fillId="0" borderId="22" xfId="0" applyFont="1" applyBorder="1" applyAlignment="1">
      <alignment horizontal="center" vertical="center" readingOrder="1"/>
    </xf>
    <xf numFmtId="0" fontId="8" fillId="0" borderId="22" xfId="0" applyFont="1" applyBorder="1" applyAlignment="1">
      <alignment horizontal="center" vertical="center" readingOrder="1"/>
    </xf>
    <xf numFmtId="0" fontId="3" fillId="4" borderId="16" xfId="0" applyFont="1" applyFill="1" applyBorder="1" applyAlignment="1">
      <alignment horizontal="center" vertical="center" readingOrder="1"/>
    </xf>
    <xf numFmtId="0" fontId="3" fillId="0" borderId="31" xfId="0" applyFont="1" applyBorder="1" applyAlignment="1">
      <alignment horizontal="center" vertical="center" readingOrder="1"/>
    </xf>
    <xf numFmtId="0" fontId="3" fillId="0" borderId="32" xfId="0" applyFont="1" applyBorder="1" applyAlignment="1">
      <alignment horizontal="center" vertical="center" readingOrder="1"/>
    </xf>
    <xf numFmtId="0" fontId="3" fillId="0" borderId="33" xfId="0" applyFont="1" applyBorder="1" applyAlignment="1">
      <alignment horizontal="center" vertical="center" readingOrder="1"/>
    </xf>
    <xf numFmtId="0" fontId="10" fillId="0" borderId="21" xfId="0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 wrapText="1" readingOrder="1"/>
    </xf>
    <xf numFmtId="0" fontId="11" fillId="0" borderId="26" xfId="0" applyFont="1" applyBorder="1" applyAlignment="1">
      <alignment horizontal="center" vertical="center" wrapText="1" readingOrder="1"/>
    </xf>
    <xf numFmtId="0" fontId="10" fillId="0" borderId="14" xfId="0" applyFont="1" applyBorder="1" applyAlignment="1">
      <alignment horizontal="center" vertical="center" readingOrder="1"/>
    </xf>
    <xf numFmtId="0" fontId="10" fillId="0" borderId="21" xfId="0" applyFont="1" applyBorder="1" applyAlignment="1">
      <alignment horizontal="center" vertical="center" readingOrder="1"/>
    </xf>
    <xf numFmtId="0" fontId="10" fillId="0" borderId="16" xfId="0" applyFont="1" applyBorder="1" applyAlignment="1">
      <alignment horizontal="center" vertical="center" readingOrder="1"/>
    </xf>
    <xf numFmtId="0" fontId="10" fillId="0" borderId="10" xfId="0" applyFont="1" applyBorder="1" applyAlignment="1">
      <alignment horizontal="center" vertical="center" readingOrder="1"/>
    </xf>
    <xf numFmtId="0" fontId="11" fillId="0" borderId="25" xfId="0" applyFont="1" applyBorder="1" applyAlignment="1">
      <alignment horizontal="left" vertical="center" readingOrder="1"/>
    </xf>
    <xf numFmtId="0" fontId="10" fillId="0" borderId="26" xfId="0" applyFont="1" applyBorder="1" applyAlignment="1">
      <alignment horizontal="center" vertical="center" readingOrder="1"/>
    </xf>
    <xf numFmtId="0" fontId="11" fillId="0" borderId="16" xfId="0" applyFont="1" applyBorder="1" applyAlignment="1">
      <alignment horizontal="center" vertical="center" readingOrder="1"/>
    </xf>
    <xf numFmtId="0" fontId="11" fillId="0" borderId="26" xfId="0" applyFont="1" applyBorder="1" applyAlignment="1">
      <alignment horizontal="center" vertical="center" readingOrder="1"/>
    </xf>
    <xf numFmtId="0" fontId="11" fillId="0" borderId="28" xfId="0" applyFont="1" applyBorder="1" applyAlignment="1">
      <alignment horizontal="center" vertical="center" readingOrder="1"/>
    </xf>
    <xf numFmtId="0" fontId="11" fillId="0" borderId="35" xfId="0" applyFont="1" applyBorder="1" applyAlignment="1">
      <alignment horizontal="center" vertical="center" readingOrder="1"/>
    </xf>
    <xf numFmtId="0" fontId="0" fillId="0" borderId="0" xfId="0" applyAlignment="1">
      <alignment wrapText="1"/>
    </xf>
    <xf numFmtId="0" fontId="10" fillId="0" borderId="10" xfId="0" applyFont="1" applyBorder="1" applyAlignment="1">
      <alignment horizontal="center" vertical="center" wrapText="1" readingOrder="1"/>
    </xf>
    <xf numFmtId="0" fontId="11" fillId="0" borderId="35" xfId="0" applyFont="1" applyBorder="1" applyAlignment="1">
      <alignment horizontal="center" vertical="center" wrapText="1" readingOrder="1"/>
    </xf>
    <xf numFmtId="0" fontId="11" fillId="0" borderId="17" xfId="0" applyFont="1" applyBorder="1" applyAlignment="1">
      <alignment horizontal="center" vertical="center" wrapText="1" readingOrder="1"/>
    </xf>
    <xf numFmtId="0" fontId="11" fillId="0" borderId="17" xfId="0" applyFont="1" applyBorder="1" applyAlignment="1">
      <alignment horizontal="center" vertical="center" readingOrder="1"/>
    </xf>
    <xf numFmtId="0" fontId="10" fillId="0" borderId="35" xfId="0" applyFont="1" applyBorder="1" applyAlignment="1">
      <alignment horizontal="center" vertical="center" readingOrder="1"/>
    </xf>
    <xf numFmtId="0" fontId="11" fillId="0" borderId="30" xfId="0" applyFont="1" applyBorder="1" applyAlignment="1">
      <alignment horizontal="left" vertical="center" readingOrder="1"/>
    </xf>
    <xf numFmtId="10" fontId="11" fillId="0" borderId="21" xfId="0" applyNumberFormat="1" applyFont="1" applyBorder="1" applyAlignment="1">
      <alignment horizontal="center" vertical="center" readingOrder="1"/>
    </xf>
    <xf numFmtId="9" fontId="11" fillId="0" borderId="9" xfId="0" applyNumberFormat="1" applyFont="1" applyBorder="1" applyAlignment="1">
      <alignment horizontal="center" vertical="center" wrapText="1" readingOrder="1"/>
    </xf>
    <xf numFmtId="10" fontId="11" fillId="0" borderId="9" xfId="0" applyNumberFormat="1" applyFont="1" applyBorder="1" applyAlignment="1">
      <alignment horizontal="center" vertical="center" readingOrder="1"/>
    </xf>
    <xf numFmtId="10" fontId="11" fillId="0" borderId="35" xfId="0" applyNumberFormat="1" applyFont="1" applyBorder="1" applyAlignment="1">
      <alignment horizontal="center" vertical="center" readingOrder="1"/>
    </xf>
    <xf numFmtId="9" fontId="11" fillId="0" borderId="35" xfId="0" applyNumberFormat="1" applyFont="1" applyBorder="1" applyAlignment="1">
      <alignment horizontal="center" vertical="center" readingOrder="1"/>
    </xf>
    <xf numFmtId="0" fontId="10" fillId="0" borderId="28" xfId="0" applyFont="1" applyBorder="1" applyAlignment="1">
      <alignment horizontal="center" vertical="center" readingOrder="1"/>
    </xf>
    <xf numFmtId="0" fontId="11" fillId="0" borderId="21" xfId="0" applyFont="1" applyBorder="1" applyAlignment="1">
      <alignment horizontal="center" vertical="center" readingOrder="1"/>
    </xf>
    <xf numFmtId="0" fontId="11" fillId="7" borderId="35" xfId="0" applyFont="1" applyFill="1" applyBorder="1" applyAlignment="1">
      <alignment horizontal="center" vertical="center" wrapText="1" readingOrder="1"/>
    </xf>
    <xf numFmtId="0" fontId="11" fillId="0" borderId="39" xfId="0" applyFont="1" applyBorder="1" applyAlignment="1">
      <alignment horizontal="center" vertical="center" readingOrder="1"/>
    </xf>
    <xf numFmtId="0" fontId="11" fillId="0" borderId="40" xfId="0" applyFont="1" applyBorder="1" applyAlignment="1">
      <alignment horizontal="center" vertical="center" readingOrder="1"/>
    </xf>
    <xf numFmtId="0" fontId="11" fillId="7" borderId="35" xfId="0" applyFont="1" applyFill="1" applyBorder="1" applyAlignment="1">
      <alignment horizontal="center" vertical="center" readingOrder="1"/>
    </xf>
    <xf numFmtId="0" fontId="11" fillId="7" borderId="19" xfId="0" applyFont="1" applyFill="1" applyBorder="1" applyAlignment="1">
      <alignment horizontal="center" vertical="center" readingOrder="1"/>
    </xf>
    <xf numFmtId="10" fontId="11" fillId="7" borderId="35" xfId="0" applyNumberFormat="1" applyFont="1" applyFill="1" applyBorder="1" applyAlignment="1">
      <alignment horizontal="center" vertical="center" readingOrder="1"/>
    </xf>
    <xf numFmtId="0" fontId="11" fillId="7" borderId="17" xfId="0" applyFont="1" applyFill="1" applyBorder="1" applyAlignment="1">
      <alignment horizontal="center" vertical="center" wrapText="1" readingOrder="1"/>
    </xf>
    <xf numFmtId="0" fontId="11" fillId="7" borderId="19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 readingOrder="1"/>
    </xf>
    <xf numFmtId="0" fontId="11" fillId="0" borderId="40" xfId="0" applyFont="1" applyBorder="1" applyAlignment="1">
      <alignment horizontal="center" vertical="center" wrapText="1" readingOrder="1"/>
    </xf>
    <xf numFmtId="0" fontId="11" fillId="7" borderId="39" xfId="0" applyFont="1" applyFill="1" applyBorder="1" applyAlignment="1">
      <alignment horizontal="center" vertical="center" readingOrder="1"/>
    </xf>
    <xf numFmtId="9" fontId="11" fillId="0" borderId="18" xfId="0" applyNumberFormat="1" applyFont="1" applyBorder="1" applyAlignment="1">
      <alignment horizontal="center" vertical="center" readingOrder="1"/>
    </xf>
    <xf numFmtId="164" fontId="11" fillId="0" borderId="35" xfId="0" applyNumberFormat="1" applyFont="1" applyBorder="1" applyAlignment="1">
      <alignment horizontal="center" vertical="center" readingOrder="1"/>
    </xf>
    <xf numFmtId="164" fontId="11" fillId="7" borderId="35" xfId="0" applyNumberFormat="1" applyFont="1" applyFill="1" applyBorder="1" applyAlignment="1">
      <alignment horizontal="center" vertical="center" readingOrder="1"/>
    </xf>
    <xf numFmtId="0" fontId="11" fillId="0" borderId="35" xfId="0" applyFont="1" applyBorder="1" applyAlignment="1">
      <alignment horizontal="left" vertical="center" readingOrder="1"/>
    </xf>
    <xf numFmtId="0" fontId="13" fillId="0" borderId="35" xfId="0" applyFont="1" applyBorder="1"/>
    <xf numFmtId="0" fontId="13" fillId="0" borderId="35" xfId="0" applyFont="1" applyBorder="1" applyAlignment="1">
      <alignment wrapText="1"/>
    </xf>
    <xf numFmtId="0" fontId="13" fillId="0" borderId="0" xfId="0" applyFont="1"/>
    <xf numFmtId="0" fontId="13" fillId="0" borderId="35" xfId="0" applyFont="1" applyBorder="1" applyAlignment="1">
      <alignment horizontal="left" vertical="top" wrapText="1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readingOrder="1"/>
    </xf>
    <xf numFmtId="0" fontId="11" fillId="11" borderId="35" xfId="0" applyFont="1" applyFill="1" applyBorder="1" applyAlignment="1">
      <alignment horizontal="center" vertical="center" readingOrder="1"/>
    </xf>
    <xf numFmtId="10" fontId="11" fillId="12" borderId="35" xfId="0" applyNumberFormat="1" applyFont="1" applyFill="1" applyBorder="1" applyAlignment="1">
      <alignment horizontal="center" vertical="center" readingOrder="1"/>
    </xf>
    <xf numFmtId="0" fontId="0" fillId="12" borderId="0" xfId="0" applyFill="1"/>
    <xf numFmtId="0" fontId="3" fillId="12" borderId="0" xfId="0" applyFont="1" applyFill="1" applyAlignment="1">
      <alignment horizontal="center" vertical="center" readingOrder="1"/>
    </xf>
    <xf numFmtId="9" fontId="11" fillId="12" borderId="35" xfId="0" applyNumberFormat="1" applyFont="1" applyFill="1" applyBorder="1" applyAlignment="1">
      <alignment horizontal="center" vertical="center" readingOrder="1"/>
    </xf>
    <xf numFmtId="0" fontId="11" fillId="7" borderId="44" xfId="0" applyFont="1" applyFill="1" applyBorder="1" applyAlignment="1">
      <alignment vertical="center" readingOrder="1"/>
    </xf>
    <xf numFmtId="0" fontId="11" fillId="12" borderId="35" xfId="0" applyFont="1" applyFill="1" applyBorder="1" applyAlignment="1">
      <alignment horizontal="center" vertical="center" readingOrder="1"/>
    </xf>
    <xf numFmtId="0" fontId="11" fillId="0" borderId="45" xfId="0" applyFont="1" applyBorder="1" applyAlignment="1">
      <alignment vertical="center" wrapText="1" readingOrder="1"/>
    </xf>
    <xf numFmtId="0" fontId="11" fillId="12" borderId="18" xfId="0" applyFont="1" applyFill="1" applyBorder="1" applyAlignment="1">
      <alignment horizontal="center" vertical="center" readingOrder="1"/>
    </xf>
    <xf numFmtId="0" fontId="11" fillId="12" borderId="35" xfId="0" applyFont="1" applyFill="1" applyBorder="1" applyAlignment="1">
      <alignment horizontal="center" vertical="center" wrapText="1" readingOrder="1"/>
    </xf>
    <xf numFmtId="0" fontId="11" fillId="0" borderId="35" xfId="0" applyFont="1" applyBorder="1" applyAlignment="1">
      <alignment vertical="center" wrapText="1" readingOrder="1"/>
    </xf>
    <xf numFmtId="0" fontId="11" fillId="0" borderId="20" xfId="0" applyFont="1" applyBorder="1" applyAlignment="1">
      <alignment vertical="center" wrapText="1" readingOrder="1"/>
    </xf>
    <xf numFmtId="0" fontId="11" fillId="0" borderId="19" xfId="0" applyFont="1" applyBorder="1" applyAlignment="1">
      <alignment vertical="center" readingOrder="1"/>
    </xf>
    <xf numFmtId="0" fontId="11" fillId="12" borderId="35" xfId="0" applyFont="1" applyFill="1" applyBorder="1" applyAlignment="1">
      <alignment horizontal="left" vertical="center" wrapText="1" readingOrder="1"/>
    </xf>
    <xf numFmtId="0" fontId="11" fillId="0" borderId="38" xfId="0" applyFont="1" applyBorder="1" applyAlignment="1">
      <alignment horizontal="center" vertical="center" readingOrder="1"/>
    </xf>
    <xf numFmtId="0" fontId="11" fillId="0" borderId="27" xfId="0" applyFont="1" applyBorder="1" applyAlignment="1">
      <alignment horizontal="center" vertical="center" readingOrder="1"/>
    </xf>
    <xf numFmtId="0" fontId="11" fillId="0" borderId="39" xfId="0" applyFont="1" applyBorder="1" applyAlignment="1">
      <alignment horizontal="center" vertical="center" wrapText="1" readingOrder="1"/>
    </xf>
    <xf numFmtId="9" fontId="11" fillId="0" borderId="39" xfId="0" applyNumberFormat="1" applyFont="1" applyBorder="1" applyAlignment="1">
      <alignment horizontal="center" vertical="center" readingOrder="1"/>
    </xf>
    <xf numFmtId="0" fontId="13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 readingOrder="1"/>
    </xf>
    <xf numFmtId="9" fontId="11" fillId="0" borderId="17" xfId="0" applyNumberFormat="1" applyFont="1" applyBorder="1" applyAlignment="1">
      <alignment horizontal="center" vertical="center" readingOrder="1"/>
    </xf>
    <xf numFmtId="9" fontId="11" fillId="7" borderId="39" xfId="0" applyNumberFormat="1" applyFont="1" applyFill="1" applyBorder="1" applyAlignment="1">
      <alignment horizontal="center" vertical="center" readingOrder="1"/>
    </xf>
    <xf numFmtId="0" fontId="13" fillId="0" borderId="35" xfId="0" applyFont="1" applyBorder="1" applyAlignment="1">
      <alignment horizontal="center" vertical="center"/>
    </xf>
    <xf numFmtId="0" fontId="13" fillId="7" borderId="35" xfId="0" applyFont="1" applyFill="1" applyBorder="1" applyAlignment="1">
      <alignment horizontal="center" vertical="center"/>
    </xf>
    <xf numFmtId="0" fontId="13" fillId="11" borderId="35" xfId="0" applyFont="1" applyFill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9" fontId="13" fillId="0" borderId="35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readingOrder="1"/>
    </xf>
    <xf numFmtId="0" fontId="11" fillId="0" borderId="34" xfId="0" applyFont="1" applyBorder="1" applyAlignment="1">
      <alignment horizontal="center" vertical="center" readingOrder="1"/>
    </xf>
    <xf numFmtId="0" fontId="11" fillId="0" borderId="0" xfId="0" applyFont="1" applyAlignment="1">
      <alignment vertical="center" wrapText="1" readingOrder="1"/>
    </xf>
    <xf numFmtId="0" fontId="11" fillId="0" borderId="44" xfId="0" applyFont="1" applyBorder="1" applyAlignment="1">
      <alignment vertical="center" wrapText="1" readingOrder="1"/>
    </xf>
    <xf numFmtId="10" fontId="11" fillId="0" borderId="17" xfId="0" applyNumberFormat="1" applyFont="1" applyBorder="1" applyAlignment="1">
      <alignment horizontal="center" vertical="center" readingOrder="1"/>
    </xf>
    <xf numFmtId="0" fontId="11" fillId="12" borderId="39" xfId="0" applyFont="1" applyFill="1" applyBorder="1" applyAlignment="1">
      <alignment horizontal="center" vertical="center" wrapText="1" readingOrder="1"/>
    </xf>
    <xf numFmtId="0" fontId="11" fillId="11" borderId="39" xfId="0" applyFont="1" applyFill="1" applyBorder="1" applyAlignment="1">
      <alignment horizontal="center" vertical="center" readingOrder="1"/>
    </xf>
    <xf numFmtId="0" fontId="10" fillId="0" borderId="0" xfId="0" applyFont="1" applyAlignment="1">
      <alignment horizontal="center" vertical="center" readingOrder="1"/>
    </xf>
    <xf numFmtId="0" fontId="10" fillId="0" borderId="20" xfId="0" applyFont="1" applyBorder="1" applyAlignment="1">
      <alignment horizontal="center" vertical="center" readingOrder="1"/>
    </xf>
    <xf numFmtId="0" fontId="11" fillId="0" borderId="27" xfId="0" applyFont="1" applyBorder="1" applyAlignment="1">
      <alignment horizontal="left" vertical="center" readingOrder="1"/>
    </xf>
    <xf numFmtId="0" fontId="11" fillId="0" borderId="28" xfId="0" applyFont="1" applyBorder="1" applyAlignment="1">
      <alignment horizontal="left" vertical="center" readingOrder="1"/>
    </xf>
    <xf numFmtId="0" fontId="11" fillId="0" borderId="18" xfId="0" applyFont="1" applyBorder="1" applyAlignment="1">
      <alignment horizontal="left" vertical="center" readingOrder="1"/>
    </xf>
    <xf numFmtId="0" fontId="11" fillId="0" borderId="0" xfId="0" applyFont="1" applyAlignment="1">
      <alignment horizontal="left" vertical="center" readingOrder="1"/>
    </xf>
    <xf numFmtId="0" fontId="9" fillId="3" borderId="16" xfId="0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vertical="center" wrapText="1" readingOrder="1"/>
    </xf>
    <xf numFmtId="0" fontId="9" fillId="2" borderId="16" xfId="0" applyFont="1" applyFill="1" applyBorder="1" applyAlignment="1">
      <alignment horizontal="center" vertical="center" wrapText="1" readingOrder="1"/>
    </xf>
    <xf numFmtId="0" fontId="9" fillId="2" borderId="22" xfId="0" applyFont="1" applyFill="1" applyBorder="1" applyAlignment="1">
      <alignment horizontal="center" vertical="center" wrapText="1" readingOrder="1"/>
    </xf>
    <xf numFmtId="0" fontId="11" fillId="0" borderId="25" xfId="0" applyFont="1" applyBorder="1" applyAlignment="1">
      <alignment horizontal="left" vertical="center" wrapText="1" readingOrder="1"/>
    </xf>
    <xf numFmtId="0" fontId="11" fillId="0" borderId="27" xfId="0" applyFont="1" applyBorder="1" applyAlignment="1">
      <alignment horizontal="left" vertical="center" wrapText="1" readingOrder="1"/>
    </xf>
    <xf numFmtId="0" fontId="11" fillId="7" borderId="26" xfId="0" applyFont="1" applyFill="1" applyBorder="1" applyAlignment="1">
      <alignment horizontal="center" vertical="center" wrapText="1" readingOrder="1"/>
    </xf>
    <xf numFmtId="0" fontId="11" fillId="7" borderId="0" xfId="0" applyFont="1" applyFill="1" applyAlignment="1">
      <alignment horizontal="left" vertical="center" readingOrder="1"/>
    </xf>
    <xf numFmtId="1" fontId="11" fillId="0" borderId="35" xfId="0" applyNumberFormat="1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0" fillId="0" borderId="35" xfId="0" applyBorder="1" applyAlignment="1">
      <alignment wrapText="1"/>
    </xf>
    <xf numFmtId="0" fontId="0" fillId="7" borderId="35" xfId="0" applyFill="1" applyBorder="1" applyAlignment="1">
      <alignment horizontal="center" vertical="center"/>
    </xf>
    <xf numFmtId="0" fontId="0" fillId="0" borderId="35" xfId="0" applyBorder="1"/>
    <xf numFmtId="0" fontId="0" fillId="7" borderId="35" xfId="0" applyFill="1" applyBorder="1" applyAlignment="1">
      <alignment horizontal="center"/>
    </xf>
    <xf numFmtId="0" fontId="0" fillId="0" borderId="35" xfId="0" applyBorder="1" applyAlignment="1">
      <alignment horizontal="left" vertical="center"/>
    </xf>
    <xf numFmtId="0" fontId="15" fillId="14" borderId="35" xfId="0" applyFont="1" applyFill="1" applyBorder="1" applyAlignment="1">
      <alignment horizontal="center" vertical="center" wrapText="1" readingOrder="1"/>
    </xf>
    <xf numFmtId="0" fontId="16" fillId="15" borderId="35" xfId="0" applyFont="1" applyFill="1" applyBorder="1" applyAlignment="1">
      <alignment horizontal="center" vertical="center" wrapText="1" readingOrder="1"/>
    </xf>
    <xf numFmtId="0" fontId="16" fillId="15" borderId="35" xfId="0" applyFont="1" applyFill="1" applyBorder="1" applyAlignment="1">
      <alignment horizontal="left" vertical="center" wrapText="1" readingOrder="1"/>
    </xf>
    <xf numFmtId="1" fontId="17" fillId="15" borderId="35" xfId="0" applyNumberFormat="1" applyFont="1" applyFill="1" applyBorder="1" applyAlignment="1">
      <alignment horizontal="center" vertical="top" wrapText="1"/>
    </xf>
    <xf numFmtId="1" fontId="16" fillId="15" borderId="35" xfId="0" applyNumberFormat="1" applyFont="1" applyFill="1" applyBorder="1" applyAlignment="1">
      <alignment horizontal="center" vertical="center" wrapText="1" readingOrder="1"/>
    </xf>
    <xf numFmtId="0" fontId="17" fillId="15" borderId="35" xfId="0" applyFont="1" applyFill="1" applyBorder="1" applyAlignment="1">
      <alignment vertical="top" wrapText="1"/>
    </xf>
    <xf numFmtId="0" fontId="16" fillId="16" borderId="35" xfId="0" applyFont="1" applyFill="1" applyBorder="1" applyAlignment="1">
      <alignment horizontal="center" vertical="center" wrapText="1" readingOrder="1"/>
    </xf>
    <xf numFmtId="0" fontId="17" fillId="16" borderId="35" xfId="0" applyFont="1" applyFill="1" applyBorder="1" applyAlignment="1">
      <alignment vertical="top" wrapText="1"/>
    </xf>
    <xf numFmtId="0" fontId="16" fillId="0" borderId="35" xfId="0" applyFont="1" applyBorder="1" applyAlignment="1">
      <alignment horizontal="center" vertical="center" readingOrder="1"/>
    </xf>
    <xf numFmtId="0" fontId="18" fillId="15" borderId="35" xfId="0" applyFont="1" applyFill="1" applyBorder="1" applyAlignment="1">
      <alignment horizontal="center" vertical="center" wrapText="1"/>
    </xf>
    <xf numFmtId="0" fontId="16" fillId="12" borderId="35" xfId="0" applyFont="1" applyFill="1" applyBorder="1" applyAlignment="1">
      <alignment horizontal="center" vertical="center" readingOrder="1"/>
    </xf>
    <xf numFmtId="9" fontId="11" fillId="12" borderId="40" xfId="0" applyNumberFormat="1" applyFont="1" applyFill="1" applyBorder="1" applyAlignment="1">
      <alignment horizontal="center" vertical="center" readingOrder="1"/>
    </xf>
    <xf numFmtId="9" fontId="11" fillId="0" borderId="40" xfId="0" applyNumberFormat="1" applyFont="1" applyBorder="1" applyAlignment="1">
      <alignment horizontal="center" vertical="center" readingOrder="1"/>
    </xf>
    <xf numFmtId="0" fontId="11" fillId="0" borderId="44" xfId="0" applyFont="1" applyBorder="1" applyAlignment="1">
      <alignment horizontal="center" vertical="center" readingOrder="1"/>
    </xf>
    <xf numFmtId="1" fontId="0" fillId="0" borderId="0" xfId="0" applyNumberFormat="1"/>
    <xf numFmtId="0" fontId="18" fillId="7" borderId="35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0" xfId="0" applyFill="1"/>
    <xf numFmtId="0" fontId="19" fillId="0" borderId="0" xfId="0" applyFont="1"/>
    <xf numFmtId="0" fontId="20" fillId="15" borderId="35" xfId="0" applyFont="1" applyFill="1" applyBorder="1" applyAlignment="1">
      <alignment horizontal="center" vertical="center" wrapText="1" readingOrder="1"/>
    </xf>
    <xf numFmtId="0" fontId="20" fillId="15" borderId="35" xfId="0" applyFont="1" applyFill="1" applyBorder="1" applyAlignment="1">
      <alignment horizontal="left" vertical="center" wrapText="1" readingOrder="1"/>
    </xf>
    <xf numFmtId="0" fontId="20" fillId="15" borderId="35" xfId="0" applyFont="1" applyFill="1" applyBorder="1" applyAlignment="1">
      <alignment horizontal="center" vertical="center" wrapText="1"/>
    </xf>
    <xf numFmtId="0" fontId="20" fillId="16" borderId="35" xfId="0" applyFont="1" applyFill="1" applyBorder="1" applyAlignment="1">
      <alignment horizontal="center" vertical="center" wrapText="1" readingOrder="1"/>
    </xf>
    <xf numFmtId="1" fontId="20" fillId="15" borderId="35" xfId="0" applyNumberFormat="1" applyFont="1" applyFill="1" applyBorder="1" applyAlignment="1">
      <alignment horizontal="center" vertical="center" wrapText="1" readingOrder="1"/>
    </xf>
    <xf numFmtId="1" fontId="20" fillId="16" borderId="35" xfId="0" applyNumberFormat="1" applyFont="1" applyFill="1" applyBorder="1" applyAlignment="1">
      <alignment horizontal="center" vertical="center" wrapText="1" readingOrder="1"/>
    </xf>
    <xf numFmtId="0" fontId="21" fillId="15" borderId="35" xfId="0" applyFont="1" applyFill="1" applyBorder="1" applyAlignment="1">
      <alignment vertical="top" wrapText="1"/>
    </xf>
    <xf numFmtId="1" fontId="16" fillId="12" borderId="35" xfId="0" applyNumberFormat="1" applyFont="1" applyFill="1" applyBorder="1" applyAlignment="1">
      <alignment horizontal="center" vertical="center" wrapText="1" readingOrder="1"/>
    </xf>
    <xf numFmtId="1" fontId="20" fillId="12" borderId="35" xfId="0" applyNumberFormat="1" applyFont="1" applyFill="1" applyBorder="1" applyAlignment="1">
      <alignment horizontal="center" vertical="center" wrapText="1" readingOrder="1"/>
    </xf>
    <xf numFmtId="0" fontId="10" fillId="13" borderId="44" xfId="0" applyFont="1" applyFill="1" applyBorder="1" applyAlignment="1">
      <alignment horizontal="center" vertical="center" readingOrder="1"/>
    </xf>
    <xf numFmtId="0" fontId="11" fillId="0" borderId="52" xfId="0" applyFont="1" applyBorder="1" applyAlignment="1">
      <alignment horizontal="center" vertical="center" readingOrder="1"/>
    </xf>
    <xf numFmtId="10" fontId="11" fillId="12" borderId="39" xfId="0" applyNumberFormat="1" applyFont="1" applyFill="1" applyBorder="1" applyAlignment="1">
      <alignment horizontal="center" vertical="center" readingOrder="1"/>
    </xf>
    <xf numFmtId="0" fontId="11" fillId="12" borderId="39" xfId="0" applyFont="1" applyFill="1" applyBorder="1" applyAlignment="1">
      <alignment horizontal="center" vertical="center" readingOrder="1"/>
    </xf>
    <xf numFmtId="0" fontId="10" fillId="0" borderId="29" xfId="0" applyFont="1" applyBorder="1" applyAlignment="1">
      <alignment vertical="center" readingOrder="1"/>
    </xf>
    <xf numFmtId="0" fontId="10" fillId="0" borderId="27" xfId="0" applyFont="1" applyBorder="1" applyAlignment="1">
      <alignment vertical="center" readingOrder="1"/>
    </xf>
    <xf numFmtId="0" fontId="10" fillId="0" borderId="34" xfId="0" applyFont="1" applyBorder="1" applyAlignment="1">
      <alignment vertical="center" readingOrder="1"/>
    </xf>
    <xf numFmtId="0" fontId="11" fillId="0" borderId="39" xfId="0" applyFont="1" applyBorder="1" applyAlignment="1">
      <alignment horizontal="center" vertical="center" readingOrder="1"/>
    </xf>
    <xf numFmtId="0" fontId="11" fillId="0" borderId="40" xfId="0" applyFont="1" applyBorder="1" applyAlignment="1">
      <alignment horizontal="center" vertical="center" readingOrder="1"/>
    </xf>
    <xf numFmtId="0" fontId="11" fillId="0" borderId="48" xfId="0" applyFont="1" applyBorder="1" applyAlignment="1">
      <alignment horizontal="center" vertical="center" readingOrder="1"/>
    </xf>
    <xf numFmtId="0" fontId="11" fillId="0" borderId="49" xfId="0" applyFont="1" applyBorder="1" applyAlignment="1">
      <alignment horizontal="center" vertical="center" readingOrder="1"/>
    </xf>
    <xf numFmtId="0" fontId="11" fillId="0" borderId="18" xfId="0" applyFont="1" applyBorder="1" applyAlignment="1">
      <alignment horizontal="center" vertical="center" readingOrder="1"/>
    </xf>
    <xf numFmtId="0" fontId="11" fillId="0" borderId="20" xfId="0" applyFont="1" applyBorder="1" applyAlignment="1">
      <alignment horizontal="center" vertical="center" readingOrder="1"/>
    </xf>
    <xf numFmtId="0" fontId="11" fillId="0" borderId="45" xfId="0" applyFont="1" applyBorder="1" applyAlignment="1">
      <alignment horizontal="center" vertical="center" readingOrder="1"/>
    </xf>
    <xf numFmtId="0" fontId="11" fillId="0" borderId="26" xfId="0" applyFont="1" applyBorder="1" applyAlignment="1">
      <alignment horizontal="center" vertical="center" readingOrder="1"/>
    </xf>
    <xf numFmtId="0" fontId="11" fillId="0" borderId="28" xfId="0" applyFont="1" applyBorder="1" applyAlignment="1">
      <alignment horizontal="center" vertical="center" readingOrder="1"/>
    </xf>
    <xf numFmtId="0" fontId="11" fillId="0" borderId="35" xfId="0" applyFont="1" applyBorder="1" applyAlignment="1">
      <alignment horizontal="center" vertical="center" readingOrder="1"/>
    </xf>
    <xf numFmtId="0" fontId="11" fillId="0" borderId="35" xfId="0" applyFont="1" applyBorder="1" applyAlignment="1">
      <alignment horizontal="center" vertical="center" wrapText="1" readingOrder="1"/>
    </xf>
    <xf numFmtId="0" fontId="10" fillId="0" borderId="23" xfId="0" applyFont="1" applyBorder="1" applyAlignment="1">
      <alignment horizontal="center" vertical="center" readingOrder="1"/>
    </xf>
    <xf numFmtId="0" fontId="10" fillId="0" borderId="24" xfId="0" applyFont="1" applyBorder="1" applyAlignment="1">
      <alignment horizontal="center" vertical="center" readingOrder="1"/>
    </xf>
    <xf numFmtId="0" fontId="10" fillId="0" borderId="26" xfId="0" applyFont="1" applyBorder="1" applyAlignment="1">
      <alignment horizontal="center" vertical="center" readingOrder="1"/>
    </xf>
    <xf numFmtId="0" fontId="10" fillId="0" borderId="28" xfId="0" applyFont="1" applyBorder="1" applyAlignment="1">
      <alignment horizontal="center" vertical="center" readingOrder="1"/>
    </xf>
    <xf numFmtId="0" fontId="11" fillId="0" borderId="26" xfId="0" applyFont="1" applyBorder="1" applyAlignment="1">
      <alignment horizontal="center" vertical="center" wrapText="1" readingOrder="1"/>
    </xf>
    <xf numFmtId="0" fontId="11" fillId="0" borderId="28" xfId="0" applyFont="1" applyBorder="1" applyAlignment="1">
      <alignment horizontal="center" vertical="center" wrapText="1" readingOrder="1"/>
    </xf>
    <xf numFmtId="0" fontId="11" fillId="0" borderId="27" xfId="0" applyFont="1" applyBorder="1" applyAlignment="1">
      <alignment horizontal="center" vertical="center" wrapText="1" readingOrder="1"/>
    </xf>
    <xf numFmtId="0" fontId="10" fillId="0" borderId="21" xfId="0" applyFont="1" applyBorder="1" applyAlignment="1">
      <alignment horizontal="center" vertical="center" readingOrder="1"/>
    </xf>
    <xf numFmtId="0" fontId="10" fillId="0" borderId="10" xfId="0" applyFont="1" applyBorder="1" applyAlignment="1">
      <alignment horizontal="center" vertical="center" readingOrder="1"/>
    </xf>
    <xf numFmtId="0" fontId="11" fillId="0" borderId="17" xfId="0" applyFont="1" applyBorder="1" applyAlignment="1">
      <alignment horizontal="center" vertical="center" readingOrder="1"/>
    </xf>
    <xf numFmtId="0" fontId="11" fillId="0" borderId="19" xfId="0" applyFont="1" applyBorder="1" applyAlignment="1">
      <alignment horizontal="center" vertical="center" readingOrder="1"/>
    </xf>
    <xf numFmtId="0" fontId="10" fillId="0" borderId="27" xfId="0" applyFont="1" applyBorder="1" applyAlignment="1">
      <alignment horizontal="center" vertical="center" readingOrder="1"/>
    </xf>
    <xf numFmtId="0" fontId="11" fillId="0" borderId="27" xfId="0" applyFont="1" applyBorder="1" applyAlignment="1">
      <alignment horizontal="center" vertical="center" readingOrder="1"/>
    </xf>
    <xf numFmtId="0" fontId="11" fillId="0" borderId="21" xfId="0" applyFont="1" applyBorder="1" applyAlignment="1">
      <alignment horizontal="center" vertical="center" readingOrder="1"/>
    </xf>
    <xf numFmtId="0" fontId="11" fillId="0" borderId="10" xfId="0" applyFont="1" applyBorder="1" applyAlignment="1">
      <alignment horizontal="center" vertical="center" readingOrder="1"/>
    </xf>
    <xf numFmtId="0" fontId="10" fillId="0" borderId="50" xfId="0" applyFont="1" applyBorder="1" applyAlignment="1">
      <alignment horizontal="center" vertical="center" wrapText="1" readingOrder="1"/>
    </xf>
    <xf numFmtId="0" fontId="10" fillId="0" borderId="51" xfId="0" applyFont="1" applyBorder="1" applyAlignment="1">
      <alignment horizontal="center" vertical="center" wrapText="1" readingOrder="1"/>
    </xf>
    <xf numFmtId="0" fontId="11" fillId="0" borderId="41" xfId="0" applyFont="1" applyBorder="1" applyAlignment="1">
      <alignment horizontal="center" vertical="center" wrapText="1" readingOrder="1"/>
    </xf>
    <xf numFmtId="0" fontId="11" fillId="0" borderId="42" xfId="0" applyFont="1" applyBorder="1" applyAlignment="1">
      <alignment horizontal="center" vertical="center" wrapText="1" readingOrder="1"/>
    </xf>
    <xf numFmtId="0" fontId="11" fillId="0" borderId="43" xfId="0" applyFont="1" applyBorder="1" applyAlignment="1">
      <alignment horizontal="center" vertical="center" wrapText="1" readingOrder="1"/>
    </xf>
    <xf numFmtId="0" fontId="11" fillId="11" borderId="41" xfId="0" applyFont="1" applyFill="1" applyBorder="1" applyAlignment="1">
      <alignment horizontal="center" vertical="center" readingOrder="1"/>
    </xf>
    <xf numFmtId="0" fontId="11" fillId="11" borderId="42" xfId="0" applyFont="1" applyFill="1" applyBorder="1" applyAlignment="1">
      <alignment horizontal="center" vertical="center" readingOrder="1"/>
    </xf>
    <xf numFmtId="0" fontId="11" fillId="11" borderId="43" xfId="0" applyFont="1" applyFill="1" applyBorder="1" applyAlignment="1">
      <alignment horizontal="center" vertical="center" readingOrder="1"/>
    </xf>
    <xf numFmtId="0" fontId="11" fillId="0" borderId="38" xfId="0" applyFont="1" applyBorder="1" applyAlignment="1">
      <alignment horizontal="center" vertical="center" readingOrder="1"/>
    </xf>
    <xf numFmtId="0" fontId="10" fillId="0" borderId="11" xfId="0" applyFont="1" applyBorder="1" applyAlignment="1">
      <alignment horizontal="center" vertical="center" readingOrder="1"/>
    </xf>
    <xf numFmtId="0" fontId="10" fillId="0" borderId="13" xfId="0" applyFont="1" applyBorder="1" applyAlignment="1">
      <alignment horizontal="center" vertical="center" readingOrder="1"/>
    </xf>
    <xf numFmtId="0" fontId="10" fillId="6" borderId="26" xfId="0" applyFont="1" applyFill="1" applyBorder="1" applyAlignment="1">
      <alignment horizontal="center" vertical="center" readingOrder="1"/>
    </xf>
    <xf numFmtId="0" fontId="10" fillId="6" borderId="28" xfId="0" applyFont="1" applyFill="1" applyBorder="1" applyAlignment="1">
      <alignment horizontal="center" vertical="center" readingOrder="1"/>
    </xf>
    <xf numFmtId="0" fontId="10" fillId="6" borderId="21" xfId="0" applyFont="1" applyFill="1" applyBorder="1" applyAlignment="1">
      <alignment horizontal="center" vertical="center" readingOrder="1"/>
    </xf>
    <xf numFmtId="0" fontId="10" fillId="6" borderId="10" xfId="0" applyFont="1" applyFill="1" applyBorder="1" applyAlignment="1">
      <alignment horizontal="center" vertical="center" readingOrder="1"/>
    </xf>
    <xf numFmtId="0" fontId="10" fillId="8" borderId="44" xfId="0" applyFont="1" applyFill="1" applyBorder="1" applyAlignment="1">
      <alignment horizontal="center" vertical="center" wrapText="1" readingOrder="1"/>
    </xf>
    <xf numFmtId="0" fontId="10" fillId="9" borderId="44" xfId="0" applyFont="1" applyFill="1" applyBorder="1" applyAlignment="1">
      <alignment horizontal="center" vertical="center" readingOrder="1"/>
    </xf>
    <xf numFmtId="0" fontId="10" fillId="9" borderId="20" xfId="0" applyFont="1" applyFill="1" applyBorder="1" applyAlignment="1">
      <alignment horizontal="center" vertical="center" readingOrder="1"/>
    </xf>
    <xf numFmtId="0" fontId="12" fillId="10" borderId="19" xfId="0" applyFont="1" applyFill="1" applyBorder="1" applyAlignment="1">
      <alignment horizontal="center" vertical="center" readingOrder="1"/>
    </xf>
    <xf numFmtId="0" fontId="12" fillId="10" borderId="44" xfId="0" applyFont="1" applyFill="1" applyBorder="1" applyAlignment="1">
      <alignment horizontal="center" vertical="center" readingOrder="1"/>
    </xf>
    <xf numFmtId="0" fontId="12" fillId="10" borderId="20" xfId="0" applyFont="1" applyFill="1" applyBorder="1" applyAlignment="1">
      <alignment horizontal="center" vertical="center" readingOrder="1"/>
    </xf>
    <xf numFmtId="0" fontId="10" fillId="5" borderId="19" xfId="0" applyFont="1" applyFill="1" applyBorder="1" applyAlignment="1">
      <alignment horizontal="center" vertical="center" readingOrder="1"/>
    </xf>
    <xf numFmtId="0" fontId="10" fillId="5" borderId="44" xfId="0" applyFont="1" applyFill="1" applyBorder="1" applyAlignment="1">
      <alignment horizontal="center" vertical="center" readingOrder="1"/>
    </xf>
    <xf numFmtId="0" fontId="3" fillId="0" borderId="17" xfId="0" applyFont="1" applyBorder="1" applyAlignment="1">
      <alignment horizontal="center" vertical="center" readingOrder="1"/>
    </xf>
    <xf numFmtId="0" fontId="3" fillId="0" borderId="34" xfId="0" applyFont="1" applyBorder="1" applyAlignment="1">
      <alignment horizontal="center" vertical="center" readingOrder="1"/>
    </xf>
    <xf numFmtId="0" fontId="3" fillId="0" borderId="18" xfId="0" applyFont="1" applyBorder="1" applyAlignment="1">
      <alignment horizontal="center" vertical="center" readingOrder="1"/>
    </xf>
    <xf numFmtId="0" fontId="9" fillId="2" borderId="29" xfId="0" applyFont="1" applyFill="1" applyBorder="1" applyAlignment="1">
      <alignment horizontal="right" vertical="center" wrapText="1" readingOrder="1"/>
    </xf>
    <xf numFmtId="0" fontId="9" fillId="2" borderId="28" xfId="0" applyFont="1" applyFill="1" applyBorder="1" applyAlignment="1">
      <alignment horizontal="right" vertical="center" wrapText="1" readingOrder="1"/>
    </xf>
    <xf numFmtId="0" fontId="3" fillId="0" borderId="30" xfId="0" applyFont="1" applyBorder="1" applyAlignment="1">
      <alignment horizontal="center" vertical="center" readingOrder="1"/>
    </xf>
    <xf numFmtId="0" fontId="3" fillId="0" borderId="5" xfId="0" applyFont="1" applyBorder="1" applyAlignment="1">
      <alignment horizontal="center" vertical="center" readingOrder="1"/>
    </xf>
    <xf numFmtId="0" fontId="3" fillId="0" borderId="6" xfId="0" applyFont="1" applyBorder="1" applyAlignment="1">
      <alignment horizontal="center" vertical="center" readingOrder="1"/>
    </xf>
    <xf numFmtId="0" fontId="3" fillId="0" borderId="21" xfId="0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0" fontId="10" fillId="0" borderId="4" xfId="0" applyFont="1" applyBorder="1" applyAlignment="1">
      <alignment horizontal="center" vertical="center" readingOrder="1"/>
    </xf>
    <xf numFmtId="0" fontId="10" fillId="0" borderId="5" xfId="0" applyFont="1" applyBorder="1" applyAlignment="1">
      <alignment horizontal="center" vertical="center" readingOrder="1"/>
    </xf>
    <xf numFmtId="0" fontId="10" fillId="0" borderId="6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vertical="center" readingOrder="1"/>
    </xf>
    <xf numFmtId="0" fontId="3" fillId="0" borderId="11" xfId="0" applyFont="1" applyBorder="1" applyAlignment="1">
      <alignment horizontal="center" vertical="center" readingOrder="1"/>
    </xf>
    <xf numFmtId="0" fontId="3" fillId="0" borderId="12" xfId="0" applyFont="1" applyBorder="1" applyAlignment="1">
      <alignment horizontal="center" vertical="center" readingOrder="1"/>
    </xf>
    <xf numFmtId="0" fontId="3" fillId="0" borderId="13" xfId="0" applyFont="1" applyBorder="1" applyAlignment="1">
      <alignment horizontal="center" vertical="center" readingOrder="1"/>
    </xf>
    <xf numFmtId="0" fontId="3" fillId="0" borderId="15" xfId="0" applyFont="1" applyBorder="1" applyAlignment="1">
      <alignment horizontal="center" vertical="center" readingOrder="1"/>
    </xf>
    <xf numFmtId="0" fontId="4" fillId="0" borderId="17" xfId="0" applyFont="1" applyBorder="1" applyAlignment="1">
      <alignment horizontal="center" vertical="center" readingOrder="1"/>
    </xf>
    <xf numFmtId="0" fontId="4" fillId="0" borderId="18" xfId="0" applyFont="1" applyBorder="1" applyAlignment="1">
      <alignment horizontal="center" vertical="center" readingOrder="1"/>
    </xf>
    <xf numFmtId="0" fontId="4" fillId="0" borderId="19" xfId="0" applyFont="1" applyBorder="1" applyAlignment="1">
      <alignment horizontal="center" vertical="center" readingOrder="1"/>
    </xf>
    <xf numFmtId="0" fontId="4" fillId="0" borderId="20" xfId="0" applyFont="1" applyBorder="1" applyAlignment="1">
      <alignment horizontal="center" vertical="center" readingOrder="1"/>
    </xf>
    <xf numFmtId="0" fontId="3" fillId="0" borderId="23" xfId="0" applyFont="1" applyBorder="1" applyAlignment="1">
      <alignment horizontal="center" vertical="center" readingOrder="1"/>
    </xf>
    <xf numFmtId="0" fontId="3" fillId="0" borderId="24" xfId="0" applyFont="1" applyBorder="1" applyAlignment="1">
      <alignment horizontal="center" vertical="center" readingOrder="1"/>
    </xf>
    <xf numFmtId="0" fontId="0" fillId="0" borderId="35" xfId="0" applyBorder="1" applyAlignment="1">
      <alignment horizontal="center" vertical="center"/>
    </xf>
    <xf numFmtId="0" fontId="11" fillId="12" borderId="37" xfId="0" applyFont="1" applyFill="1" applyBorder="1" applyAlignment="1">
      <alignment horizontal="center" vertical="center" readingOrder="1"/>
    </xf>
    <xf numFmtId="0" fontId="11" fillId="12" borderId="40" xfId="0" applyFont="1" applyFill="1" applyBorder="1" applyAlignment="1">
      <alignment horizontal="center" vertical="center" readingOrder="1"/>
    </xf>
    <xf numFmtId="0" fontId="11" fillId="11" borderId="26" xfId="0" applyFont="1" applyFill="1" applyBorder="1" applyAlignment="1">
      <alignment horizontal="center" vertical="center" wrapText="1" readingOrder="1"/>
    </xf>
    <xf numFmtId="0" fontId="11" fillId="11" borderId="36" xfId="0" applyFont="1" applyFill="1" applyBorder="1" applyAlignment="1">
      <alignment horizontal="center" vertical="center" wrapText="1" readingOrder="1"/>
    </xf>
    <xf numFmtId="10" fontId="11" fillId="7" borderId="37" xfId="0" applyNumberFormat="1" applyFont="1" applyFill="1" applyBorder="1" applyAlignment="1">
      <alignment horizontal="center" vertical="center" readingOrder="1"/>
    </xf>
    <xf numFmtId="10" fontId="11" fillId="7" borderId="40" xfId="0" applyNumberFormat="1" applyFont="1" applyFill="1" applyBorder="1" applyAlignment="1">
      <alignment horizontal="center" vertical="center" readingOrder="1"/>
    </xf>
    <xf numFmtId="9" fontId="11" fillId="12" borderId="39" xfId="0" applyNumberFormat="1" applyFont="1" applyFill="1" applyBorder="1" applyAlignment="1">
      <alignment horizontal="center" vertical="center" readingOrder="1"/>
    </xf>
    <xf numFmtId="9" fontId="11" fillId="12" borderId="40" xfId="0" applyNumberFormat="1" applyFont="1" applyFill="1" applyBorder="1" applyAlignment="1">
      <alignment horizontal="center" vertical="center" readingOrder="1"/>
    </xf>
    <xf numFmtId="9" fontId="11" fillId="0" borderId="39" xfId="0" applyNumberFormat="1" applyFont="1" applyBorder="1" applyAlignment="1">
      <alignment horizontal="center" vertical="center" readingOrder="1"/>
    </xf>
    <xf numFmtId="9" fontId="11" fillId="0" borderId="40" xfId="0" applyNumberFormat="1" applyFont="1" applyBorder="1" applyAlignment="1">
      <alignment horizontal="center" vertical="center" readingOrder="1"/>
    </xf>
    <xf numFmtId="0" fontId="10" fillId="13" borderId="19" xfId="0" applyFont="1" applyFill="1" applyBorder="1" applyAlignment="1">
      <alignment horizontal="center" vertical="center" readingOrder="1"/>
    </xf>
    <xf numFmtId="0" fontId="10" fillId="13" borderId="20" xfId="0" applyFont="1" applyFill="1" applyBorder="1" applyAlignment="1">
      <alignment horizontal="center" vertical="center" readingOrder="1"/>
    </xf>
    <xf numFmtId="0" fontId="11" fillId="0" borderId="44" xfId="0" applyFont="1" applyBorder="1" applyAlignment="1">
      <alignment horizontal="center" vertical="center" readingOrder="1"/>
    </xf>
    <xf numFmtId="0" fontId="11" fillId="0" borderId="46" xfId="0" applyFont="1" applyBorder="1" applyAlignment="1">
      <alignment horizontal="center" vertical="center" readingOrder="1"/>
    </xf>
    <xf numFmtId="0" fontId="11" fillId="0" borderId="47" xfId="0" applyFont="1" applyBorder="1" applyAlignment="1">
      <alignment horizontal="center" vertical="center" readingOrder="1"/>
    </xf>
    <xf numFmtId="10" fontId="11" fillId="0" borderId="37" xfId="0" applyNumberFormat="1" applyFont="1" applyBorder="1" applyAlignment="1">
      <alignment horizontal="center" vertical="center" readingOrder="1"/>
    </xf>
    <xf numFmtId="10" fontId="11" fillId="0" borderId="38" xfId="0" applyNumberFormat="1" applyFont="1" applyBorder="1" applyAlignment="1">
      <alignment horizontal="center" vertical="center" readingOrder="1"/>
    </xf>
    <xf numFmtId="0" fontId="11" fillId="0" borderId="39" xfId="0" applyFont="1" applyBorder="1" applyAlignment="1">
      <alignment horizontal="center" vertical="center" wrapText="1" readingOrder="1"/>
    </xf>
    <xf numFmtId="0" fontId="11" fillId="0" borderId="38" xfId="0" applyFont="1" applyBorder="1" applyAlignment="1">
      <alignment horizontal="center" vertical="center" wrapText="1" readingOrder="1"/>
    </xf>
    <xf numFmtId="0" fontId="11" fillId="0" borderId="40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528A-AB63-4A42-8DE0-BE885617D51C}">
  <dimension ref="C3:K10"/>
  <sheetViews>
    <sheetView zoomScale="85" zoomScaleNormal="85" workbookViewId="0">
      <selection activeCell="E14" sqref="E14"/>
    </sheetView>
  </sheetViews>
  <sheetFormatPr defaultRowHeight="14.5" x14ac:dyDescent="0.35"/>
  <cols>
    <col min="3" max="3" width="31.81640625" bestFit="1" customWidth="1"/>
    <col min="4" max="4" width="27.81640625" bestFit="1" customWidth="1"/>
    <col min="5" max="5" width="21.26953125" bestFit="1" customWidth="1"/>
    <col min="6" max="6" width="18.26953125" bestFit="1" customWidth="1"/>
    <col min="7" max="7" width="17.81640625" bestFit="1" customWidth="1"/>
    <col min="8" max="9" width="18.54296875" bestFit="1" customWidth="1"/>
    <col min="10" max="11" width="17.54296875" bestFit="1" customWidth="1"/>
  </cols>
  <sheetData>
    <row r="3" spans="3:11" ht="26" x14ac:dyDescent="0.35">
      <c r="C3" s="1" t="s">
        <v>0</v>
      </c>
      <c r="D3" s="2" t="s">
        <v>1</v>
      </c>
      <c r="E3" s="2" t="s">
        <v>2</v>
      </c>
      <c r="F3" s="257" t="s">
        <v>2</v>
      </c>
      <c r="G3" s="258"/>
      <c r="H3" s="257" t="s">
        <v>3</v>
      </c>
      <c r="I3" s="258"/>
      <c r="J3" s="257" t="s">
        <v>4</v>
      </c>
      <c r="K3" s="258"/>
    </row>
    <row r="4" spans="3:11" ht="26" x14ac:dyDescent="0.35"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12</v>
      </c>
    </row>
    <row r="5" spans="3:11" ht="26" x14ac:dyDescent="0.35">
      <c r="C5" s="3" t="s">
        <v>13</v>
      </c>
      <c r="D5" s="4" t="s">
        <v>14</v>
      </c>
      <c r="E5" s="4" t="s">
        <v>14</v>
      </c>
      <c r="F5" s="255" t="s">
        <v>14</v>
      </c>
      <c r="G5" s="256"/>
      <c r="H5" s="255" t="s">
        <v>14</v>
      </c>
      <c r="I5" s="256"/>
      <c r="J5" s="4" t="s">
        <v>14</v>
      </c>
      <c r="K5" s="4" t="s">
        <v>15</v>
      </c>
    </row>
    <row r="6" spans="3:11" ht="26" x14ac:dyDescent="0.35">
      <c r="C6" s="3" t="s">
        <v>16</v>
      </c>
      <c r="D6" s="4" t="s">
        <v>17</v>
      </c>
      <c r="E6" s="4" t="s">
        <v>18</v>
      </c>
      <c r="F6" s="255" t="s">
        <v>19</v>
      </c>
      <c r="G6" s="256"/>
      <c r="H6" s="4" t="s">
        <v>20</v>
      </c>
      <c r="I6" s="4" t="s">
        <v>21</v>
      </c>
      <c r="J6" s="4" t="s">
        <v>22</v>
      </c>
      <c r="K6" s="4" t="s">
        <v>22</v>
      </c>
    </row>
    <row r="7" spans="3:11" ht="26" x14ac:dyDescent="0.35">
      <c r="C7" s="3" t="s">
        <v>23</v>
      </c>
      <c r="D7" s="4">
        <v>135</v>
      </c>
      <c r="E7" s="4" t="s">
        <v>24</v>
      </c>
      <c r="F7" s="4">
        <v>154</v>
      </c>
      <c r="G7" s="4">
        <v>161</v>
      </c>
      <c r="H7" s="4">
        <v>145</v>
      </c>
      <c r="I7" s="4">
        <v>160</v>
      </c>
      <c r="J7" s="4" t="s">
        <v>25</v>
      </c>
      <c r="K7" s="4" t="s">
        <v>25</v>
      </c>
    </row>
    <row r="8" spans="3:11" ht="26" x14ac:dyDescent="0.35">
      <c r="C8" s="3" t="s">
        <v>26</v>
      </c>
      <c r="D8" s="4">
        <v>1000</v>
      </c>
      <c r="E8" s="4">
        <v>750</v>
      </c>
      <c r="F8" s="4">
        <v>600</v>
      </c>
      <c r="G8" s="4">
        <v>1000</v>
      </c>
      <c r="H8" s="4">
        <v>665</v>
      </c>
      <c r="I8" s="4">
        <v>650</v>
      </c>
      <c r="J8" s="4" t="s">
        <v>27</v>
      </c>
      <c r="K8" s="4" t="s">
        <v>27</v>
      </c>
    </row>
    <row r="9" spans="3:11" ht="26" x14ac:dyDescent="0.35">
      <c r="C9" s="3" t="s">
        <v>28</v>
      </c>
      <c r="D9" s="4">
        <v>200</v>
      </c>
      <c r="E9" s="4">
        <v>180</v>
      </c>
      <c r="F9" s="4">
        <v>208</v>
      </c>
      <c r="G9" s="4">
        <v>208</v>
      </c>
      <c r="H9" s="4">
        <v>200</v>
      </c>
      <c r="I9" s="4">
        <v>200</v>
      </c>
      <c r="J9" s="4" t="s">
        <v>29</v>
      </c>
      <c r="K9" s="4" t="s">
        <v>29</v>
      </c>
    </row>
    <row r="10" spans="3:11" ht="26" x14ac:dyDescent="0.35">
      <c r="C10" s="3" t="s">
        <v>30</v>
      </c>
      <c r="D10" s="5">
        <v>599000</v>
      </c>
      <c r="E10" s="5">
        <v>684520</v>
      </c>
      <c r="F10" s="5">
        <v>1141140</v>
      </c>
      <c r="G10" s="5">
        <v>1190000</v>
      </c>
      <c r="H10" s="5">
        <v>787615</v>
      </c>
      <c r="I10" s="5">
        <v>799884</v>
      </c>
      <c r="J10" s="4" t="s">
        <v>31</v>
      </c>
      <c r="K10" s="4" t="s">
        <v>32</v>
      </c>
    </row>
  </sheetData>
  <autoFilter ref="C3:K10" xr:uid="{58CE528A-AB63-4A42-8DE0-BE885617D51C}">
    <filterColumn colId="3" showButton="0"/>
    <filterColumn colId="5" showButton="0"/>
    <filterColumn colId="7" showButton="0"/>
  </autoFilter>
  <mergeCells count="6">
    <mergeCell ref="F6:G6"/>
    <mergeCell ref="F3:G3"/>
    <mergeCell ref="H3:I3"/>
    <mergeCell ref="J3:K3"/>
    <mergeCell ref="F5:G5"/>
    <mergeCell ref="H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9AA8-C0BE-4B62-B145-81C89D2BE948}">
  <dimension ref="A1:AM35"/>
  <sheetViews>
    <sheetView tabSelected="1" topLeftCell="D1" zoomScale="50" zoomScaleNormal="50" workbookViewId="0">
      <pane xSplit="14" ySplit="5" topLeftCell="AF16" activePane="bottomRight" state="frozen"/>
      <selection activeCell="D1" sqref="D1"/>
      <selection pane="topRight" activeCell="R1" sqref="R1"/>
      <selection pane="bottomLeft" activeCell="D5" sqref="D5"/>
      <selection pane="bottomRight" activeCell="AJ23" sqref="AJ23"/>
    </sheetView>
  </sheetViews>
  <sheetFormatPr defaultRowHeight="23.5" x14ac:dyDescent="0.35"/>
  <cols>
    <col min="3" max="3" width="6.453125" bestFit="1" customWidth="1"/>
    <col min="4" max="4" width="35" hidden="1" customWidth="1"/>
    <col min="5" max="5" width="22.26953125" hidden="1" customWidth="1"/>
    <col min="6" max="6" width="18.26953125" hidden="1" customWidth="1"/>
    <col min="7" max="7" width="19.81640625" hidden="1" customWidth="1"/>
    <col min="8" max="8" width="14.54296875" hidden="1" customWidth="1"/>
    <col min="9" max="9" width="18.26953125" hidden="1" customWidth="1"/>
    <col min="10" max="10" width="19.7265625" hidden="1" customWidth="1"/>
    <col min="11" max="11" width="22.26953125" hidden="1" customWidth="1"/>
    <col min="12" max="12" width="18.54296875" hidden="1" customWidth="1"/>
    <col min="13" max="13" width="22" hidden="1" customWidth="1"/>
    <col min="14" max="14" width="0" hidden="1" customWidth="1"/>
    <col min="15" max="15" width="8.7265625" customWidth="1"/>
    <col min="16" max="16" width="11.08984375" customWidth="1"/>
    <col min="17" max="17" width="34.7265625" bestFit="1" customWidth="1"/>
    <col min="18" max="18" width="53.90625" bestFit="1" customWidth="1"/>
    <col min="19" max="19" width="53.54296875" customWidth="1"/>
    <col min="20" max="20" width="26.1796875" customWidth="1"/>
    <col min="21" max="21" width="26.7265625" customWidth="1"/>
    <col min="22" max="22" width="44.26953125" style="31" customWidth="1"/>
    <col min="23" max="23" width="44.08984375" customWidth="1"/>
    <col min="24" max="24" width="35.6328125" customWidth="1"/>
    <col min="25" max="25" width="32.1796875" customWidth="1"/>
    <col min="26" max="26" width="35.6328125" customWidth="1"/>
    <col min="27" max="27" width="45.90625" customWidth="1"/>
    <col min="28" max="28" width="40.453125" customWidth="1"/>
    <col min="29" max="29" width="39.08984375" customWidth="1"/>
    <col min="30" max="30" width="43.26953125" customWidth="1"/>
    <col min="31" max="31" width="30.6328125" customWidth="1"/>
    <col min="32" max="33" width="25.81640625" customWidth="1"/>
    <col min="34" max="34" width="25.26953125" customWidth="1"/>
    <col min="35" max="35" width="27.7265625" customWidth="1"/>
    <col min="36" max="36" width="35.1796875" customWidth="1"/>
    <col min="37" max="37" width="29.7265625" customWidth="1"/>
    <col min="38" max="38" width="36.1796875" style="86" customWidth="1"/>
    <col min="39" max="39" width="43.90625" style="86" customWidth="1"/>
    <col min="40" max="41" width="25.6328125" customWidth="1"/>
  </cols>
  <sheetData>
    <row r="1" spans="3:39" x14ac:dyDescent="0.35">
      <c r="AL1" s="65"/>
    </row>
    <row r="2" spans="3:39" x14ac:dyDescent="0.35">
      <c r="W2" t="s">
        <v>195</v>
      </c>
      <c r="AL2" s="65"/>
    </row>
    <row r="3" spans="3:39" s="65" customFormat="1" ht="171.5" customHeight="1" thickBot="1" x14ac:dyDescent="0.4">
      <c r="T3" s="234"/>
      <c r="U3" s="234"/>
      <c r="V3" s="66" t="e" vm="1">
        <v>#VALUE!</v>
      </c>
      <c r="W3" s="64"/>
      <c r="X3" s="64" t="e" vm="2">
        <v>#VALUE!</v>
      </c>
      <c r="Y3" s="64"/>
      <c r="Z3" s="64" t="e" vm="3">
        <v>#VALUE!</v>
      </c>
      <c r="AA3" s="64" t="e" vm="4">
        <v>#VALUE!</v>
      </c>
      <c r="AB3" s="64" t="e" vm="5">
        <v>#VALUE!</v>
      </c>
      <c r="AC3" s="64" t="e" vm="6">
        <v>#VALUE!</v>
      </c>
      <c r="AD3" s="64" t="e" vm="7">
        <v>#VALUE!</v>
      </c>
      <c r="AE3" s="234" t="e" vm="8">
        <v>#VALUE!</v>
      </c>
      <c r="AF3" s="234"/>
      <c r="AH3" s="65" t="e" vm="9">
        <v>#VALUE!</v>
      </c>
      <c r="AI3" s="65" t="e" vm="10">
        <v>#VALUE!</v>
      </c>
      <c r="AJ3" s="65" t="e" vm="11">
        <v>#VALUE!</v>
      </c>
      <c r="AL3" s="65" t="e" vm="12">
        <v>#VALUE!</v>
      </c>
      <c r="AM3" s="86"/>
    </row>
    <row r="4" spans="3:39" ht="31" x14ac:dyDescent="0.35">
      <c r="C4" s="222" t="s">
        <v>33</v>
      </c>
      <c r="D4" s="223" t="s">
        <v>34</v>
      </c>
      <c r="E4" s="224" t="s">
        <v>35</v>
      </c>
      <c r="F4" s="225"/>
      <c r="G4" s="226"/>
      <c r="H4" s="224" t="s">
        <v>36</v>
      </c>
      <c r="I4" s="226"/>
      <c r="J4" s="6" t="s">
        <v>37</v>
      </c>
      <c r="K4" s="224" t="s">
        <v>38</v>
      </c>
      <c r="L4" s="225"/>
      <c r="M4" s="227"/>
      <c r="Q4" s="219" t="s">
        <v>84</v>
      </c>
      <c r="R4" s="102" t="s">
        <v>305</v>
      </c>
      <c r="S4" s="102" t="s">
        <v>306</v>
      </c>
      <c r="T4" s="206" t="s">
        <v>85</v>
      </c>
      <c r="U4" s="207"/>
      <c r="V4" s="200" t="s">
        <v>2</v>
      </c>
      <c r="W4" s="200"/>
      <c r="X4" s="201" t="s">
        <v>149</v>
      </c>
      <c r="Y4" s="201"/>
      <c r="Z4" s="202"/>
      <c r="AA4" s="203" t="s">
        <v>196</v>
      </c>
      <c r="AB4" s="204"/>
      <c r="AC4" s="204"/>
      <c r="AD4" s="205"/>
      <c r="AE4" s="245" t="s">
        <v>86</v>
      </c>
      <c r="AF4" s="246"/>
      <c r="AG4" s="152"/>
      <c r="AH4" s="194" t="s">
        <v>87</v>
      </c>
      <c r="AI4" s="195"/>
      <c r="AJ4" s="95" t="s">
        <v>279</v>
      </c>
      <c r="AK4" s="21" t="s">
        <v>88</v>
      </c>
      <c r="AL4" s="21" t="s">
        <v>260</v>
      </c>
      <c r="AM4" s="21" t="s">
        <v>261</v>
      </c>
    </row>
    <row r="5" spans="3:39" ht="31" x14ac:dyDescent="0.35">
      <c r="C5" s="214"/>
      <c r="D5" s="217"/>
      <c r="E5" s="228" t="s">
        <v>39</v>
      </c>
      <c r="F5" s="229"/>
      <c r="G5" s="7" t="s">
        <v>39</v>
      </c>
      <c r="H5" s="216" t="s">
        <v>40</v>
      </c>
      <c r="I5" s="216" t="s">
        <v>40</v>
      </c>
      <c r="J5" s="216" t="s">
        <v>40</v>
      </c>
      <c r="K5" s="216" t="s">
        <v>40</v>
      </c>
      <c r="L5" s="7" t="s">
        <v>41</v>
      </c>
      <c r="M5" s="232" t="s">
        <v>42</v>
      </c>
      <c r="Q5" s="220"/>
      <c r="R5" s="102"/>
      <c r="S5" s="102"/>
      <c r="T5" s="196" t="s">
        <v>89</v>
      </c>
      <c r="U5" s="197"/>
      <c r="V5" s="18" t="s">
        <v>148</v>
      </c>
      <c r="W5" s="22" t="s">
        <v>9</v>
      </c>
      <c r="X5" s="22" t="s">
        <v>177</v>
      </c>
      <c r="Y5" s="22" t="s">
        <v>178</v>
      </c>
      <c r="Z5" s="22" t="s">
        <v>179</v>
      </c>
      <c r="AA5" s="22" t="s">
        <v>197</v>
      </c>
      <c r="AB5" s="22" t="s">
        <v>206</v>
      </c>
      <c r="AC5" s="22" t="s">
        <v>207</v>
      </c>
      <c r="AD5" s="22" t="s">
        <v>208</v>
      </c>
      <c r="AE5" s="198" t="s">
        <v>89</v>
      </c>
      <c r="AF5" s="177" t="s">
        <v>90</v>
      </c>
      <c r="AG5" s="177" t="s">
        <v>91</v>
      </c>
      <c r="AH5" s="198" t="s">
        <v>89</v>
      </c>
      <c r="AI5" s="177" t="s">
        <v>90</v>
      </c>
      <c r="AJ5" s="177" t="s">
        <v>89</v>
      </c>
      <c r="AK5" s="170" t="s">
        <v>91</v>
      </c>
      <c r="AL5" s="22" t="s">
        <v>262</v>
      </c>
      <c r="AM5" s="22" t="s">
        <v>268</v>
      </c>
    </row>
    <row r="6" spans="3:39" ht="31" x14ac:dyDescent="0.35">
      <c r="C6" s="215"/>
      <c r="D6" s="218"/>
      <c r="E6" s="230"/>
      <c r="F6" s="231"/>
      <c r="G6" s="7" t="s">
        <v>43</v>
      </c>
      <c r="H6" s="218"/>
      <c r="I6" s="218"/>
      <c r="J6" s="218"/>
      <c r="K6" s="218"/>
      <c r="L6" s="7" t="s">
        <v>44</v>
      </c>
      <c r="M6" s="233"/>
      <c r="Q6" s="221"/>
      <c r="R6" s="103"/>
      <c r="S6" s="103"/>
      <c r="T6" s="23" t="s">
        <v>92</v>
      </c>
      <c r="U6" s="23" t="s">
        <v>93</v>
      </c>
      <c r="V6" s="32"/>
      <c r="W6" s="24"/>
      <c r="X6" s="24"/>
      <c r="Y6" s="24"/>
      <c r="Z6" s="24"/>
      <c r="AA6" s="24"/>
      <c r="AB6" s="24"/>
      <c r="AC6" s="24"/>
      <c r="AD6" s="24"/>
      <c r="AE6" s="199"/>
      <c r="AF6" s="178"/>
      <c r="AG6" s="178"/>
      <c r="AH6" s="199"/>
      <c r="AI6" s="178"/>
      <c r="AJ6" s="178"/>
      <c r="AK6" s="171"/>
    </row>
    <row r="7" spans="3:39" ht="31" x14ac:dyDescent="0.35">
      <c r="C7" s="8">
        <v>1</v>
      </c>
      <c r="D7" s="7" t="s">
        <v>45</v>
      </c>
      <c r="E7" s="9" t="s">
        <v>46</v>
      </c>
      <c r="F7" s="10" t="s">
        <v>47</v>
      </c>
      <c r="G7" s="9" t="s">
        <v>46</v>
      </c>
      <c r="H7" s="9" t="s">
        <v>46</v>
      </c>
      <c r="I7" s="10" t="s">
        <v>47</v>
      </c>
      <c r="J7" s="9" t="s">
        <v>46</v>
      </c>
      <c r="K7" s="9" t="s">
        <v>46</v>
      </c>
      <c r="L7" s="9" t="s">
        <v>46</v>
      </c>
      <c r="M7" s="11" t="s">
        <v>48</v>
      </c>
      <c r="Q7" s="25" t="s">
        <v>255</v>
      </c>
      <c r="R7" s="104" t="s">
        <v>291</v>
      </c>
      <c r="S7" s="104" t="s">
        <v>307</v>
      </c>
      <c r="T7" s="172" t="s">
        <v>94</v>
      </c>
      <c r="U7" s="173"/>
      <c r="V7" s="19" t="s">
        <v>151</v>
      </c>
      <c r="W7" s="27" t="s">
        <v>166</v>
      </c>
      <c r="X7" s="166" t="s">
        <v>227</v>
      </c>
      <c r="Y7" s="182"/>
      <c r="Z7" s="167"/>
      <c r="AA7" s="27" t="s">
        <v>202</v>
      </c>
      <c r="AB7" s="27" t="s">
        <v>217</v>
      </c>
      <c r="AC7" s="166" t="s">
        <v>218</v>
      </c>
      <c r="AD7" s="167"/>
      <c r="AE7" s="27" t="s">
        <v>95</v>
      </c>
      <c r="AF7" s="27" t="s">
        <v>96</v>
      </c>
      <c r="AG7" s="27"/>
      <c r="AH7" s="27" t="s">
        <v>244</v>
      </c>
      <c r="AI7" s="27" t="s">
        <v>97</v>
      </c>
      <c r="AJ7" s="28" t="s">
        <v>280</v>
      </c>
      <c r="AK7" s="28" t="s">
        <v>98</v>
      </c>
      <c r="AL7" s="90">
        <v>1.4</v>
      </c>
      <c r="AM7" s="90">
        <v>9.5500000000000007</v>
      </c>
    </row>
    <row r="8" spans="3:39" ht="31" x14ac:dyDescent="0.35">
      <c r="C8" s="8">
        <v>2</v>
      </c>
      <c r="D8" s="7" t="s">
        <v>49</v>
      </c>
      <c r="E8" s="7" t="s">
        <v>50</v>
      </c>
      <c r="F8" s="7" t="s">
        <v>51</v>
      </c>
      <c r="G8" s="7" t="s">
        <v>50</v>
      </c>
      <c r="H8" s="7" t="s">
        <v>50</v>
      </c>
      <c r="I8" s="7" t="s">
        <v>51</v>
      </c>
      <c r="J8" s="7" t="s">
        <v>50</v>
      </c>
      <c r="K8" s="7" t="s">
        <v>50</v>
      </c>
      <c r="L8" s="7" t="s">
        <v>50</v>
      </c>
      <c r="M8" s="12" t="s">
        <v>50</v>
      </c>
      <c r="Q8" s="25" t="s">
        <v>254</v>
      </c>
      <c r="R8" s="104" t="s">
        <v>292</v>
      </c>
      <c r="S8" s="104" t="s">
        <v>308</v>
      </c>
      <c r="T8" s="166" t="s">
        <v>99</v>
      </c>
      <c r="U8" s="167"/>
      <c r="V8" s="19" t="s">
        <v>168</v>
      </c>
      <c r="W8" s="27" t="s">
        <v>167</v>
      </c>
      <c r="X8" s="166" t="s">
        <v>180</v>
      </c>
      <c r="Y8" s="182"/>
      <c r="Z8" s="167"/>
      <c r="AA8" s="29" t="s">
        <v>203</v>
      </c>
      <c r="AB8" s="29" t="s">
        <v>222</v>
      </c>
      <c r="AC8" s="29" t="s">
        <v>223</v>
      </c>
      <c r="AD8" s="29" t="s">
        <v>224</v>
      </c>
      <c r="AE8" s="27" t="s">
        <v>100</v>
      </c>
      <c r="AF8" s="27" t="s">
        <v>101</v>
      </c>
      <c r="AG8" s="27"/>
      <c r="AH8" s="27" t="s">
        <v>100</v>
      </c>
      <c r="AI8" s="27" t="s">
        <v>102</v>
      </c>
      <c r="AJ8" s="28" t="s">
        <v>281</v>
      </c>
      <c r="AK8" s="28" t="s">
        <v>103</v>
      </c>
      <c r="AL8" s="91"/>
      <c r="AM8" s="90">
        <v>625</v>
      </c>
    </row>
    <row r="9" spans="3:39" ht="31.5" thickBot="1" x14ac:dyDescent="0.4">
      <c r="C9" s="8">
        <v>3</v>
      </c>
      <c r="D9" s="7" t="s">
        <v>52</v>
      </c>
      <c r="E9" s="208" t="s">
        <v>53</v>
      </c>
      <c r="F9" s="209"/>
      <c r="G9" s="209"/>
      <c r="H9" s="209"/>
      <c r="I9" s="209"/>
      <c r="J9" s="209"/>
      <c r="K9" s="210"/>
      <c r="L9" s="7" t="s">
        <v>54</v>
      </c>
      <c r="M9" s="13" t="s">
        <v>53</v>
      </c>
      <c r="Q9" s="25" t="s">
        <v>256</v>
      </c>
      <c r="R9" s="104" t="s">
        <v>293</v>
      </c>
      <c r="S9" s="104" t="s">
        <v>309</v>
      </c>
      <c r="T9" s="172" t="s">
        <v>104</v>
      </c>
      <c r="U9" s="173"/>
      <c r="V9" s="19" t="s">
        <v>150</v>
      </c>
      <c r="W9" s="23" t="s">
        <v>165</v>
      </c>
      <c r="X9" s="172">
        <v>10.24</v>
      </c>
      <c r="Y9" s="181"/>
      <c r="Z9" s="173"/>
      <c r="AA9" s="43" t="s">
        <v>200</v>
      </c>
      <c r="AB9" s="43">
        <v>15.36</v>
      </c>
      <c r="AC9" s="43">
        <v>16</v>
      </c>
      <c r="AD9" s="43">
        <v>19.2</v>
      </c>
      <c r="AE9" s="44" t="s">
        <v>105</v>
      </c>
      <c r="AF9" s="27" t="s">
        <v>106</v>
      </c>
      <c r="AG9" s="27"/>
      <c r="AH9" s="27" t="s">
        <v>107</v>
      </c>
      <c r="AI9" s="27" t="s">
        <v>106</v>
      </c>
      <c r="AJ9" s="28" t="s">
        <v>320</v>
      </c>
      <c r="AK9" s="28" t="s">
        <v>108</v>
      </c>
      <c r="AL9" s="91"/>
      <c r="AM9" s="90">
        <v>10.8</v>
      </c>
    </row>
    <row r="10" spans="3:39" s="31" customFormat="1" ht="46.5" customHeight="1" x14ac:dyDescent="0.35">
      <c r="C10" s="211" t="s">
        <v>55</v>
      </c>
      <c r="D10" s="212"/>
      <c r="E10" s="108" t="s">
        <v>56</v>
      </c>
      <c r="F10" s="108" t="s">
        <v>56</v>
      </c>
      <c r="G10" s="109" t="s">
        <v>56</v>
      </c>
      <c r="H10" s="110" t="s">
        <v>57</v>
      </c>
      <c r="I10" s="111" t="s">
        <v>51</v>
      </c>
      <c r="J10" s="111" t="s">
        <v>58</v>
      </c>
      <c r="K10" s="111" t="s">
        <v>59</v>
      </c>
      <c r="L10" s="108" t="s">
        <v>56</v>
      </c>
      <c r="M10" s="112" t="s">
        <v>60</v>
      </c>
      <c r="Q10" s="113" t="s">
        <v>109</v>
      </c>
      <c r="R10" s="114"/>
      <c r="S10" s="114"/>
      <c r="T10" s="174" t="s">
        <v>110</v>
      </c>
      <c r="U10" s="175"/>
      <c r="V10" s="20" t="s">
        <v>192</v>
      </c>
      <c r="W10" s="20" t="s">
        <v>169</v>
      </c>
      <c r="X10" s="115"/>
      <c r="Y10" s="115"/>
      <c r="Z10" s="115"/>
      <c r="AA10" s="115"/>
      <c r="AB10" s="174" t="s">
        <v>219</v>
      </c>
      <c r="AC10" s="176"/>
      <c r="AD10" s="176"/>
      <c r="AE10" s="33" t="s">
        <v>110</v>
      </c>
      <c r="AF10" s="19" t="s">
        <v>242</v>
      </c>
      <c r="AG10" s="19"/>
      <c r="AH10" s="19" t="s">
        <v>111</v>
      </c>
      <c r="AI10" s="19" t="s">
        <v>112</v>
      </c>
      <c r="AJ10" s="20" t="s">
        <v>282</v>
      </c>
      <c r="AK10" s="20" t="s">
        <v>113</v>
      </c>
      <c r="AL10" s="93" t="s">
        <v>267</v>
      </c>
      <c r="AM10" s="93"/>
    </row>
    <row r="11" spans="3:39" ht="31" x14ac:dyDescent="0.35">
      <c r="C11" s="213">
        <v>4</v>
      </c>
      <c r="D11" s="216" t="s">
        <v>61</v>
      </c>
      <c r="E11" s="7" t="s">
        <v>62</v>
      </c>
      <c r="F11" s="7" t="s">
        <v>63</v>
      </c>
      <c r="G11" s="7" t="s">
        <v>63</v>
      </c>
      <c r="H11" s="7" t="s">
        <v>63</v>
      </c>
      <c r="I11" s="7" t="s">
        <v>63</v>
      </c>
      <c r="J11" s="7" t="s">
        <v>63</v>
      </c>
      <c r="K11" s="7" t="s">
        <v>63</v>
      </c>
      <c r="L11" s="7" t="s">
        <v>64</v>
      </c>
      <c r="M11" s="12" t="s">
        <v>63</v>
      </c>
      <c r="Q11" s="25" t="s">
        <v>295</v>
      </c>
      <c r="R11" s="104" t="s">
        <v>294</v>
      </c>
      <c r="S11" s="104" t="s">
        <v>310</v>
      </c>
      <c r="T11" s="166" t="s">
        <v>114</v>
      </c>
      <c r="U11" s="167"/>
      <c r="V11" s="51"/>
      <c r="W11" s="35"/>
      <c r="X11" s="190" t="s">
        <v>191</v>
      </c>
      <c r="Y11" s="191"/>
      <c r="Z11" s="192"/>
      <c r="AA11" s="34" t="s">
        <v>199</v>
      </c>
      <c r="AB11" s="187" t="s">
        <v>199</v>
      </c>
      <c r="AC11" s="188"/>
      <c r="AD11" s="189"/>
      <c r="AE11" s="75" t="s">
        <v>114</v>
      </c>
      <c r="AF11" s="161" t="s">
        <v>22</v>
      </c>
      <c r="AG11" s="96"/>
      <c r="AH11" s="76" t="s">
        <v>115</v>
      </c>
      <c r="AI11" s="163" t="s">
        <v>22</v>
      </c>
      <c r="AJ11" s="76" t="s">
        <v>115</v>
      </c>
      <c r="AK11" s="28" t="s">
        <v>22</v>
      </c>
      <c r="AL11" s="91"/>
      <c r="AM11" s="92" t="s">
        <v>270</v>
      </c>
    </row>
    <row r="12" spans="3:39" ht="47" x14ac:dyDescent="0.35">
      <c r="C12" s="214"/>
      <c r="D12" s="217"/>
      <c r="E12" s="7"/>
      <c r="F12" s="7"/>
      <c r="G12" s="7"/>
      <c r="H12" s="7"/>
      <c r="I12" s="7"/>
      <c r="J12" s="7"/>
      <c r="K12" s="7"/>
      <c r="L12" s="7"/>
      <c r="M12" s="12"/>
      <c r="Q12" s="25" t="s">
        <v>296</v>
      </c>
      <c r="R12" s="104" t="s">
        <v>297</v>
      </c>
      <c r="S12" s="104"/>
      <c r="T12" s="237" t="s">
        <v>237</v>
      </c>
      <c r="U12" s="238"/>
      <c r="V12" s="45" t="s">
        <v>155</v>
      </c>
      <c r="W12" s="30"/>
      <c r="X12" s="159" t="s">
        <v>185</v>
      </c>
      <c r="Y12" s="193"/>
      <c r="Z12" s="160"/>
      <c r="AA12" s="47" t="s">
        <v>198</v>
      </c>
      <c r="AB12" s="47" t="s">
        <v>209</v>
      </c>
      <c r="AC12" s="47" t="s">
        <v>210</v>
      </c>
      <c r="AD12" s="47" t="s">
        <v>211</v>
      </c>
      <c r="AE12" s="30" t="s">
        <v>240</v>
      </c>
      <c r="AF12" s="162"/>
      <c r="AG12" s="153"/>
      <c r="AH12" s="30" t="s">
        <v>245</v>
      </c>
      <c r="AI12" s="164"/>
      <c r="AJ12" s="30" t="s">
        <v>290</v>
      </c>
      <c r="AK12" s="28"/>
      <c r="AL12" s="90" t="s">
        <v>265</v>
      </c>
      <c r="AM12" s="90" t="s">
        <v>269</v>
      </c>
    </row>
    <row r="13" spans="3:39" ht="31" x14ac:dyDescent="0.35">
      <c r="C13" s="215"/>
      <c r="D13" s="218"/>
      <c r="E13" s="14" t="s">
        <v>65</v>
      </c>
      <c r="F13" s="14" t="s">
        <v>66</v>
      </c>
      <c r="G13" s="14" t="s">
        <v>67</v>
      </c>
      <c r="H13" s="7" t="s">
        <v>68</v>
      </c>
      <c r="I13" s="7" t="s">
        <v>69</v>
      </c>
      <c r="J13" s="7" t="s">
        <v>68</v>
      </c>
      <c r="K13" s="7" t="s">
        <v>68</v>
      </c>
      <c r="L13" s="7" t="s">
        <v>70</v>
      </c>
      <c r="M13" s="12" t="s">
        <v>71</v>
      </c>
      <c r="Q13" s="25" t="s">
        <v>116</v>
      </c>
      <c r="R13" s="104"/>
      <c r="S13" s="104"/>
      <c r="T13" s="166" t="s">
        <v>117</v>
      </c>
      <c r="U13" s="182"/>
      <c r="V13" s="33" t="s">
        <v>152</v>
      </c>
      <c r="W13" s="30" t="s">
        <v>174</v>
      </c>
      <c r="X13" s="159" t="s">
        <v>189</v>
      </c>
      <c r="Y13" s="193"/>
      <c r="Z13" s="160"/>
      <c r="AA13" s="53"/>
      <c r="AB13" s="30" t="s">
        <v>221</v>
      </c>
      <c r="AC13" s="168" t="s">
        <v>174</v>
      </c>
      <c r="AD13" s="168"/>
      <c r="AE13" s="247" t="s">
        <v>117</v>
      </c>
      <c r="AF13" s="167"/>
      <c r="AG13" s="53"/>
      <c r="AH13" s="165" t="s">
        <v>117</v>
      </c>
      <c r="AI13" s="163"/>
      <c r="AJ13" s="96" t="s">
        <v>287</v>
      </c>
      <c r="AK13" s="28" t="s">
        <v>117</v>
      </c>
      <c r="AL13" s="91"/>
      <c r="AM13" s="90" t="s">
        <v>271</v>
      </c>
    </row>
    <row r="14" spans="3:39" ht="71" customHeight="1" x14ac:dyDescent="0.35">
      <c r="C14" s="8">
        <v>5</v>
      </c>
      <c r="D14" s="7" t="s">
        <v>72</v>
      </c>
      <c r="E14" s="7">
        <v>2445</v>
      </c>
      <c r="F14" s="7">
        <v>2500</v>
      </c>
      <c r="G14" s="7">
        <v>2570</v>
      </c>
      <c r="H14" s="7">
        <v>2445</v>
      </c>
      <c r="I14" s="7">
        <v>2500</v>
      </c>
      <c r="J14" s="7">
        <v>2000</v>
      </c>
      <c r="K14" s="7">
        <v>2000</v>
      </c>
      <c r="L14" s="7">
        <v>2086</v>
      </c>
      <c r="M14" s="12">
        <v>2000</v>
      </c>
      <c r="Q14" s="25" t="s">
        <v>118</v>
      </c>
      <c r="R14" s="104"/>
      <c r="S14" s="104"/>
      <c r="T14" s="174" t="s">
        <v>119</v>
      </c>
      <c r="U14" s="176"/>
      <c r="V14" s="33" t="s">
        <v>153</v>
      </c>
      <c r="W14" s="30" t="s">
        <v>124</v>
      </c>
      <c r="X14" s="159" t="s">
        <v>186</v>
      </c>
      <c r="Y14" s="193"/>
      <c r="Z14" s="160"/>
      <c r="AA14" s="33" t="s">
        <v>204</v>
      </c>
      <c r="AB14" s="169" t="s">
        <v>225</v>
      </c>
      <c r="AC14" s="169"/>
      <c r="AD14" s="169"/>
      <c r="AE14" s="182" t="s">
        <v>120</v>
      </c>
      <c r="AF14" s="182"/>
      <c r="AG14" s="53"/>
      <c r="AH14" s="78" t="s">
        <v>121</v>
      </c>
      <c r="AI14" s="78" t="s">
        <v>258</v>
      </c>
      <c r="AJ14" s="97" t="s">
        <v>283</v>
      </c>
      <c r="AK14" s="83" t="s">
        <v>122</v>
      </c>
      <c r="AL14" s="93" t="s">
        <v>266</v>
      </c>
      <c r="AM14" s="90" t="s">
        <v>272</v>
      </c>
    </row>
    <row r="15" spans="3:39" ht="70.5" x14ac:dyDescent="0.35">
      <c r="C15" s="8">
        <v>6</v>
      </c>
      <c r="D15" s="7" t="s">
        <v>73</v>
      </c>
      <c r="E15" s="7">
        <v>3290</v>
      </c>
      <c r="F15" s="7">
        <v>3776</v>
      </c>
      <c r="G15" s="7">
        <v>3989</v>
      </c>
      <c r="H15" s="7">
        <v>3111</v>
      </c>
      <c r="I15" s="7">
        <v>3776</v>
      </c>
      <c r="J15" s="7">
        <v>2830</v>
      </c>
      <c r="K15" s="7">
        <v>2710</v>
      </c>
      <c r="L15" s="7">
        <v>2720</v>
      </c>
      <c r="M15" s="12">
        <v>2811</v>
      </c>
      <c r="Q15" s="25" t="s">
        <v>123</v>
      </c>
      <c r="R15" s="104"/>
      <c r="S15" s="104"/>
      <c r="T15" s="172" t="s">
        <v>124</v>
      </c>
      <c r="U15" s="181"/>
      <c r="V15" s="33" t="s">
        <v>154</v>
      </c>
      <c r="W15" s="36" t="s">
        <v>124</v>
      </c>
      <c r="X15" s="159" t="s">
        <v>187</v>
      </c>
      <c r="Y15" s="193"/>
      <c r="Z15" s="160"/>
      <c r="AA15" s="48"/>
      <c r="AB15" s="168" t="s">
        <v>226</v>
      </c>
      <c r="AC15" s="168"/>
      <c r="AD15" s="168"/>
      <c r="AE15" s="182" t="s">
        <v>125</v>
      </c>
      <c r="AF15" s="167"/>
      <c r="AG15" s="137"/>
      <c r="AH15" s="80" t="s">
        <v>126</v>
      </c>
      <c r="AI15" s="79" t="s">
        <v>259</v>
      </c>
      <c r="AJ15" s="98" t="s">
        <v>284</v>
      </c>
      <c r="AK15" s="28" t="s">
        <v>127</v>
      </c>
      <c r="AL15" s="90" t="s">
        <v>124</v>
      </c>
      <c r="AM15" s="90" t="s">
        <v>273</v>
      </c>
    </row>
    <row r="16" spans="3:39" ht="31" x14ac:dyDescent="0.35">
      <c r="C16" s="8">
        <v>7</v>
      </c>
      <c r="D16" s="7" t="s">
        <v>74</v>
      </c>
      <c r="E16" s="7" t="s">
        <v>22</v>
      </c>
      <c r="F16" s="7" t="s">
        <v>75</v>
      </c>
      <c r="G16" s="7" t="s">
        <v>22</v>
      </c>
      <c r="H16" s="7" t="s">
        <v>22</v>
      </c>
      <c r="I16" s="7" t="s">
        <v>75</v>
      </c>
      <c r="J16" s="7" t="s">
        <v>22</v>
      </c>
      <c r="K16" s="7" t="s">
        <v>22</v>
      </c>
      <c r="L16" s="7" t="s">
        <v>22</v>
      </c>
      <c r="M16" s="12" t="s">
        <v>22</v>
      </c>
      <c r="Q16" s="25" t="s">
        <v>128</v>
      </c>
      <c r="R16" s="104"/>
      <c r="S16" s="104"/>
      <c r="T16" s="172" t="s">
        <v>129</v>
      </c>
      <c r="U16" s="181"/>
      <c r="V16" s="172" t="s">
        <v>129</v>
      </c>
      <c r="W16" s="181"/>
      <c r="X16" s="36" t="s">
        <v>232</v>
      </c>
      <c r="Y16" s="36" t="s">
        <v>232</v>
      </c>
      <c r="Z16" s="36" t="s">
        <v>232</v>
      </c>
      <c r="AA16" s="36" t="s">
        <v>232</v>
      </c>
      <c r="AB16" s="67"/>
      <c r="AC16" s="67"/>
      <c r="AD16" s="67"/>
      <c r="AE16" s="182" t="s">
        <v>130</v>
      </c>
      <c r="AF16" s="167"/>
      <c r="AG16" s="83"/>
      <c r="AH16" s="166" t="s">
        <v>129</v>
      </c>
      <c r="AI16" s="167"/>
      <c r="AJ16" s="83"/>
      <c r="AK16" s="28" t="s">
        <v>130</v>
      </c>
      <c r="AL16" s="90" t="s">
        <v>136</v>
      </c>
      <c r="AM16" s="90" t="s">
        <v>274</v>
      </c>
    </row>
    <row r="17" spans="3:39" ht="31" x14ac:dyDescent="0.35">
      <c r="C17" s="8">
        <v>8</v>
      </c>
      <c r="D17" s="7" t="s">
        <v>76</v>
      </c>
      <c r="E17" s="7">
        <v>1350</v>
      </c>
      <c r="F17" s="7">
        <v>1150</v>
      </c>
      <c r="G17" s="7">
        <v>1400</v>
      </c>
      <c r="H17" s="7">
        <v>1400</v>
      </c>
      <c r="I17" s="7">
        <v>1150</v>
      </c>
      <c r="J17" s="7">
        <v>1240</v>
      </c>
      <c r="K17" s="7">
        <v>1200</v>
      </c>
      <c r="L17" s="7">
        <v>1100</v>
      </c>
      <c r="M17" s="12">
        <v>1150</v>
      </c>
      <c r="Q17" s="25" t="s">
        <v>253</v>
      </c>
      <c r="R17" s="104" t="s">
        <v>298</v>
      </c>
      <c r="S17" s="104"/>
      <c r="T17" s="172" t="s">
        <v>131</v>
      </c>
      <c r="U17" s="181"/>
      <c r="V17" s="185" t="s">
        <v>193</v>
      </c>
      <c r="W17" s="186"/>
      <c r="X17" s="36" t="s">
        <v>22</v>
      </c>
      <c r="Y17" s="36" t="s">
        <v>22</v>
      </c>
      <c r="Z17" s="30" t="s">
        <v>182</v>
      </c>
      <c r="AA17" s="48" t="s">
        <v>319</v>
      </c>
      <c r="AB17" s="48"/>
      <c r="AC17" s="48"/>
      <c r="AD17" s="48"/>
      <c r="AE17" s="182" t="s">
        <v>132</v>
      </c>
      <c r="AF17" s="167"/>
      <c r="AG17" s="83"/>
      <c r="AH17" s="166" t="s">
        <v>133</v>
      </c>
      <c r="AI17" s="167"/>
      <c r="AJ17" s="83" t="s">
        <v>289</v>
      </c>
      <c r="AK17" s="28" t="s">
        <v>134</v>
      </c>
      <c r="AL17" s="91"/>
      <c r="AM17" s="90" t="s">
        <v>275</v>
      </c>
    </row>
    <row r="18" spans="3:39" ht="31" x14ac:dyDescent="0.35">
      <c r="C18" s="8">
        <v>9</v>
      </c>
      <c r="D18" s="7" t="s">
        <v>77</v>
      </c>
      <c r="E18" s="7">
        <v>1490</v>
      </c>
      <c r="F18" s="7">
        <v>1590</v>
      </c>
      <c r="G18" s="7">
        <v>1485</v>
      </c>
      <c r="H18" s="7">
        <v>1485</v>
      </c>
      <c r="I18" s="7">
        <v>1590</v>
      </c>
      <c r="J18" s="7">
        <v>1290</v>
      </c>
      <c r="K18" s="7">
        <v>1250</v>
      </c>
      <c r="L18" s="7">
        <v>1370</v>
      </c>
      <c r="M18" s="12">
        <v>1312</v>
      </c>
      <c r="Q18" s="25" t="s">
        <v>135</v>
      </c>
      <c r="R18" s="105"/>
      <c r="S18" s="105"/>
      <c r="T18" s="27" t="s">
        <v>136</v>
      </c>
      <c r="U18" s="27" t="s">
        <v>135</v>
      </c>
      <c r="V18" s="52"/>
      <c r="W18" s="49"/>
      <c r="X18" s="49"/>
      <c r="Y18" s="49"/>
      <c r="Z18" s="49"/>
      <c r="AA18" s="49"/>
      <c r="AB18" s="49"/>
      <c r="AC18" s="49"/>
      <c r="AD18" s="49"/>
      <c r="AE18" s="166" t="s">
        <v>136</v>
      </c>
      <c r="AF18" s="167"/>
      <c r="AG18" s="83"/>
      <c r="AH18" s="166" t="s">
        <v>136</v>
      </c>
      <c r="AI18" s="167"/>
      <c r="AJ18" s="83"/>
      <c r="AK18" s="28" t="s">
        <v>136</v>
      </c>
      <c r="AL18" s="90" t="s">
        <v>136</v>
      </c>
      <c r="AM18" s="91"/>
    </row>
    <row r="19" spans="3:39" ht="31" x14ac:dyDescent="0.35">
      <c r="C19" s="8">
        <v>10</v>
      </c>
      <c r="D19" s="7" t="s">
        <v>78</v>
      </c>
      <c r="E19" s="7">
        <v>1795</v>
      </c>
      <c r="F19" s="7">
        <v>1795</v>
      </c>
      <c r="G19" s="7">
        <v>1688</v>
      </c>
      <c r="H19" s="7">
        <v>1688</v>
      </c>
      <c r="I19" s="7">
        <v>1795</v>
      </c>
      <c r="J19" s="7">
        <v>1795</v>
      </c>
      <c r="K19" s="7">
        <v>1795</v>
      </c>
      <c r="L19" s="7">
        <v>1660</v>
      </c>
      <c r="M19" s="12">
        <v>1688</v>
      </c>
      <c r="Q19" s="156" t="s">
        <v>137</v>
      </c>
      <c r="R19" s="157"/>
      <c r="S19" s="157"/>
      <c r="T19" s="157"/>
      <c r="U19" s="157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7"/>
      <c r="AI19" s="157"/>
      <c r="AJ19" s="157"/>
      <c r="AK19" s="157"/>
      <c r="AL19" s="90"/>
      <c r="AM19" s="90"/>
    </row>
    <row r="20" spans="3:39" ht="31" x14ac:dyDescent="0.35">
      <c r="C20" s="8">
        <v>11</v>
      </c>
      <c r="D20" s="7" t="s">
        <v>79</v>
      </c>
      <c r="E20" s="7">
        <v>1300</v>
      </c>
      <c r="F20" s="7">
        <v>1300</v>
      </c>
      <c r="G20" s="7">
        <v>1300</v>
      </c>
      <c r="H20" s="7">
        <v>1300</v>
      </c>
      <c r="I20" s="7">
        <v>1300</v>
      </c>
      <c r="J20" s="7">
        <v>1150</v>
      </c>
      <c r="K20" s="7">
        <v>1150</v>
      </c>
      <c r="L20" s="7">
        <v>1150</v>
      </c>
      <c r="M20" s="12">
        <v>1150</v>
      </c>
      <c r="Q20" s="25" t="s">
        <v>138</v>
      </c>
      <c r="R20" s="105" t="s">
        <v>299</v>
      </c>
      <c r="S20" s="105" t="s">
        <v>311</v>
      </c>
      <c r="T20" s="23" t="s">
        <v>139</v>
      </c>
      <c r="U20" s="26" t="s">
        <v>140</v>
      </c>
      <c r="V20" s="33">
        <v>155</v>
      </c>
      <c r="W20" s="30">
        <v>154</v>
      </c>
      <c r="X20" s="159">
        <v>172</v>
      </c>
      <c r="Y20" s="160"/>
      <c r="Z20" s="46">
        <v>192</v>
      </c>
      <c r="AA20" s="30">
        <v>198</v>
      </c>
      <c r="AB20" s="30">
        <v>197</v>
      </c>
      <c r="AC20" s="30" t="s">
        <v>29</v>
      </c>
      <c r="AD20" s="30">
        <v>267</v>
      </c>
      <c r="AE20" s="46" t="s">
        <v>141</v>
      </c>
      <c r="AF20" s="248" t="s">
        <v>22</v>
      </c>
      <c r="AG20" s="53"/>
      <c r="AH20" s="29" t="s">
        <v>143</v>
      </c>
      <c r="AI20" s="183" t="s">
        <v>22</v>
      </c>
      <c r="AJ20" s="35" t="s">
        <v>321</v>
      </c>
      <c r="AK20" s="179" t="s">
        <v>142</v>
      </c>
      <c r="AL20" s="90" t="s">
        <v>263</v>
      </c>
      <c r="AM20" s="90" t="s">
        <v>276</v>
      </c>
    </row>
    <row r="21" spans="3:39" ht="31" x14ac:dyDescent="0.35">
      <c r="C21" s="8">
        <v>12</v>
      </c>
      <c r="D21" s="7" t="s">
        <v>80</v>
      </c>
      <c r="E21" s="7" t="s">
        <v>81</v>
      </c>
      <c r="F21" s="7" t="s">
        <v>22</v>
      </c>
      <c r="G21" s="7" t="s">
        <v>82</v>
      </c>
      <c r="H21" s="7">
        <v>1080</v>
      </c>
      <c r="I21" s="7" t="s">
        <v>22</v>
      </c>
      <c r="J21" s="7">
        <v>950</v>
      </c>
      <c r="K21" s="7">
        <v>850</v>
      </c>
      <c r="L21" s="7">
        <v>700</v>
      </c>
      <c r="M21" s="12">
        <v>780</v>
      </c>
      <c r="Q21" s="25" t="s">
        <v>144</v>
      </c>
      <c r="R21" s="105"/>
      <c r="S21" s="105"/>
      <c r="T21" s="23" t="s">
        <v>145</v>
      </c>
      <c r="U21" s="26" t="s">
        <v>146</v>
      </c>
      <c r="V21" s="45"/>
      <c r="W21" s="48"/>
      <c r="X21" s="48"/>
      <c r="Y21" s="48"/>
      <c r="Z21" s="55"/>
      <c r="AA21" s="48"/>
      <c r="AB21" s="48"/>
      <c r="AC21" s="48"/>
      <c r="AD21" s="48"/>
      <c r="AE21" s="73"/>
      <c r="AF21" s="249"/>
      <c r="AG21" s="53"/>
      <c r="AH21" s="29"/>
      <c r="AI21" s="184"/>
      <c r="AJ21" s="87"/>
      <c r="AK21" s="180"/>
      <c r="AL21" s="90"/>
      <c r="AM21" s="90"/>
    </row>
    <row r="22" spans="3:39" ht="31.5" thickBot="1" x14ac:dyDescent="0.4">
      <c r="C22" s="15">
        <v>13</v>
      </c>
      <c r="D22" s="16" t="s">
        <v>83</v>
      </c>
      <c r="E22" s="16">
        <v>3.9</v>
      </c>
      <c r="F22" s="16">
        <v>3.9</v>
      </c>
      <c r="G22" s="16">
        <v>3.9</v>
      </c>
      <c r="H22" s="16">
        <v>3.9</v>
      </c>
      <c r="I22" s="16">
        <v>3.9</v>
      </c>
      <c r="J22" s="16">
        <v>2.9</v>
      </c>
      <c r="K22" s="16">
        <v>2.8</v>
      </c>
      <c r="L22" s="16">
        <v>3.7</v>
      </c>
      <c r="M22" s="17">
        <v>3.5</v>
      </c>
      <c r="Q22" s="37" t="s">
        <v>147</v>
      </c>
      <c r="R22" s="106" t="s">
        <v>300</v>
      </c>
      <c r="S22" s="106"/>
      <c r="T22" s="38">
        <v>0.27400000000000002</v>
      </c>
      <c r="U22" s="38">
        <v>0.27400000000000002</v>
      </c>
      <c r="V22" s="39">
        <v>0.21</v>
      </c>
      <c r="W22" s="40">
        <v>0.22</v>
      </c>
      <c r="X22" s="250">
        <v>0.2034</v>
      </c>
      <c r="Y22" s="251"/>
      <c r="Z22" s="251"/>
      <c r="AA22" s="57">
        <v>0.3</v>
      </c>
      <c r="AB22" s="58"/>
      <c r="AC22" s="58"/>
      <c r="AD22" s="58"/>
      <c r="AE22" s="56">
        <v>0.33</v>
      </c>
      <c r="AF22" s="40">
        <v>0.254</v>
      </c>
      <c r="AG22" s="40"/>
      <c r="AH22" s="38">
        <v>0.28699999999999998</v>
      </c>
      <c r="AI22" s="38">
        <v>0.24929999999999999</v>
      </c>
      <c r="AJ22" s="99">
        <v>0.2</v>
      </c>
      <c r="AK22" s="88">
        <v>0.28999999999999998</v>
      </c>
      <c r="AL22" s="94">
        <v>7.0000000000000007E-2</v>
      </c>
      <c r="AM22" s="94">
        <v>0.16</v>
      </c>
    </row>
    <row r="23" spans="3:39" ht="31.5" thickBot="1" x14ac:dyDescent="0.4"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7"/>
      <c r="Q23" s="37" t="s">
        <v>252</v>
      </c>
      <c r="R23" s="107"/>
      <c r="S23" s="107"/>
      <c r="T23" s="50"/>
      <c r="U23" s="50"/>
      <c r="V23" s="33">
        <v>860</v>
      </c>
      <c r="W23" s="30">
        <v>1240</v>
      </c>
      <c r="X23" s="30">
        <v>592</v>
      </c>
      <c r="Y23" s="30">
        <v>610</v>
      </c>
      <c r="Z23" s="46">
        <v>505</v>
      </c>
      <c r="AA23" s="68">
        <f>1495-AA24</f>
        <v>732</v>
      </c>
      <c r="AB23" s="68">
        <f>2000-AB24</f>
        <v>1000</v>
      </c>
      <c r="AC23" s="68">
        <f>2100-AC24</f>
        <v>1100</v>
      </c>
      <c r="AD23" s="68">
        <f>2100-AD24</f>
        <v>1100</v>
      </c>
      <c r="AE23" s="47">
        <v>604</v>
      </c>
      <c r="AF23" s="74">
        <v>556</v>
      </c>
      <c r="AG23" s="74"/>
      <c r="AH23" s="30">
        <v>541</v>
      </c>
      <c r="AI23" s="30">
        <v>573</v>
      </c>
      <c r="AJ23" s="46">
        <v>480</v>
      </c>
      <c r="AK23" s="89"/>
      <c r="AL23" s="90">
        <v>344</v>
      </c>
      <c r="AM23" s="92">
        <f>960-500</f>
        <v>460</v>
      </c>
    </row>
    <row r="24" spans="3:39" ht="31.5" thickBot="1" x14ac:dyDescent="0.4"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7"/>
      <c r="Q24" s="37" t="s">
        <v>251</v>
      </c>
      <c r="R24" s="107" t="s">
        <v>301</v>
      </c>
      <c r="S24" s="107" t="s">
        <v>312</v>
      </c>
      <c r="T24" s="235" t="s">
        <v>235</v>
      </c>
      <c r="U24" s="236"/>
      <c r="V24" s="33">
        <v>750</v>
      </c>
      <c r="W24" s="30">
        <v>600</v>
      </c>
      <c r="X24" s="68">
        <f>998-X23</f>
        <v>406</v>
      </c>
      <c r="Y24" s="68">
        <f t="shared" ref="Y24:Z24" si="0">998-Y23</f>
        <v>388</v>
      </c>
      <c r="Z24" s="68">
        <f t="shared" si="0"/>
        <v>493</v>
      </c>
      <c r="AA24" s="30">
        <v>763</v>
      </c>
      <c r="AB24" s="30">
        <v>1000</v>
      </c>
      <c r="AC24" s="30">
        <v>1000</v>
      </c>
      <c r="AD24" s="30">
        <v>1000</v>
      </c>
      <c r="AE24" s="74">
        <v>840</v>
      </c>
      <c r="AF24" s="74">
        <v>840</v>
      </c>
      <c r="AG24" s="74"/>
      <c r="AH24" s="68">
        <f>998-AH23</f>
        <v>457</v>
      </c>
      <c r="AI24" s="30">
        <f>998-AI23</f>
        <v>425</v>
      </c>
      <c r="AJ24" s="101">
        <f>975-AJ23</f>
        <v>495</v>
      </c>
      <c r="AK24" s="89"/>
      <c r="AL24" s="92">
        <f>742-AL23</f>
        <v>398</v>
      </c>
      <c r="AM24" s="90">
        <v>500</v>
      </c>
    </row>
    <row r="25" spans="3:39" ht="47.5" thickBot="1" x14ac:dyDescent="0.4"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7"/>
      <c r="Q25" s="37" t="s">
        <v>156</v>
      </c>
      <c r="R25" s="107"/>
      <c r="S25" s="107"/>
      <c r="T25" s="69" t="s">
        <v>22</v>
      </c>
      <c r="U25" s="69" t="s">
        <v>22</v>
      </c>
      <c r="V25" s="33" t="s">
        <v>194</v>
      </c>
      <c r="W25" s="33" t="s">
        <v>171</v>
      </c>
      <c r="X25" s="30" t="s">
        <v>183</v>
      </c>
      <c r="Y25" s="30" t="s">
        <v>184</v>
      </c>
      <c r="AE25" s="72" t="s">
        <v>22</v>
      </c>
      <c r="AF25" s="72" t="s">
        <v>22</v>
      </c>
      <c r="AG25" s="72"/>
      <c r="AH25" s="50"/>
      <c r="AI25" s="48"/>
      <c r="AJ25" s="55"/>
      <c r="AK25" s="85"/>
      <c r="AL25" s="90"/>
      <c r="AM25" s="90"/>
    </row>
    <row r="26" spans="3:39" ht="31.5" thickBot="1" x14ac:dyDescent="0.4"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7"/>
      <c r="Q26" s="37" t="s">
        <v>157</v>
      </c>
      <c r="R26" s="107" t="s">
        <v>302</v>
      </c>
      <c r="S26" s="107" t="s">
        <v>313</v>
      </c>
      <c r="T26" s="50"/>
      <c r="U26" s="50"/>
      <c r="V26" s="33" t="s">
        <v>158</v>
      </c>
      <c r="W26" s="33" t="s">
        <v>170</v>
      </c>
      <c r="X26" s="159" t="s">
        <v>190</v>
      </c>
      <c r="Y26" s="193"/>
      <c r="Z26" s="160"/>
      <c r="AA26" s="47" t="s">
        <v>205</v>
      </c>
      <c r="AB26" s="159" t="s">
        <v>212</v>
      </c>
      <c r="AC26" s="193"/>
      <c r="AD26" s="160"/>
      <c r="AE26" s="42" t="s">
        <v>190</v>
      </c>
      <c r="AF26" s="41" t="s">
        <v>22</v>
      </c>
      <c r="AG26" s="41"/>
      <c r="AH26" s="50"/>
      <c r="AI26" s="30" t="s">
        <v>22</v>
      </c>
      <c r="AJ26" s="46" t="s">
        <v>322</v>
      </c>
      <c r="AK26" s="85"/>
      <c r="AL26" s="91"/>
      <c r="AM26" s="42" t="s">
        <v>277</v>
      </c>
    </row>
    <row r="27" spans="3:39" ht="71" thickBot="1" x14ac:dyDescent="0.4"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7"/>
      <c r="Q27" s="37" t="s">
        <v>159</v>
      </c>
      <c r="R27" s="107"/>
      <c r="S27" s="107"/>
      <c r="T27" s="50"/>
      <c r="U27" s="50"/>
      <c r="V27" s="33" t="s">
        <v>160</v>
      </c>
      <c r="W27" s="33" t="s">
        <v>160</v>
      </c>
      <c r="X27" s="159" t="s">
        <v>188</v>
      </c>
      <c r="Y27" s="193"/>
      <c r="Z27" s="160"/>
      <c r="AA27" s="54" t="s">
        <v>160</v>
      </c>
      <c r="AB27" s="252" t="s">
        <v>220</v>
      </c>
      <c r="AC27" s="253"/>
      <c r="AD27" s="254"/>
      <c r="AE27" s="241" t="s">
        <v>188</v>
      </c>
      <c r="AF27" s="242"/>
      <c r="AG27" s="135"/>
      <c r="AH27" s="50"/>
      <c r="AI27" s="33" t="s">
        <v>257</v>
      </c>
      <c r="AJ27" s="84" t="s">
        <v>286</v>
      </c>
      <c r="AK27" s="85"/>
      <c r="AL27" s="90" t="s">
        <v>188</v>
      </c>
      <c r="AM27" s="90" t="s">
        <v>188</v>
      </c>
    </row>
    <row r="28" spans="3:39" ht="47.5" thickBot="1" x14ac:dyDescent="0.4"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7"/>
      <c r="Q28" s="37" t="s">
        <v>161</v>
      </c>
      <c r="R28" s="107"/>
      <c r="S28" s="107"/>
      <c r="T28" s="50"/>
      <c r="U28" s="50"/>
      <c r="V28" s="33" t="s">
        <v>162</v>
      </c>
      <c r="W28" s="41" t="s">
        <v>172</v>
      </c>
      <c r="X28" s="48"/>
      <c r="Y28" s="48"/>
      <c r="Z28" s="48"/>
      <c r="AA28" s="48"/>
      <c r="AB28" s="30" t="s">
        <v>213</v>
      </c>
      <c r="AC28" s="159" t="s">
        <v>214</v>
      </c>
      <c r="AD28" s="160"/>
      <c r="AE28" s="243" t="s">
        <v>239</v>
      </c>
      <c r="AF28" s="244"/>
      <c r="AG28" s="136"/>
      <c r="AH28" s="50"/>
      <c r="AI28" s="77" t="s">
        <v>258</v>
      </c>
      <c r="AJ28" s="100" t="s">
        <v>285</v>
      </c>
      <c r="AK28" s="85"/>
      <c r="AL28" s="91"/>
      <c r="AM28" s="90"/>
    </row>
    <row r="29" spans="3:39" ht="31.5" thickBot="1" x14ac:dyDescent="0.4"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7"/>
      <c r="Q29" s="37" t="s">
        <v>250</v>
      </c>
      <c r="R29" s="116"/>
      <c r="S29" s="107" t="s">
        <v>314</v>
      </c>
      <c r="T29" s="235" t="s">
        <v>236</v>
      </c>
      <c r="U29" s="236"/>
      <c r="V29" s="33" t="s">
        <v>163</v>
      </c>
      <c r="W29" s="30" t="s">
        <v>173</v>
      </c>
      <c r="X29" s="30" t="s">
        <v>175</v>
      </c>
      <c r="Y29" s="30" t="s">
        <v>176</v>
      </c>
      <c r="Z29" s="30" t="s">
        <v>181</v>
      </c>
      <c r="AA29" s="30" t="s">
        <v>201</v>
      </c>
      <c r="AB29" s="30" t="s">
        <v>215</v>
      </c>
      <c r="AC29" s="159" t="s">
        <v>216</v>
      </c>
      <c r="AD29" s="160"/>
      <c r="AE29" s="30" t="s">
        <v>238</v>
      </c>
      <c r="AF29" s="69" t="s">
        <v>243</v>
      </c>
      <c r="AG29" s="154"/>
      <c r="AH29" s="159" t="s">
        <v>247</v>
      </c>
      <c r="AI29" s="160"/>
      <c r="AJ29" s="82" t="s">
        <v>288</v>
      </c>
      <c r="AK29" s="85"/>
      <c r="AL29" s="90" t="s">
        <v>264</v>
      </c>
      <c r="AM29" s="90" t="s">
        <v>278</v>
      </c>
    </row>
    <row r="30" spans="3:39" ht="31.5" thickBot="1" x14ac:dyDescent="0.4"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7"/>
      <c r="Q30" s="37" t="s">
        <v>249</v>
      </c>
      <c r="R30" s="107"/>
      <c r="S30" s="107" t="s">
        <v>315</v>
      </c>
      <c r="T30" s="235">
        <v>2274</v>
      </c>
      <c r="U30" s="236"/>
      <c r="V30" s="33">
        <v>1800</v>
      </c>
      <c r="W30" s="30">
        <v>2100</v>
      </c>
      <c r="X30" s="159">
        <v>2200</v>
      </c>
      <c r="Y30" s="193"/>
      <c r="Z30" s="160"/>
      <c r="AA30" s="47">
        <v>2200</v>
      </c>
      <c r="AB30" s="47">
        <v>2080</v>
      </c>
      <c r="AC30" s="159">
        <v>2180</v>
      </c>
      <c r="AD30" s="160"/>
      <c r="AE30" s="30">
        <v>2274</v>
      </c>
      <c r="AF30" s="74">
        <v>2125</v>
      </c>
      <c r="AG30" s="155"/>
      <c r="AH30" s="159">
        <v>2310</v>
      </c>
      <c r="AI30" s="160"/>
      <c r="AJ30" s="82">
        <v>2100</v>
      </c>
      <c r="AK30" s="85"/>
      <c r="AL30" s="90">
        <v>1500</v>
      </c>
      <c r="AM30" s="90">
        <v>2120</v>
      </c>
    </row>
    <row r="31" spans="3:39" ht="31.5" thickBot="1" x14ac:dyDescent="0.4"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7"/>
      <c r="Q31" s="37" t="s">
        <v>248</v>
      </c>
      <c r="R31" s="107" t="s">
        <v>303</v>
      </c>
      <c r="S31" s="107" t="s">
        <v>316</v>
      </c>
      <c r="T31" s="239"/>
      <c r="U31" s="240"/>
      <c r="V31" s="33">
        <v>170</v>
      </c>
      <c r="W31" s="30">
        <v>160</v>
      </c>
      <c r="X31" s="159">
        <v>185</v>
      </c>
      <c r="Y31" s="193"/>
      <c r="Z31" s="160"/>
      <c r="AA31" s="47">
        <v>300</v>
      </c>
      <c r="AB31" s="47">
        <v>130</v>
      </c>
      <c r="AC31" s="159">
        <v>145</v>
      </c>
      <c r="AD31" s="160"/>
      <c r="AE31" s="30">
        <v>180</v>
      </c>
      <c r="AF31" s="74">
        <v>204</v>
      </c>
      <c r="AG31" s="155"/>
      <c r="AH31" s="159">
        <v>235</v>
      </c>
      <c r="AI31" s="160"/>
      <c r="AJ31" s="82">
        <v>220</v>
      </c>
      <c r="AK31" s="85"/>
      <c r="AL31" s="90">
        <v>200</v>
      </c>
      <c r="AM31" s="90">
        <v>175</v>
      </c>
    </row>
    <row r="32" spans="3:39" ht="31.5" thickBot="1" x14ac:dyDescent="0.4"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7"/>
      <c r="Q32" s="37" t="s">
        <v>164</v>
      </c>
      <c r="R32" s="107" t="s">
        <v>304</v>
      </c>
      <c r="S32" s="107" t="s">
        <v>317</v>
      </c>
      <c r="T32" s="235">
        <v>40</v>
      </c>
      <c r="U32" s="236"/>
      <c r="V32" s="33">
        <v>50</v>
      </c>
      <c r="W32" s="30">
        <v>60</v>
      </c>
      <c r="X32" s="159">
        <v>50</v>
      </c>
      <c r="Y32" s="193"/>
      <c r="Z32" s="160"/>
      <c r="AA32" s="47">
        <v>55</v>
      </c>
      <c r="AB32" s="47">
        <v>65</v>
      </c>
      <c r="AC32" s="159">
        <v>70</v>
      </c>
      <c r="AD32" s="160"/>
      <c r="AE32" s="30">
        <v>40</v>
      </c>
      <c r="AF32" s="74">
        <v>60</v>
      </c>
      <c r="AG32" s="74"/>
      <c r="AH32" s="30">
        <v>60</v>
      </c>
      <c r="AI32" s="30">
        <v>62</v>
      </c>
      <c r="AJ32" s="46">
        <v>50</v>
      </c>
      <c r="AK32" s="85"/>
      <c r="AL32" s="90">
        <v>25</v>
      </c>
      <c r="AM32" s="90">
        <v>50</v>
      </c>
    </row>
    <row r="33" spans="1:39" ht="31.5" thickBot="1" x14ac:dyDescent="0.4"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7"/>
      <c r="Q33" s="59" t="s">
        <v>28</v>
      </c>
      <c r="R33" s="59"/>
      <c r="S33" s="59" t="s">
        <v>318</v>
      </c>
      <c r="T33" s="69" t="s">
        <v>22</v>
      </c>
      <c r="U33" s="69" t="s">
        <v>22</v>
      </c>
      <c r="V33" s="45">
        <v>200</v>
      </c>
      <c r="W33" s="30">
        <v>207</v>
      </c>
      <c r="X33" s="68">
        <v>141.19999999999999</v>
      </c>
      <c r="Y33" s="68">
        <v>169.5</v>
      </c>
      <c r="Z33" s="30" t="s">
        <v>22</v>
      </c>
      <c r="AA33" s="30"/>
      <c r="AB33" s="30">
        <v>200</v>
      </c>
      <c r="AC33" s="159">
        <v>220</v>
      </c>
      <c r="AD33" s="160"/>
      <c r="AE33" s="159">
        <v>170</v>
      </c>
      <c r="AF33" s="160"/>
      <c r="AG33" s="47"/>
      <c r="AH33" s="30"/>
      <c r="AI33" s="30"/>
      <c r="AJ33" s="46"/>
      <c r="AK33" s="85"/>
      <c r="AL33" s="90" t="s">
        <v>22</v>
      </c>
      <c r="AM33" s="90">
        <v>125</v>
      </c>
    </row>
    <row r="34" spans="1:39" s="70" customFormat="1" ht="70" customHeight="1" x14ac:dyDescent="0.35"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Q34" s="81" t="s">
        <v>241</v>
      </c>
      <c r="R34" s="81"/>
      <c r="S34" s="81"/>
      <c r="T34" s="50"/>
      <c r="U34" s="50"/>
      <c r="V34" s="33">
        <v>697520</v>
      </c>
      <c r="W34" s="30">
        <v>1137304</v>
      </c>
      <c r="X34" s="30">
        <v>451915</v>
      </c>
      <c r="Y34" s="30">
        <v>458966</v>
      </c>
      <c r="Z34" s="30">
        <v>418827</v>
      </c>
      <c r="AA34" s="30">
        <v>481634</v>
      </c>
      <c r="AB34" s="30">
        <v>700000</v>
      </c>
      <c r="AC34" s="30">
        <v>925000</v>
      </c>
      <c r="AD34" s="30">
        <v>825000</v>
      </c>
      <c r="AE34" s="74">
        <v>446618</v>
      </c>
      <c r="AF34" s="117">
        <v>282917</v>
      </c>
      <c r="AG34" s="117"/>
      <c r="AH34" s="33">
        <v>379000</v>
      </c>
      <c r="AI34" s="30">
        <v>288348</v>
      </c>
      <c r="AJ34" s="46">
        <v>349000</v>
      </c>
      <c r="AK34" s="85">
        <v>366240</v>
      </c>
      <c r="AL34" s="90">
        <v>165000</v>
      </c>
      <c r="AM34" s="90">
        <v>360000</v>
      </c>
    </row>
    <row r="35" spans="1:39" s="62" customFormat="1" ht="258.5" x14ac:dyDescent="0.55000000000000004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 s="59" t="s">
        <v>228</v>
      </c>
      <c r="R35" s="59"/>
      <c r="S35" s="59"/>
      <c r="T35" s="60" t="s">
        <v>234</v>
      </c>
      <c r="U35" s="60"/>
      <c r="V35" s="61"/>
      <c r="W35" s="60"/>
      <c r="X35" s="63" t="s">
        <v>231</v>
      </c>
      <c r="Y35" s="63" t="s">
        <v>229</v>
      </c>
      <c r="Z35" s="63" t="s">
        <v>230</v>
      </c>
      <c r="AA35" s="63" t="s">
        <v>233</v>
      </c>
      <c r="AB35" s="60"/>
      <c r="AC35" s="60"/>
      <c r="AD35" s="60"/>
      <c r="AE35" s="60"/>
      <c r="AF35" s="60"/>
      <c r="AG35" s="60"/>
      <c r="AH35" s="63" t="s">
        <v>246</v>
      </c>
      <c r="AI35" s="60"/>
      <c r="AJ35" s="60"/>
      <c r="AK35" s="60"/>
      <c r="AL35" s="86"/>
      <c r="AM35" s="86"/>
    </row>
  </sheetData>
  <mergeCells count="100">
    <mergeCell ref="X30:Z30"/>
    <mergeCell ref="X31:Z31"/>
    <mergeCell ref="AB27:AD27"/>
    <mergeCell ref="AB26:AD26"/>
    <mergeCell ref="T30:U30"/>
    <mergeCell ref="T31:U31"/>
    <mergeCell ref="V16:W16"/>
    <mergeCell ref="T32:U32"/>
    <mergeCell ref="AE3:AF3"/>
    <mergeCell ref="AE27:AF27"/>
    <mergeCell ref="AE28:AF28"/>
    <mergeCell ref="AE4:AF4"/>
    <mergeCell ref="AE14:AF14"/>
    <mergeCell ref="AE13:AF13"/>
    <mergeCell ref="AE15:AF15"/>
    <mergeCell ref="AE16:AF16"/>
    <mergeCell ref="AF20:AF21"/>
    <mergeCell ref="X32:Z32"/>
    <mergeCell ref="X26:Z26"/>
    <mergeCell ref="X22:Z22"/>
    <mergeCell ref="T3:U3"/>
    <mergeCell ref="X7:Z7"/>
    <mergeCell ref="T24:U24"/>
    <mergeCell ref="T29:U29"/>
    <mergeCell ref="T14:U14"/>
    <mergeCell ref="T12:U12"/>
    <mergeCell ref="T11:U11"/>
    <mergeCell ref="T13:U13"/>
    <mergeCell ref="T15:U15"/>
    <mergeCell ref="T16:U16"/>
    <mergeCell ref="X12:Z12"/>
    <mergeCell ref="X14:Z14"/>
    <mergeCell ref="X27:Z27"/>
    <mergeCell ref="X13:Z13"/>
    <mergeCell ref="E9:K9"/>
    <mergeCell ref="C10:D10"/>
    <mergeCell ref="C11:C13"/>
    <mergeCell ref="D11:D13"/>
    <mergeCell ref="Q4:Q6"/>
    <mergeCell ref="C4:C6"/>
    <mergeCell ref="D4:D6"/>
    <mergeCell ref="E4:G4"/>
    <mergeCell ref="H4:I4"/>
    <mergeCell ref="K4:M4"/>
    <mergeCell ref="E5:F6"/>
    <mergeCell ref="H5:H6"/>
    <mergeCell ref="I5:I6"/>
    <mergeCell ref="J5:J6"/>
    <mergeCell ref="K5:K6"/>
    <mergeCell ref="M5:M6"/>
    <mergeCell ref="AH4:AI4"/>
    <mergeCell ref="T5:U5"/>
    <mergeCell ref="AE5:AE6"/>
    <mergeCell ref="AF5:AF6"/>
    <mergeCell ref="AH5:AH6"/>
    <mergeCell ref="AI5:AI6"/>
    <mergeCell ref="V4:W4"/>
    <mergeCell ref="X4:Z4"/>
    <mergeCell ref="AA4:AD4"/>
    <mergeCell ref="T4:U4"/>
    <mergeCell ref="AG5:AG6"/>
    <mergeCell ref="AB11:AD11"/>
    <mergeCell ref="X9:Z9"/>
    <mergeCell ref="X8:Z8"/>
    <mergeCell ref="X11:Z11"/>
    <mergeCell ref="X15:Z15"/>
    <mergeCell ref="AK20:AK21"/>
    <mergeCell ref="T17:U17"/>
    <mergeCell ref="AE17:AF17"/>
    <mergeCell ref="AH17:AI17"/>
    <mergeCell ref="AE18:AF18"/>
    <mergeCell ref="AH18:AI18"/>
    <mergeCell ref="X20:Y20"/>
    <mergeCell ref="AI20:AI21"/>
    <mergeCell ref="V17:W17"/>
    <mergeCell ref="AK5:AK6"/>
    <mergeCell ref="T7:U7"/>
    <mergeCell ref="T8:U8"/>
    <mergeCell ref="T9:U9"/>
    <mergeCell ref="T10:U10"/>
    <mergeCell ref="AC7:AD7"/>
    <mergeCell ref="AB10:AD10"/>
    <mergeCell ref="AJ5:AJ6"/>
    <mergeCell ref="AC33:AD33"/>
    <mergeCell ref="AC13:AD13"/>
    <mergeCell ref="AB14:AD14"/>
    <mergeCell ref="AB15:AD15"/>
    <mergeCell ref="AC32:AD32"/>
    <mergeCell ref="AC28:AD28"/>
    <mergeCell ref="AC31:AD31"/>
    <mergeCell ref="AC30:AD30"/>
    <mergeCell ref="AC29:AD29"/>
    <mergeCell ref="AE33:AF33"/>
    <mergeCell ref="AF11:AF12"/>
    <mergeCell ref="AI11:AI12"/>
    <mergeCell ref="AH29:AI29"/>
    <mergeCell ref="AH30:AI30"/>
    <mergeCell ref="AH31:AI31"/>
    <mergeCell ref="AH13:AI13"/>
    <mergeCell ref="AH16:AI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EE8B-0D91-41C2-894B-775AFEDA899C}">
  <dimension ref="B2:Q23"/>
  <sheetViews>
    <sheetView topLeftCell="D1" zoomScale="70" zoomScaleNormal="70" workbookViewId="0">
      <selection activeCell="F4" sqref="F4"/>
    </sheetView>
  </sheetViews>
  <sheetFormatPr defaultRowHeight="14.5" x14ac:dyDescent="0.35"/>
  <cols>
    <col min="2" max="2" width="19.453125" customWidth="1"/>
    <col min="3" max="3" width="15.08984375" bestFit="1" customWidth="1"/>
    <col min="4" max="4" width="32.453125" bestFit="1" customWidth="1"/>
    <col min="5" max="5" width="29" customWidth="1"/>
    <col min="6" max="6" width="9.54296875" bestFit="1" customWidth="1"/>
    <col min="7" max="7" width="12" bestFit="1" customWidth="1"/>
    <col min="8" max="8" width="24.7265625" style="118" bestFit="1" customWidth="1"/>
    <col min="9" max="15" width="19.7265625" customWidth="1"/>
    <col min="16" max="16" width="21.08984375" style="142" bestFit="1" customWidth="1"/>
    <col min="17" max="17" width="17.54296875" bestFit="1" customWidth="1"/>
  </cols>
  <sheetData>
    <row r="2" spans="2:17" x14ac:dyDescent="0.35">
      <c r="H2" s="140"/>
      <c r="I2" s="141"/>
      <c r="J2" s="141"/>
    </row>
    <row r="3" spans="2:17" s="118" customFormat="1" ht="55.5" x14ac:dyDescent="0.35">
      <c r="B3" s="124" t="s">
        <v>323</v>
      </c>
      <c r="C3" s="124" t="s">
        <v>324</v>
      </c>
      <c r="D3" s="124" t="s">
        <v>5</v>
      </c>
      <c r="E3" s="124" t="s">
        <v>325</v>
      </c>
      <c r="F3" s="124" t="s">
        <v>326</v>
      </c>
      <c r="G3" s="124" t="s">
        <v>327</v>
      </c>
      <c r="H3" s="124" t="s">
        <v>343</v>
      </c>
      <c r="I3" s="124" t="s">
        <v>347</v>
      </c>
      <c r="J3" s="124" t="s">
        <v>350</v>
      </c>
      <c r="K3" s="124" t="s">
        <v>346</v>
      </c>
      <c r="L3" s="124" t="s">
        <v>345</v>
      </c>
      <c r="M3" s="124" t="s">
        <v>344</v>
      </c>
      <c r="N3" s="124" t="s">
        <v>348</v>
      </c>
      <c r="O3" s="124" t="s">
        <v>349</v>
      </c>
      <c r="P3" s="124" t="s">
        <v>340</v>
      </c>
      <c r="Q3" s="124" t="s">
        <v>328</v>
      </c>
    </row>
    <row r="4" spans="2:17" ht="18.5" x14ac:dyDescent="0.35">
      <c r="B4" s="125">
        <v>1</v>
      </c>
      <c r="C4" s="126" t="s">
        <v>329</v>
      </c>
      <c r="D4" s="126" t="s">
        <v>177</v>
      </c>
      <c r="E4" s="132">
        <v>451915</v>
      </c>
      <c r="F4" s="125">
        <v>172</v>
      </c>
      <c r="G4" s="125">
        <v>406</v>
      </c>
      <c r="H4" s="127">
        <f>((F4*0.85)/($C$19*2))*(G4*$C$20*0.75)</f>
        <v>1907.9099999999999</v>
      </c>
      <c r="I4" s="125">
        <f>F4*$C$21</f>
        <v>129</v>
      </c>
      <c r="J4" s="128">
        <f>((((E4-M4)*3*15)/100)+(E4-M4))/(30*12*3)</f>
        <v>485.3901851851852</v>
      </c>
      <c r="K4" s="150">
        <v>700</v>
      </c>
      <c r="L4" s="128">
        <f>H4-I4-J4-K4</f>
        <v>593.51981481481471</v>
      </c>
      <c r="M4" s="128">
        <f>E4*0.2</f>
        <v>90383</v>
      </c>
      <c r="N4" s="128">
        <f>L4*0.5</f>
        <v>296.75990740740735</v>
      </c>
      <c r="O4" s="128">
        <f>J4+N4</f>
        <v>782.1500925925925</v>
      </c>
      <c r="P4" s="128">
        <f>(E4-M4)/(O4*24)</f>
        <v>19.259517419989368</v>
      </c>
      <c r="Q4" s="129"/>
    </row>
    <row r="5" spans="2:17" ht="18.5" x14ac:dyDescent="0.35">
      <c r="B5" s="125">
        <v>2</v>
      </c>
      <c r="C5" s="126" t="s">
        <v>329</v>
      </c>
      <c r="D5" s="126" t="s">
        <v>178</v>
      </c>
      <c r="E5" s="132">
        <v>458966</v>
      </c>
      <c r="F5" s="125">
        <v>192</v>
      </c>
      <c r="G5" s="125">
        <v>388</v>
      </c>
      <c r="H5" s="127">
        <f t="shared" ref="H5:H14" si="0">((F5*0.85)/($C$19*2))*(G5*$C$20*0.75)</f>
        <v>2035.3371428571429</v>
      </c>
      <c r="I5" s="125">
        <f t="shared" ref="I5:I14" si="1">F5*$C$21</f>
        <v>144</v>
      </c>
      <c r="J5" s="128">
        <f t="shared" ref="J5:J14" si="2">((((E5-M5)*3*15)/100)+(E5-M5))/(30*12*3)</f>
        <v>492.96348148148144</v>
      </c>
      <c r="K5" s="150">
        <v>700</v>
      </c>
      <c r="L5" s="128">
        <f t="shared" ref="L5:L14" si="3">H5-I5-J5-K5</f>
        <v>698.37366137566141</v>
      </c>
      <c r="M5" s="128">
        <f t="shared" ref="M5:M14" si="4">E5*0.2</f>
        <v>91793.200000000012</v>
      </c>
      <c r="N5" s="128">
        <f t="shared" ref="N5:N14" si="5">L5*0.5</f>
        <v>349.18683068783071</v>
      </c>
      <c r="O5" s="128">
        <f t="shared" ref="O5:O14" si="6">J5+N5</f>
        <v>842.1503121693122</v>
      </c>
      <c r="P5" s="128">
        <f t="shared" ref="P5:P14" si="7">(E5-M5)/(O5*24)</f>
        <v>18.166432340632877</v>
      </c>
      <c r="Q5" s="129"/>
    </row>
    <row r="6" spans="2:17" ht="18.5" x14ac:dyDescent="0.35">
      <c r="B6" s="125">
        <v>3</v>
      </c>
      <c r="C6" s="126" t="s">
        <v>329</v>
      </c>
      <c r="D6" s="126" t="s">
        <v>179</v>
      </c>
      <c r="E6" s="132">
        <v>418827</v>
      </c>
      <c r="F6" s="125">
        <v>192</v>
      </c>
      <c r="G6" s="125">
        <v>493</v>
      </c>
      <c r="H6" s="127">
        <f t="shared" si="0"/>
        <v>2586.1371428571429</v>
      </c>
      <c r="I6" s="125">
        <f t="shared" si="1"/>
        <v>144</v>
      </c>
      <c r="J6" s="128">
        <f t="shared" si="2"/>
        <v>449.85122222222219</v>
      </c>
      <c r="K6" s="150">
        <v>700</v>
      </c>
      <c r="L6" s="128">
        <f t="shared" si="3"/>
        <v>1292.2859206349208</v>
      </c>
      <c r="M6" s="128">
        <f t="shared" si="4"/>
        <v>83765.400000000009</v>
      </c>
      <c r="N6" s="128">
        <f t="shared" si="5"/>
        <v>646.14296031746039</v>
      </c>
      <c r="O6" s="128">
        <f t="shared" si="6"/>
        <v>1095.9941825396827</v>
      </c>
      <c r="P6" s="128">
        <f t="shared" si="7"/>
        <v>12.738115057918673</v>
      </c>
      <c r="Q6" s="129"/>
    </row>
    <row r="7" spans="2:17" ht="18.5" x14ac:dyDescent="0.35">
      <c r="B7" s="125">
        <v>4</v>
      </c>
      <c r="C7" s="126" t="s">
        <v>196</v>
      </c>
      <c r="D7" s="126" t="s">
        <v>197</v>
      </c>
      <c r="E7" s="132">
        <v>481634</v>
      </c>
      <c r="F7" s="125">
        <v>198</v>
      </c>
      <c r="G7" s="125">
        <v>763</v>
      </c>
      <c r="H7" s="127">
        <f t="shared" si="0"/>
        <v>4127.557499999999</v>
      </c>
      <c r="I7" s="125">
        <f t="shared" si="1"/>
        <v>148.5</v>
      </c>
      <c r="J7" s="128">
        <f t="shared" si="2"/>
        <v>517.31059259259257</v>
      </c>
      <c r="K7" s="150">
        <v>700</v>
      </c>
      <c r="L7" s="128">
        <f t="shared" si="3"/>
        <v>2761.7469074074065</v>
      </c>
      <c r="M7" s="128">
        <f t="shared" si="4"/>
        <v>96326.8</v>
      </c>
      <c r="N7" s="128">
        <f t="shared" si="5"/>
        <v>1380.8734537037033</v>
      </c>
      <c r="O7" s="128">
        <f t="shared" si="6"/>
        <v>1898.1840462962959</v>
      </c>
      <c r="P7" s="128">
        <f t="shared" si="7"/>
        <v>8.4578029712091745</v>
      </c>
      <c r="Q7" s="129"/>
    </row>
    <row r="8" spans="2:17" ht="18.5" x14ac:dyDescent="0.35">
      <c r="B8" s="125">
        <v>5</v>
      </c>
      <c r="C8" s="126" t="s">
        <v>330</v>
      </c>
      <c r="D8" s="126" t="s">
        <v>87</v>
      </c>
      <c r="E8" s="132">
        <v>379000</v>
      </c>
      <c r="F8" s="125">
        <v>156</v>
      </c>
      <c r="G8" s="125">
        <v>457</v>
      </c>
      <c r="H8" s="127">
        <f t="shared" si="0"/>
        <v>1947.7992857142856</v>
      </c>
      <c r="I8" s="125">
        <f t="shared" si="1"/>
        <v>117</v>
      </c>
      <c r="J8" s="128">
        <f t="shared" si="2"/>
        <v>407.07407407407408</v>
      </c>
      <c r="K8" s="150">
        <v>700</v>
      </c>
      <c r="L8" s="128">
        <f t="shared" si="3"/>
        <v>723.72521164021146</v>
      </c>
      <c r="M8" s="128">
        <f t="shared" si="4"/>
        <v>75800</v>
      </c>
      <c r="N8" s="128">
        <f t="shared" si="5"/>
        <v>361.86260582010573</v>
      </c>
      <c r="O8" s="128">
        <f t="shared" si="6"/>
        <v>768.93667989417986</v>
      </c>
      <c r="P8" s="128">
        <f t="shared" si="7"/>
        <v>16.429614640144255</v>
      </c>
      <c r="Q8" s="129"/>
    </row>
    <row r="9" spans="2:17" ht="18.5" x14ac:dyDescent="0.35">
      <c r="B9" s="125">
        <v>6</v>
      </c>
      <c r="C9" s="126" t="s">
        <v>331</v>
      </c>
      <c r="D9" s="126" t="s">
        <v>279</v>
      </c>
      <c r="E9" s="132">
        <v>349000</v>
      </c>
      <c r="F9" s="125">
        <v>120</v>
      </c>
      <c r="G9" s="125">
        <v>495</v>
      </c>
      <c r="H9" s="127">
        <f t="shared" si="0"/>
        <v>1622.8928571428571</v>
      </c>
      <c r="I9" s="125">
        <f t="shared" si="1"/>
        <v>90</v>
      </c>
      <c r="J9" s="128">
        <f t="shared" si="2"/>
        <v>374.85185185185185</v>
      </c>
      <c r="K9" s="150">
        <v>700</v>
      </c>
      <c r="L9" s="128">
        <f t="shared" si="3"/>
        <v>458.04100529100515</v>
      </c>
      <c r="M9" s="128">
        <f t="shared" si="4"/>
        <v>69800</v>
      </c>
      <c r="N9" s="128">
        <f t="shared" si="5"/>
        <v>229.02050264550257</v>
      </c>
      <c r="O9" s="128">
        <f t="shared" si="6"/>
        <v>603.87235449735442</v>
      </c>
      <c r="P9" s="128">
        <f t="shared" si="7"/>
        <v>19.264556899639128</v>
      </c>
      <c r="Q9" s="129"/>
    </row>
    <row r="10" spans="2:17" s="142" customFormat="1" ht="18.5" hidden="1" x14ac:dyDescent="0.35">
      <c r="B10" s="143">
        <v>7</v>
      </c>
      <c r="C10" s="144" t="s">
        <v>260</v>
      </c>
      <c r="D10" s="144" t="s">
        <v>262</v>
      </c>
      <c r="E10" s="145">
        <v>165000</v>
      </c>
      <c r="F10" s="143">
        <v>90</v>
      </c>
      <c r="G10" s="143">
        <v>344</v>
      </c>
      <c r="H10" s="127">
        <f t="shared" si="0"/>
        <v>845.87142857142851</v>
      </c>
      <c r="I10" s="146">
        <f t="shared" si="1"/>
        <v>67.5</v>
      </c>
      <c r="J10" s="128">
        <f t="shared" si="2"/>
        <v>177.22222222222223</v>
      </c>
      <c r="K10" s="151">
        <v>700</v>
      </c>
      <c r="L10" s="147">
        <f t="shared" si="3"/>
        <v>-98.850793650793776</v>
      </c>
      <c r="M10" s="148">
        <f t="shared" si="4"/>
        <v>33000</v>
      </c>
      <c r="N10" s="128">
        <f t="shared" si="5"/>
        <v>-49.425396825396888</v>
      </c>
      <c r="O10" s="128">
        <f t="shared" si="6"/>
        <v>127.79682539682534</v>
      </c>
      <c r="P10" s="128">
        <f t="shared" si="7"/>
        <v>43.037062798092229</v>
      </c>
      <c r="Q10" s="149"/>
    </row>
    <row r="11" spans="2:17" ht="18.5" x14ac:dyDescent="0.35">
      <c r="B11" s="125">
        <v>8</v>
      </c>
      <c r="C11" s="126" t="s">
        <v>332</v>
      </c>
      <c r="D11" s="126" t="s">
        <v>268</v>
      </c>
      <c r="E11" s="133">
        <v>360000</v>
      </c>
      <c r="F11" s="125">
        <v>120</v>
      </c>
      <c r="G11" s="125">
        <v>460</v>
      </c>
      <c r="H11" s="127">
        <f t="shared" si="0"/>
        <v>1508.1428571428571</v>
      </c>
      <c r="I11" s="125">
        <f t="shared" si="1"/>
        <v>90</v>
      </c>
      <c r="J11" s="128">
        <f t="shared" si="2"/>
        <v>386.66666666666669</v>
      </c>
      <c r="K11" s="150">
        <v>700</v>
      </c>
      <c r="L11" s="128">
        <f t="shared" si="3"/>
        <v>331.47619047619037</v>
      </c>
      <c r="M11" s="128">
        <f t="shared" si="4"/>
        <v>72000</v>
      </c>
      <c r="N11" s="128">
        <f t="shared" si="5"/>
        <v>165.73809523809518</v>
      </c>
      <c r="O11" s="128">
        <f t="shared" si="6"/>
        <v>552.40476190476193</v>
      </c>
      <c r="P11" s="128">
        <f t="shared" si="7"/>
        <v>21.723201586138529</v>
      </c>
      <c r="Q11" s="129"/>
    </row>
    <row r="12" spans="2:17" ht="18.5" x14ac:dyDescent="0.35">
      <c r="B12" s="125">
        <v>9</v>
      </c>
      <c r="C12" s="126" t="s">
        <v>4</v>
      </c>
      <c r="D12" s="126" t="s">
        <v>333</v>
      </c>
      <c r="E12" s="139">
        <v>481000</v>
      </c>
      <c r="F12" s="130">
        <v>303</v>
      </c>
      <c r="G12" s="125">
        <v>700</v>
      </c>
      <c r="H12" s="127">
        <f t="shared" si="0"/>
        <v>5794.875</v>
      </c>
      <c r="I12" s="125">
        <f t="shared" si="1"/>
        <v>227.25</v>
      </c>
      <c r="J12" s="128">
        <f t="shared" si="2"/>
        <v>516.62962962962968</v>
      </c>
      <c r="K12" s="150">
        <v>700</v>
      </c>
      <c r="L12" s="128">
        <f t="shared" si="3"/>
        <v>4350.9953703703704</v>
      </c>
      <c r="M12" s="128">
        <f t="shared" si="4"/>
        <v>96200</v>
      </c>
      <c r="N12" s="128">
        <f t="shared" si="5"/>
        <v>2175.4976851851852</v>
      </c>
      <c r="O12" s="128">
        <f t="shared" si="6"/>
        <v>2692.1273148148148</v>
      </c>
      <c r="P12" s="128">
        <f t="shared" si="7"/>
        <v>5.9556371071686218</v>
      </c>
      <c r="Q12" s="131"/>
    </row>
    <row r="13" spans="2:17" ht="18.5" x14ac:dyDescent="0.35">
      <c r="B13" s="125">
        <v>10</v>
      </c>
      <c r="C13" s="126" t="s">
        <v>4</v>
      </c>
      <c r="D13" s="126" t="s">
        <v>334</v>
      </c>
      <c r="E13" s="139">
        <f>E12+40000</f>
        <v>521000</v>
      </c>
      <c r="F13" s="125">
        <v>173</v>
      </c>
      <c r="G13" s="125">
        <v>700</v>
      </c>
      <c r="H13" s="127">
        <f t="shared" si="0"/>
        <v>3308.6249999999995</v>
      </c>
      <c r="I13" s="125">
        <f t="shared" si="1"/>
        <v>129.75</v>
      </c>
      <c r="J13" s="128">
        <f t="shared" si="2"/>
        <v>559.59259259259261</v>
      </c>
      <c r="K13" s="150">
        <v>700</v>
      </c>
      <c r="L13" s="128">
        <f t="shared" si="3"/>
        <v>1919.2824074074069</v>
      </c>
      <c r="M13" s="128">
        <f t="shared" si="4"/>
        <v>104200</v>
      </c>
      <c r="N13" s="128">
        <f t="shared" si="5"/>
        <v>959.64120370370347</v>
      </c>
      <c r="O13" s="128">
        <f t="shared" si="6"/>
        <v>1519.2337962962961</v>
      </c>
      <c r="P13" s="128">
        <f t="shared" si="7"/>
        <v>11.431200852037684</v>
      </c>
      <c r="Q13" s="129"/>
    </row>
    <row r="14" spans="2:17" ht="18.5" x14ac:dyDescent="0.35">
      <c r="B14" s="125">
        <v>11</v>
      </c>
      <c r="C14" s="126" t="s">
        <v>4</v>
      </c>
      <c r="D14" s="126" t="s">
        <v>335</v>
      </c>
      <c r="E14" s="134">
        <v>446618</v>
      </c>
      <c r="F14" s="125">
        <v>207</v>
      </c>
      <c r="G14" s="130">
        <v>840</v>
      </c>
      <c r="H14" s="127">
        <f t="shared" si="0"/>
        <v>4750.6499999999996</v>
      </c>
      <c r="I14" s="125">
        <f t="shared" si="1"/>
        <v>155.25</v>
      </c>
      <c r="J14" s="128">
        <f t="shared" si="2"/>
        <v>479.70081481481486</v>
      </c>
      <c r="K14" s="150">
        <v>700</v>
      </c>
      <c r="L14" s="128">
        <f t="shared" si="3"/>
        <v>3415.6991851851844</v>
      </c>
      <c r="M14" s="128">
        <f t="shared" si="4"/>
        <v>89323.6</v>
      </c>
      <c r="N14" s="128">
        <f t="shared" si="5"/>
        <v>1707.8495925925922</v>
      </c>
      <c r="O14" s="128">
        <f t="shared" si="6"/>
        <v>2187.550407407407</v>
      </c>
      <c r="P14" s="128">
        <f t="shared" si="7"/>
        <v>6.8054507984163122</v>
      </c>
      <c r="Q14" s="129"/>
    </row>
    <row r="19" spans="2:12" x14ac:dyDescent="0.35">
      <c r="B19" s="119" t="s">
        <v>336</v>
      </c>
      <c r="C19" s="120">
        <v>35</v>
      </c>
      <c r="D19" s="123" t="s">
        <v>338</v>
      </c>
    </row>
    <row r="20" spans="2:12" x14ac:dyDescent="0.35">
      <c r="B20" s="121" t="s">
        <v>337</v>
      </c>
      <c r="C20" s="120">
        <v>3</v>
      </c>
      <c r="D20" s="123" t="s">
        <v>339</v>
      </c>
      <c r="L20" s="138">
        <f>((((E4-M4)*15*3)/100)+(E4-M4))/(30*36)</f>
        <v>485.3901851851852</v>
      </c>
    </row>
    <row r="21" spans="2:12" x14ac:dyDescent="0.35">
      <c r="B21" s="121" t="s">
        <v>341</v>
      </c>
      <c r="C21" s="122">
        <v>0.75</v>
      </c>
      <c r="D21" s="123" t="s">
        <v>342</v>
      </c>
      <c r="I21">
        <f>(165000-33000)/36/30</f>
        <v>122.22222222222221</v>
      </c>
      <c r="K21" s="138">
        <f>E4-M4</f>
        <v>361532</v>
      </c>
      <c r="L21" s="138">
        <f>E13-M13</f>
        <v>416800</v>
      </c>
    </row>
    <row r="23" spans="2:12" x14ac:dyDescent="0.35">
      <c r="K23">
        <f>K4*25</f>
        <v>17500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EC82-F4A4-428A-A7C4-6709C34A7A26}">
  <dimension ref="A1"/>
  <sheetViews>
    <sheetView workbookViewId="0">
      <selection activeCell="C4" sqref="C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Benchmarking</vt:lpstr>
      <vt:lpstr>Earning potential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 PAWAR</dc:creator>
  <cp:lastModifiedBy>PRISHA</cp:lastModifiedBy>
  <dcterms:created xsi:type="dcterms:W3CDTF">2026-08-03T04:30:17Z</dcterms:created>
  <dcterms:modified xsi:type="dcterms:W3CDTF">2026-10-27T09:32:48Z</dcterms:modified>
</cp:coreProperties>
</file>