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nkasukumaran/Documents/PhD Neural Dynamics/Year 2/Online experiments/jsPsych/SingleDay/data prepilot/Pre-pilot 2 (10)/"/>
    </mc:Choice>
  </mc:AlternateContent>
  <xr:revisionPtr revIDLastSave="0" documentId="13_ncr:1_{7BE01DD2-A0E7-7E44-A411-7702562BD479}" xr6:coauthVersionLast="46" xr6:coauthVersionMax="46" xr10:uidLastSave="{00000000-0000-0000-0000-000000000000}"/>
  <bookViews>
    <workbookView xWindow="2220" yWindow="500" windowWidth="35720" windowHeight="19540" activeTab="4" xr2:uid="{761B2124-F3A1-8342-AD1D-C3CCC74C8A7A}"/>
  </bookViews>
  <sheets>
    <sheet name="Pilot1" sheetId="3" r:id="rId1"/>
    <sheet name="Pilot2Raw" sheetId="1" r:id="rId2"/>
    <sheet name="Pilot2" sheetId="5" r:id="rId3"/>
    <sheet name="Pilot3Raw" sheetId="6" r:id="rId4"/>
    <sheet name="Pilot3" sheetId="9" r:id="rId5"/>
  </sheets>
  <definedNames>
    <definedName name="_xlnm._FilterDatabase" localSheetId="2" hidden="1">Pilot2!$A$1:$Q$13</definedName>
    <definedName name="_xlnm._FilterDatabase" localSheetId="1" hidden="1">Pilot2Raw!$B$1:$AA$12</definedName>
    <definedName name="_xlnm._FilterDatabase" localSheetId="4" hidden="1">Pilot3!$A$1:$X$14</definedName>
    <definedName name="_xlnm._FilterDatabase" localSheetId="3" hidden="1">Pilot3Raw!$A$1:$AD$14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9" l="1"/>
  <c r="Q15" i="9"/>
  <c r="R15" i="9"/>
  <c r="S15" i="9"/>
  <c r="T15" i="9"/>
  <c r="U15" i="9"/>
  <c r="V15" i="9"/>
  <c r="K15" i="9"/>
  <c r="N14" i="9"/>
  <c r="M14" i="9"/>
  <c r="L14" i="9"/>
  <c r="K14" i="9"/>
  <c r="N13" i="9"/>
  <c r="M13" i="9"/>
  <c r="L13" i="9"/>
  <c r="K13" i="9"/>
  <c r="N7" i="9"/>
  <c r="M7" i="9"/>
  <c r="L7" i="9"/>
  <c r="K7" i="9"/>
  <c r="N12" i="9"/>
  <c r="M12" i="9"/>
  <c r="L12" i="9"/>
  <c r="K12" i="9"/>
  <c r="N6" i="9"/>
  <c r="M6" i="9"/>
  <c r="L6" i="9"/>
  <c r="K6" i="9"/>
  <c r="N11" i="9"/>
  <c r="M11" i="9"/>
  <c r="L11" i="9"/>
  <c r="K11" i="9"/>
  <c r="N5" i="9"/>
  <c r="M5" i="9"/>
  <c r="L5" i="9"/>
  <c r="K5" i="9"/>
  <c r="N4" i="9"/>
  <c r="M4" i="9"/>
  <c r="L4" i="9"/>
  <c r="K4" i="9"/>
  <c r="N10" i="9"/>
  <c r="M10" i="9"/>
  <c r="L10" i="9"/>
  <c r="K10" i="9"/>
  <c r="N3" i="9"/>
  <c r="M3" i="9"/>
  <c r="L3" i="9"/>
  <c r="K3" i="9"/>
  <c r="N9" i="9"/>
  <c r="M9" i="9"/>
  <c r="L9" i="9"/>
  <c r="K9" i="9"/>
  <c r="N8" i="9"/>
  <c r="N15" i="9" s="1"/>
  <c r="M8" i="9"/>
  <c r="M15" i="9" s="1"/>
  <c r="L8" i="9"/>
  <c r="K8" i="9"/>
  <c r="Y14" i="6"/>
  <c r="Z14" i="6"/>
  <c r="V14" i="6"/>
  <c r="U14" i="6"/>
  <c r="Q14" i="6"/>
  <c r="R14" i="6"/>
  <c r="N14" i="6"/>
  <c r="M14" i="6"/>
  <c r="L14" i="6"/>
  <c r="K14" i="6"/>
  <c r="K4" i="6"/>
  <c r="Y13" i="6"/>
  <c r="Z13" i="6"/>
  <c r="Y9" i="6"/>
  <c r="Z9" i="6"/>
  <c r="U13" i="6"/>
  <c r="V13" i="6"/>
  <c r="U9" i="6"/>
  <c r="V9" i="6"/>
  <c r="Q13" i="6"/>
  <c r="R13" i="6"/>
  <c r="Q9" i="6"/>
  <c r="R9" i="6"/>
  <c r="M13" i="6"/>
  <c r="N13" i="6"/>
  <c r="L13" i="6"/>
  <c r="K13" i="6"/>
  <c r="Y12" i="6"/>
  <c r="Z12" i="6"/>
  <c r="U12" i="6"/>
  <c r="V12" i="6"/>
  <c r="Q12" i="6"/>
  <c r="R12" i="6"/>
  <c r="L12" i="6"/>
  <c r="M12" i="6"/>
  <c r="N12" i="6"/>
  <c r="K12" i="6"/>
  <c r="Y11" i="6"/>
  <c r="Z11" i="6"/>
  <c r="U11" i="6"/>
  <c r="V11" i="6"/>
  <c r="Q11" i="6"/>
  <c r="R11" i="6"/>
  <c r="L11" i="6"/>
  <c r="K11" i="6"/>
  <c r="M11" i="6"/>
  <c r="N11" i="6"/>
  <c r="L9" i="6"/>
  <c r="M9" i="6"/>
  <c r="N9" i="6"/>
  <c r="Y10" i="6"/>
  <c r="Z10" i="6"/>
  <c r="U8" i="6"/>
  <c r="V8" i="6"/>
  <c r="U10" i="6"/>
  <c r="V10" i="6"/>
  <c r="Q10" i="6"/>
  <c r="R10" i="6"/>
  <c r="L10" i="6"/>
  <c r="K10" i="6"/>
  <c r="M10" i="6"/>
  <c r="N10" i="6"/>
  <c r="K9" i="6"/>
  <c r="Y8" i="6"/>
  <c r="Z8" i="6"/>
  <c r="Q8" i="6"/>
  <c r="R8" i="6"/>
  <c r="M8" i="6"/>
  <c r="N8" i="6"/>
  <c r="K8" i="6"/>
  <c r="L8" i="6"/>
  <c r="Y7" i="6"/>
  <c r="Z7" i="6"/>
  <c r="U7" i="6"/>
  <c r="V7" i="6"/>
  <c r="Q7" i="6"/>
  <c r="R7" i="6"/>
  <c r="M7" i="6"/>
  <c r="N7" i="6"/>
  <c r="L7" i="6"/>
  <c r="K7" i="6"/>
  <c r="Y6" i="6"/>
  <c r="Z6" i="6"/>
  <c r="U6" i="6"/>
  <c r="V6" i="6"/>
  <c r="Q6" i="6"/>
  <c r="R6" i="6"/>
  <c r="M6" i="6"/>
  <c r="N6" i="6"/>
  <c r="L6" i="6"/>
  <c r="K6" i="6"/>
  <c r="Z5" i="6"/>
  <c r="Y5" i="6"/>
  <c r="V5" i="6"/>
  <c r="U5" i="6"/>
  <c r="Q5" i="6"/>
  <c r="R5" i="6"/>
  <c r="N5" i="6"/>
  <c r="M5" i="6"/>
  <c r="L5" i="6"/>
  <c r="K5" i="6"/>
  <c r="M4" i="6"/>
  <c r="N4" i="6"/>
  <c r="Y4" i="6"/>
  <c r="Z4" i="6"/>
  <c r="U4" i="6"/>
  <c r="V4" i="6"/>
  <c r="R4" i="6"/>
  <c r="Q4" i="6"/>
  <c r="L4" i="6"/>
  <c r="K3" i="6"/>
  <c r="L3" i="6"/>
  <c r="M3" i="6"/>
  <c r="N3" i="6"/>
  <c r="Q3" i="6"/>
  <c r="R3" i="6"/>
  <c r="U3" i="6"/>
  <c r="V3" i="6"/>
  <c r="Y3" i="6"/>
  <c r="Z3" i="6"/>
  <c r="K4" i="1"/>
  <c r="L10" i="1"/>
  <c r="L11" i="1"/>
  <c r="L12" i="1"/>
  <c r="K10" i="1"/>
  <c r="K11" i="1"/>
  <c r="K12" i="1"/>
  <c r="L9" i="1"/>
  <c r="K9" i="1"/>
  <c r="L4" i="1"/>
  <c r="L5" i="1"/>
  <c r="L6" i="1"/>
  <c r="L7" i="1"/>
  <c r="L8" i="1"/>
  <c r="L3" i="1"/>
  <c r="K5" i="1"/>
  <c r="K6" i="1"/>
  <c r="K7" i="1"/>
  <c r="K8" i="1"/>
  <c r="K3" i="1"/>
  <c r="O3" i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W3" i="1"/>
  <c r="X3" i="1"/>
  <c r="W4" i="1"/>
  <c r="X4" i="1"/>
  <c r="W5" i="1"/>
  <c r="X5" i="1"/>
  <c r="W6" i="1"/>
  <c r="X6" i="1"/>
  <c r="W7" i="1"/>
  <c r="X7" i="1"/>
  <c r="W8" i="1"/>
  <c r="X8" i="1"/>
  <c r="W9" i="1"/>
  <c r="X9" i="1"/>
  <c r="W10" i="1"/>
  <c r="X10" i="1"/>
  <c r="W11" i="1"/>
  <c r="X11" i="1"/>
  <c r="W12" i="1"/>
  <c r="X12" i="1"/>
  <c r="J13" i="5"/>
  <c r="K13" i="5"/>
  <c r="M13" i="5"/>
  <c r="N13" i="5"/>
  <c r="O13" i="5"/>
  <c r="P13" i="5"/>
  <c r="Q13" i="5"/>
  <c r="L13" i="5"/>
</calcChain>
</file>

<file path=xl/sharedStrings.xml><?xml version="1.0" encoding="utf-8"?>
<sst xmlns="http://schemas.openxmlformats.org/spreadsheetml/2006/main" count="416" uniqueCount="98">
  <si>
    <t>Participant</t>
  </si>
  <si>
    <t>5e96fb81d86e5003475be4fc</t>
  </si>
  <si>
    <t>Time Taken</t>
  </si>
  <si>
    <t>PHQ-9 (/24)</t>
  </si>
  <si>
    <t>PHQ-9 (/27) with last q</t>
  </si>
  <si>
    <t>Bonus</t>
  </si>
  <si>
    <t>Rew</t>
  </si>
  <si>
    <t>Obj</t>
  </si>
  <si>
    <t>Male 26</t>
  </si>
  <si>
    <t>Sex, Age</t>
  </si>
  <si>
    <t>Wrong Obj</t>
  </si>
  <si>
    <t>Wrong Animals</t>
  </si>
  <si>
    <t>602d2c1c62da626c21ddb7d4</t>
  </si>
  <si>
    <t>Male 23</t>
  </si>
  <si>
    <t>Memory Test</t>
  </si>
  <si>
    <t>Ph1</t>
  </si>
  <si>
    <t>Ph2</t>
  </si>
  <si>
    <t>Ph3</t>
  </si>
  <si>
    <t>An</t>
  </si>
  <si>
    <t>Ob</t>
  </si>
  <si>
    <t>Female 20</t>
  </si>
  <si>
    <t>602d2811612bfe6bf32496ce</t>
  </si>
  <si>
    <t>Ani</t>
  </si>
  <si>
    <t>5f6833b7b51c0018fc7937e0</t>
  </si>
  <si>
    <t>watches japanese dramas</t>
  </si>
  <si>
    <t>Female 33</t>
  </si>
  <si>
    <t>5ed0f2aa83f09c0008dd8b57</t>
  </si>
  <si>
    <t>Female 34</t>
  </si>
  <si>
    <t>Female 32</t>
  </si>
  <si>
    <t>6017b24238e7fb300caeb6a6</t>
  </si>
  <si>
    <t>Saying\ the Japanese word in relation to the picture e.g inu is a dog.</t>
  </si>
  <si>
    <t>Male 18</t>
  </si>
  <si>
    <t>60037245635c4b0e02df51b6</t>
  </si>
  <si>
    <t>null</t>
  </si>
  <si>
    <t>Female 31</t>
  </si>
  <si>
    <t>5ed7f5c5eb466b2e3953bee4</t>
  </si>
  <si>
    <t>600df956646ab2400ee33cc0</t>
  </si>
  <si>
    <t>Female 19</t>
  </si>
  <si>
    <t>5eee0dc4b02df0070d4e7683</t>
  </si>
  <si>
    <t>Pilot</t>
  </si>
  <si>
    <t>602c01abeff74b43fc94523c</t>
  </si>
  <si>
    <t>5c7a42026c42650017af35c7</t>
  </si>
  <si>
    <t>5cb8afb5a9282c0001607a09</t>
  </si>
  <si>
    <t>5db0716f6de3b000139c5d72</t>
  </si>
  <si>
    <t>5f747640e118860111ffe0c9</t>
  </si>
  <si>
    <t>Female 24</t>
  </si>
  <si>
    <t>1 (N_stim=60)</t>
  </si>
  <si>
    <t>2 (N_stim=72)</t>
  </si>
  <si>
    <t>yes</t>
  </si>
  <si>
    <t>opposite</t>
  </si>
  <si>
    <t>Estim effect?</t>
  </si>
  <si>
    <t>Male 34</t>
  </si>
  <si>
    <t>Female 29</t>
  </si>
  <si>
    <t>NoRew</t>
  </si>
  <si>
    <t>Average</t>
  </si>
  <si>
    <t>repeating the words to myself</t>
  </si>
  <si>
    <t>saying the words in my head</t>
  </si>
  <si>
    <t>File</t>
  </si>
  <si>
    <t>RL_1Day_14-03-21-120506</t>
  </si>
  <si>
    <t>5ac8f26d1667e40001d888ff</t>
  </si>
  <si>
    <t>Null/Opposite</t>
  </si>
  <si>
    <t>Match Accuracy</t>
  </si>
  <si>
    <t>604b46f7f01448d0fb343cd2</t>
  </si>
  <si>
    <t>Timeout</t>
  </si>
  <si>
    <t>5fcd333c60422dbe622757d9</t>
  </si>
  <si>
    <t>6045f049fa48c1731dd63f29</t>
  </si>
  <si>
    <t>5e8fc651d1aa0d2ba33717c9</t>
  </si>
  <si>
    <t>5e9a4793c4069d0dd2e7eb4f</t>
  </si>
  <si>
    <t>60461a23ed0af004477df30f</t>
  </si>
  <si>
    <t>5ff4a92a43c578c187ea1f2d</t>
  </si>
  <si>
    <t>5f86e6019a0cbc03afd4ac20</t>
  </si>
  <si>
    <t>5ee61c6204aef93753868325</t>
  </si>
  <si>
    <t>5c44b3fe1bbffd0001014286</t>
  </si>
  <si>
    <t>5e85e9f7b739111e5489e502</t>
  </si>
  <si>
    <t>Female 21</t>
  </si>
  <si>
    <t>Yes</t>
  </si>
  <si>
    <t>RL_1Day_14-03-21-123140</t>
  </si>
  <si>
    <t>Notice category</t>
  </si>
  <si>
    <t>no</t>
  </si>
  <si>
    <t>Notice reward</t>
  </si>
  <si>
    <t>Male 22</t>
  </si>
  <si>
    <t>RL_1Day_14-03-21-130736</t>
  </si>
  <si>
    <t>Null</t>
  </si>
  <si>
    <t>Null/Yes</t>
  </si>
  <si>
    <t>RL_1Day_14-03-21-132335</t>
  </si>
  <si>
    <t>RL_1Day_14-03-21-134530</t>
  </si>
  <si>
    <t>Female 23</t>
  </si>
  <si>
    <t>RL_1Day_14-03-21-150051</t>
  </si>
  <si>
    <t>RL_1Day_14-03-21-150751</t>
  </si>
  <si>
    <t>Male 27</t>
  </si>
  <si>
    <t>Female 22</t>
  </si>
  <si>
    <t>RL_1Day_14-03-21-150825</t>
  </si>
  <si>
    <t>RL_1Day_14-03-21-151002</t>
  </si>
  <si>
    <t>Male 25</t>
  </si>
  <si>
    <t>RL_1Day_14-03-21-151307</t>
  </si>
  <si>
    <t>RL_1Day_14-03-21-163212</t>
  </si>
  <si>
    <t>Male 19</t>
  </si>
  <si>
    <t>RL_1Day_14-03-21-170518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</si>
</sst>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7" borderId="0" xfId="0" applyFill="1" applyAlignment="1">
      <alignment vertical="center"/>
    </xf>
    <xf numFmtId="0" fontId="0" fillId="0" borderId="0" xfId="0" applyAlignment="1"/>
    <xf numFmtId="46" fontId="0" fillId="2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6" fontId="0" fillId="10" borderId="0" xfId="0" applyNumberFormat="1" applyFill="1" applyAlignment="1">
      <alignment horizontal="center"/>
    </xf>
    <xf numFmtId="0" fontId="0" fillId="7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9" borderId="0" xfId="0" applyFill="1" applyAlignment="1"/>
    <xf numFmtId="0" fontId="0" fillId="9" borderId="0" xfId="0" applyFill="1" applyAlignment="1">
      <alignment wrapText="1"/>
    </xf>
    <xf numFmtId="0" fontId="0" fillId="7" borderId="0" xfId="0" applyFill="1" applyAlignment="1">
      <alignment vertical="center"/>
    </xf>
    <xf numFmtId="0" fontId="0" fillId="9" borderId="0" xfId="0" applyFill="1" applyAlignment="1"/>
    <xf numFmtId="0" fontId="0" fillId="10" borderId="0" xfId="0" applyFill="1" applyAlignment="1"/>
    <xf numFmtId="164" fontId="0" fillId="10" borderId="0" xfId="0" applyNumberFormat="1" applyFill="1" applyAlignment="1">
      <alignment wrapText="1"/>
    </xf>
    <xf numFmtId="164" fontId="0" fillId="10" borderId="0" xfId="0" applyNumberFormat="1" applyFill="1" applyAlignment="1"/>
    <xf numFmtId="0" fontId="0" fillId="2" borderId="0" xfId="0" applyFill="1" applyAlignment="1"/>
    <xf numFmtId="164" fontId="0" fillId="2" borderId="0" xfId="0" applyNumberFormat="1" applyFill="1" applyAlignment="1">
      <alignment wrapText="1"/>
    </xf>
    <xf numFmtId="164" fontId="0" fillId="2" borderId="0" xfId="0" applyNumberFormat="1" applyFill="1" applyAlignment="1"/>
    <xf numFmtId="0" fontId="0" fillId="0" borderId="0" xfId="0" applyAlignment="1">
      <alignment wrapText="1"/>
    </xf>
    <xf numFmtId="2" fontId="0" fillId="10" borderId="0" xfId="0" applyNumberFormat="1" applyFill="1" applyAlignme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F8D-4649-BF6F-081AC86DC8A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C27-324A-BB80-1D93DFB8A58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F8D-4649-BF6F-081AC86DC8A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C27-324A-BB80-1D93DFB8A58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F8D-4649-BF6F-081AC86DC8A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C27-324A-BB80-1D93DFB8A58E}"/>
              </c:ext>
            </c:extLst>
          </c:dPt>
          <c:cat>
            <c:multiLvlStrRef>
              <c:f>Pilot2!$L$1:$Q$2</c:f>
              <c:multiLvlStrCache>
                <c:ptCount val="6"/>
                <c:lvl>
                  <c:pt idx="0">
                    <c:v>Rew</c:v>
                  </c:pt>
                  <c:pt idx="1">
                    <c:v>NoRew</c:v>
                  </c:pt>
                  <c:pt idx="2">
                    <c:v>Rew</c:v>
                  </c:pt>
                  <c:pt idx="3">
                    <c:v>NoRew</c:v>
                  </c:pt>
                  <c:pt idx="4">
                    <c:v>Rew</c:v>
                  </c:pt>
                  <c:pt idx="5">
                    <c:v>NoRew</c:v>
                  </c:pt>
                </c:lvl>
                <c:lvl>
                  <c:pt idx="0">
                    <c:v>Ph1</c:v>
                  </c:pt>
                  <c:pt idx="2">
                    <c:v>Ph2</c:v>
                  </c:pt>
                  <c:pt idx="4">
                    <c:v>Ph3</c:v>
                  </c:pt>
                </c:lvl>
              </c:multiLvlStrCache>
            </c:multiLvlStrRef>
          </c:cat>
          <c:val>
            <c:numRef>
              <c:f>Pilot2!$L$13:$Q$13</c:f>
              <c:numCache>
                <c:formatCode>0.0</c:formatCode>
                <c:ptCount val="6"/>
                <c:pt idx="0">
                  <c:v>79.166666666666657</c:v>
                </c:pt>
                <c:pt idx="1">
                  <c:v>76.666666666666657</c:v>
                </c:pt>
                <c:pt idx="2">
                  <c:v>80.000000000000014</c:v>
                </c:pt>
                <c:pt idx="3">
                  <c:v>85.833333333333343</c:v>
                </c:pt>
                <c:pt idx="4">
                  <c:v>79.999999999999986</c:v>
                </c:pt>
                <c:pt idx="5">
                  <c:v>77.499999999999986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8D-4649-BF6F-081AC86DC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6277375"/>
        <c:axId val="113004591"/>
      </c:barChart>
      <c:catAx>
        <c:axId val="736277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04591"/>
        <c:crosses val="autoZero"/>
        <c:auto val="0"/>
        <c:lblAlgn val="ctr"/>
        <c:lblOffset val="100"/>
        <c:noMultiLvlLbl val="0"/>
      </c:catAx>
      <c:valAx>
        <c:axId val="1130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27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FD4-6B4F-9AC8-78061D7C056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FD4-6B4F-9AC8-78061D7C056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FD4-6B4F-9AC8-78061D7C0565}"/>
              </c:ext>
            </c:extLst>
          </c:dPt>
          <c:cat>
            <c:multiLvlStrRef>
              <c:f>Pilot3!$Q$1:$V$2</c:f>
              <c:multiLvlStrCache>
                <c:ptCount val="6"/>
                <c:lvl>
                  <c:pt idx="0">
                    <c:v>Rew</c:v>
                  </c:pt>
                  <c:pt idx="1">
                    <c:v>NoRew</c:v>
                  </c:pt>
                  <c:pt idx="2">
                    <c:v>Rew</c:v>
                  </c:pt>
                  <c:pt idx="3">
                    <c:v>NoRew</c:v>
                  </c:pt>
                  <c:pt idx="4">
                    <c:v>Rew</c:v>
                  </c:pt>
                  <c:pt idx="5">
                    <c:v>NoRew</c:v>
                  </c:pt>
                </c:lvl>
                <c:lvl>
                  <c:pt idx="0">
                    <c:v>Ph1</c:v>
                  </c:pt>
                  <c:pt idx="2">
                    <c:v>Ph2</c:v>
                  </c:pt>
                  <c:pt idx="4">
                    <c:v>Ph3</c:v>
                  </c:pt>
                </c:lvl>
              </c:multiLvlStrCache>
            </c:multiLvlStrRef>
          </c:cat>
          <c:val>
            <c:numRef>
              <c:f>Pilot3!$Q$15:$V$15</c:f>
              <c:numCache>
                <c:formatCode>0.0</c:formatCode>
                <c:ptCount val="6"/>
                <c:pt idx="0">
                  <c:v>88.888888888888872</c:v>
                </c:pt>
                <c:pt idx="1">
                  <c:v>83.333333333333329</c:v>
                </c:pt>
                <c:pt idx="2">
                  <c:v>89.583333333333329</c:v>
                </c:pt>
                <c:pt idx="3">
                  <c:v>79.861111111111128</c:v>
                </c:pt>
                <c:pt idx="4">
                  <c:v>86.805555555555557</c:v>
                </c:pt>
                <c:pt idx="5">
                  <c:v>88.194444444444443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D4-6B4F-9AC8-78061D7C0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5618735"/>
        <c:axId val="1438354367"/>
      </c:barChart>
      <c:catAx>
        <c:axId val="147561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354367"/>
        <c:crosses val="autoZero"/>
        <c:auto val="1"/>
        <c:lblAlgn val="ctr"/>
        <c:lblOffset val="100"/>
        <c:noMultiLvlLbl val="0"/>
      </c:catAx>
      <c:valAx>
        <c:axId val="143835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618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679450</xdr:colOff>
      <xdr:row>15</xdr:row>
      <xdr:rowOff>88900</xdr:rowOff>
    </xdr:from>
    <xdr:to>
      <xdr:col>17</xdr:col>
      <xdr:colOff>0</xdr:colOff>
      <xdr:row>38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3C1C1A-5D87-2149-A98F-CFEB25B525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635000</xdr:colOff>
      <xdr:row>17</xdr:row>
      <xdr:rowOff>171450</xdr:rowOff>
    </xdr:from>
    <xdr:to>
      <xdr:col>18</xdr:col>
      <xdr:colOff>596900</xdr:colOff>
      <xdr:row>41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6B4330-F641-6448-900B-FFB0620F8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5DDF1-040D-3E4E-8FED-43C22F97584E}">
  <sheetPr>
    <tabColor theme="5" tint="0.79998168889431442"/>
  </sheetPr>
  <dimension ref="A1:Q7"/>
  <sheetViews>
    <sheetView workbookViewId="0">
      <selection activeCell="E28" sqref="E28"/>
    </sheetView>
  </sheetViews>
  <sheetFormatPr baseColWidth="10" defaultRowHeight="16" x14ac:dyDescent="0.2"/>
  <cols>
    <col min="1" max="1" width="13" bestFit="1" customWidth="1"/>
    <col min="2" max="2" width="25" bestFit="1" customWidth="1"/>
    <col min="3" max="3" width="9.83203125" bestFit="1" customWidth="1"/>
    <col min="6" max="6" width="10.83203125" style="1"/>
    <col min="7" max="7" width="12.1640625" style="9" customWidth="1"/>
    <col min="8" max="8" width="10.83203125" style="1"/>
    <col min="9" max="9" width="12" style="1" bestFit="1" customWidth="1"/>
    <col min="10" max="10" width="13.83203125" style="1" bestFit="1" customWidth="1"/>
    <col min="11" max="17" width="10.83203125" style="1"/>
  </cols>
  <sheetData>
    <row r="1" spans="1:17" x14ac:dyDescent="0.2">
      <c r="A1" s="22" t="s">
        <v>39</v>
      </c>
      <c r="B1" s="22" t="s">
        <v>0</v>
      </c>
      <c r="C1" s="22" t="s">
        <v>9</v>
      </c>
      <c r="D1" s="22" t="s">
        <v>2</v>
      </c>
      <c r="E1" s="22" t="s">
        <v>5</v>
      </c>
      <c r="F1" s="22" t="s">
        <v>3</v>
      </c>
      <c r="G1" s="21" t="s">
        <v>4</v>
      </c>
      <c r="H1" s="22" t="s">
        <v>6</v>
      </c>
      <c r="I1" s="22" t="s">
        <v>14</v>
      </c>
      <c r="J1" s="22" t="s">
        <v>11</v>
      </c>
      <c r="K1" s="22" t="s">
        <v>10</v>
      </c>
      <c r="L1" s="20" t="s">
        <v>15</v>
      </c>
      <c r="M1" s="20"/>
      <c r="N1" s="20" t="s">
        <v>16</v>
      </c>
      <c r="O1" s="20"/>
      <c r="P1" s="20" t="s">
        <v>17</v>
      </c>
      <c r="Q1" s="20"/>
    </row>
    <row r="2" spans="1:17" x14ac:dyDescent="0.2">
      <c r="A2" s="22"/>
      <c r="B2" s="22"/>
      <c r="C2" s="22"/>
      <c r="D2" s="22"/>
      <c r="E2" s="22"/>
      <c r="F2" s="22"/>
      <c r="G2" s="21"/>
      <c r="H2" s="22"/>
      <c r="I2" s="22"/>
      <c r="J2" s="22"/>
      <c r="K2" s="22"/>
      <c r="L2" s="6" t="s">
        <v>18</v>
      </c>
      <c r="M2" s="6" t="s">
        <v>19</v>
      </c>
      <c r="N2" s="6" t="s">
        <v>18</v>
      </c>
      <c r="O2" s="6" t="s">
        <v>19</v>
      </c>
      <c r="P2" s="6" t="s">
        <v>18</v>
      </c>
      <c r="Q2" s="6" t="s">
        <v>19</v>
      </c>
    </row>
    <row r="3" spans="1:17" x14ac:dyDescent="0.2">
      <c r="A3" s="1" t="s">
        <v>46</v>
      </c>
      <c r="B3" s="7" t="s">
        <v>40</v>
      </c>
      <c r="C3" t="s">
        <v>20</v>
      </c>
      <c r="D3" s="8">
        <v>0.95000000000000007</v>
      </c>
      <c r="E3" s="1">
        <v>5</v>
      </c>
      <c r="F3" s="1">
        <v>10</v>
      </c>
      <c r="G3" s="9">
        <v>11</v>
      </c>
      <c r="H3" s="1" t="s">
        <v>7</v>
      </c>
      <c r="I3" s="2">
        <v>0.93</v>
      </c>
      <c r="J3" s="1">
        <v>1</v>
      </c>
      <c r="K3" s="1">
        <v>3</v>
      </c>
      <c r="L3" s="1">
        <v>0</v>
      </c>
      <c r="M3" s="1">
        <v>2</v>
      </c>
      <c r="N3" s="1">
        <v>1</v>
      </c>
      <c r="O3" s="1">
        <v>1</v>
      </c>
      <c r="P3" s="1">
        <v>0</v>
      </c>
      <c r="Q3" s="1">
        <v>0</v>
      </c>
    </row>
    <row r="4" spans="1:17" x14ac:dyDescent="0.2">
      <c r="A4" s="1" t="s">
        <v>46</v>
      </c>
      <c r="B4" s="5" t="s">
        <v>41</v>
      </c>
      <c r="C4" t="s">
        <v>34</v>
      </c>
      <c r="D4" s="3">
        <v>1.1979166666666667</v>
      </c>
      <c r="E4" s="1">
        <v>5</v>
      </c>
      <c r="F4" s="1">
        <v>6</v>
      </c>
      <c r="G4" s="9">
        <v>6</v>
      </c>
      <c r="H4" s="1" t="s">
        <v>7</v>
      </c>
      <c r="I4" s="10">
        <v>0.78300000000000003</v>
      </c>
      <c r="J4" s="1">
        <v>4</v>
      </c>
      <c r="K4" s="1">
        <v>9</v>
      </c>
      <c r="L4" s="1">
        <v>2</v>
      </c>
      <c r="M4" s="1">
        <v>3</v>
      </c>
      <c r="N4" s="1">
        <v>1</v>
      </c>
      <c r="O4" s="1">
        <v>4</v>
      </c>
      <c r="P4" s="1">
        <v>1</v>
      </c>
      <c r="Q4" s="1">
        <v>2</v>
      </c>
    </row>
    <row r="5" spans="1:17" x14ac:dyDescent="0.2">
      <c r="A5" s="1" t="s">
        <v>46</v>
      </c>
      <c r="B5" s="7" t="s">
        <v>42</v>
      </c>
      <c r="C5" t="s">
        <v>52</v>
      </c>
      <c r="D5" s="3">
        <v>1.2472222222222222</v>
      </c>
      <c r="E5" s="1">
        <v>5</v>
      </c>
      <c r="F5" s="1">
        <v>12</v>
      </c>
      <c r="G5" s="9">
        <v>13</v>
      </c>
      <c r="H5" s="1" t="s">
        <v>7</v>
      </c>
      <c r="I5" s="2">
        <v>0.75</v>
      </c>
      <c r="J5" s="1">
        <v>8</v>
      </c>
      <c r="K5" s="1">
        <v>7</v>
      </c>
    </row>
    <row r="6" spans="1:17" x14ac:dyDescent="0.2">
      <c r="A6" s="1" t="s">
        <v>46</v>
      </c>
      <c r="B6" s="7" t="s">
        <v>43</v>
      </c>
      <c r="C6" t="s">
        <v>51</v>
      </c>
      <c r="D6" s="3">
        <v>1.0361111111111112</v>
      </c>
      <c r="E6" s="1">
        <v>5</v>
      </c>
      <c r="F6" s="1">
        <v>5</v>
      </c>
      <c r="G6" s="9">
        <v>5</v>
      </c>
      <c r="H6" s="1" t="s">
        <v>7</v>
      </c>
      <c r="I6" s="10">
        <v>0.88300000000000001</v>
      </c>
      <c r="J6" s="1">
        <v>4</v>
      </c>
      <c r="K6" s="1">
        <v>3</v>
      </c>
    </row>
    <row r="7" spans="1:17" x14ac:dyDescent="0.2">
      <c r="A7" s="1" t="s">
        <v>46</v>
      </c>
      <c r="B7" s="7" t="s">
        <v>44</v>
      </c>
      <c r="C7" t="s">
        <v>45</v>
      </c>
      <c r="D7" s="8">
        <v>0.97499999999999998</v>
      </c>
      <c r="E7" s="1">
        <v>5</v>
      </c>
      <c r="F7" s="1">
        <v>6</v>
      </c>
      <c r="G7" s="9">
        <v>7</v>
      </c>
      <c r="H7" s="1" t="s">
        <v>22</v>
      </c>
      <c r="I7" s="2">
        <v>0.95</v>
      </c>
      <c r="J7" s="1">
        <v>2</v>
      </c>
      <c r="K7" s="1">
        <v>1</v>
      </c>
      <c r="L7" s="1">
        <v>1</v>
      </c>
      <c r="M7" s="1">
        <v>1</v>
      </c>
      <c r="N7" s="1">
        <v>0</v>
      </c>
      <c r="O7" s="1">
        <v>0</v>
      </c>
      <c r="P7" s="1">
        <v>1</v>
      </c>
      <c r="Q7" s="1">
        <v>0</v>
      </c>
    </row>
  </sheetData>
  <mergeCells count="14">
    <mergeCell ref="F1:F2"/>
    <mergeCell ref="A1:A2"/>
    <mergeCell ref="B1:B2"/>
    <mergeCell ref="C1:C2"/>
    <mergeCell ref="D1:D2"/>
    <mergeCell ref="E1:E2"/>
    <mergeCell ref="N1:O1"/>
    <mergeCell ref="P1:Q1"/>
    <mergeCell ref="G1:G2"/>
    <mergeCell ref="H1:H2"/>
    <mergeCell ref="I1:I2"/>
    <mergeCell ref="J1:J2"/>
    <mergeCell ref="K1:K2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55FB3-86F2-DB46-ABC0-F1CDB4510713}">
  <sheetPr>
    <tabColor theme="9" tint="0.79998168889431442"/>
  </sheetPr>
  <dimension ref="A1:AA29"/>
  <sheetViews>
    <sheetView topLeftCell="B1" workbookViewId="0">
      <selection activeCell="K16" sqref="K16"/>
    </sheetView>
  </sheetViews>
  <sheetFormatPr baseColWidth="10" defaultRowHeight="16" x14ac:dyDescent="0.2"/>
  <cols>
    <col min="1" max="1" width="13" style="1" hidden="1" customWidth="1"/>
    <col min="2" max="2" width="12" bestFit="1" customWidth="1"/>
    <col min="3" max="3" width="25" bestFit="1" customWidth="1"/>
    <col min="4" max="4" width="9.83203125" bestFit="1" customWidth="1"/>
    <col min="5" max="6" width="10.83203125" style="1"/>
    <col min="7" max="7" width="0" style="1" hidden="1" customWidth="1"/>
    <col min="8" max="8" width="11" style="1" customWidth="1"/>
    <col min="9" max="9" width="10.1640625" style="1" customWidth="1"/>
    <col min="10" max="10" width="12" style="1" bestFit="1" customWidth="1"/>
    <col min="11" max="11" width="13.83203125" style="1" bestFit="1" customWidth="1"/>
    <col min="12" max="12" width="10.83203125" style="1"/>
    <col min="13" max="13" width="13.83203125" style="1" customWidth="1"/>
    <col min="14" max="14" width="10.83203125" style="1" customWidth="1"/>
    <col min="15" max="16" width="12.6640625" style="1" bestFit="1" customWidth="1"/>
    <col min="17" max="18" width="10.83203125" customWidth="1"/>
    <col min="21" max="22" width="10.83203125" customWidth="1"/>
    <col min="23" max="24" width="12.6640625" bestFit="1" customWidth="1"/>
    <col min="25" max="26" width="0" hidden="1" customWidth="1"/>
  </cols>
  <sheetData>
    <row r="1" spans="1:27" ht="16" customHeight="1" x14ac:dyDescent="0.2">
      <c r="A1" s="24" t="s">
        <v>39</v>
      </c>
      <c r="B1" s="23" t="s">
        <v>50</v>
      </c>
      <c r="C1" s="24" t="s">
        <v>0</v>
      </c>
      <c r="D1" s="24" t="s">
        <v>9</v>
      </c>
      <c r="E1" s="24" t="s">
        <v>2</v>
      </c>
      <c r="F1" s="24" t="s">
        <v>5</v>
      </c>
      <c r="G1" s="24" t="s">
        <v>3</v>
      </c>
      <c r="H1" s="23" t="s">
        <v>4</v>
      </c>
      <c r="I1" s="24" t="s">
        <v>6</v>
      </c>
      <c r="J1" s="24" t="s">
        <v>14</v>
      </c>
      <c r="K1" s="24" t="s">
        <v>6</v>
      </c>
      <c r="L1" s="24" t="s">
        <v>53</v>
      </c>
      <c r="M1" s="28" t="s">
        <v>11</v>
      </c>
      <c r="N1" s="28" t="s">
        <v>10</v>
      </c>
      <c r="O1" s="24" t="s">
        <v>15</v>
      </c>
      <c r="P1" s="24"/>
      <c r="Q1" s="25" t="s">
        <v>15</v>
      </c>
      <c r="R1" s="25"/>
      <c r="S1" s="24" t="s">
        <v>16</v>
      </c>
      <c r="T1" s="24"/>
      <c r="U1" s="26" t="s">
        <v>16</v>
      </c>
      <c r="V1" s="26"/>
      <c r="W1" s="24" t="s">
        <v>17</v>
      </c>
      <c r="X1" s="24"/>
      <c r="Y1" s="27" t="s">
        <v>17</v>
      </c>
      <c r="Z1" s="27"/>
    </row>
    <row r="2" spans="1:27" x14ac:dyDescent="0.2">
      <c r="A2" s="24"/>
      <c r="B2" s="23"/>
      <c r="C2" s="24"/>
      <c r="D2" s="24"/>
      <c r="E2" s="24"/>
      <c r="F2" s="24"/>
      <c r="G2" s="24"/>
      <c r="H2" s="23"/>
      <c r="I2" s="24"/>
      <c r="J2" s="24"/>
      <c r="K2" s="24"/>
      <c r="L2" s="24"/>
      <c r="M2" s="28"/>
      <c r="N2" s="28"/>
      <c r="O2" s="15" t="s">
        <v>6</v>
      </c>
      <c r="P2" s="15" t="s">
        <v>53</v>
      </c>
      <c r="Q2" s="16" t="s">
        <v>18</v>
      </c>
      <c r="R2" s="16" t="s">
        <v>19</v>
      </c>
      <c r="S2" s="15" t="s">
        <v>6</v>
      </c>
      <c r="T2" s="15" t="s">
        <v>53</v>
      </c>
      <c r="U2" s="19" t="s">
        <v>18</v>
      </c>
      <c r="V2" s="19" t="s">
        <v>19</v>
      </c>
      <c r="W2" s="15" t="s">
        <v>6</v>
      </c>
      <c r="X2" s="15" t="s">
        <v>53</v>
      </c>
      <c r="Y2" s="14" t="s">
        <v>18</v>
      </c>
      <c r="Z2" s="14" t="s">
        <v>19</v>
      </c>
    </row>
    <row r="3" spans="1:27" x14ac:dyDescent="0.2">
      <c r="A3" s="1" t="s">
        <v>47</v>
      </c>
      <c r="B3" t="s">
        <v>33</v>
      </c>
      <c r="C3" s="7" t="s">
        <v>36</v>
      </c>
      <c r="D3" t="s">
        <v>37</v>
      </c>
      <c r="E3" s="3">
        <v>1.6104166666666666</v>
      </c>
      <c r="F3" s="1">
        <v>4.8</v>
      </c>
      <c r="G3" s="1">
        <v>13</v>
      </c>
      <c r="H3" s="1">
        <v>15</v>
      </c>
      <c r="I3" s="1" t="s">
        <v>7</v>
      </c>
      <c r="J3" s="2">
        <v>0.94</v>
      </c>
      <c r="K3" s="11">
        <f>(36-N3)/36*100</f>
        <v>91.666666666666657</v>
      </c>
      <c r="L3" s="11">
        <f>(36-M3)/36*100</f>
        <v>97.222222222222214</v>
      </c>
      <c r="M3" s="19">
        <v>1</v>
      </c>
      <c r="N3" s="19">
        <v>3</v>
      </c>
      <c r="O3" s="11">
        <f t="shared" ref="O3:O7" si="0">((12-R3)/12)*100</f>
        <v>100</v>
      </c>
      <c r="P3" s="11">
        <f t="shared" ref="P3:P5" si="1">((12-Q3)/12)*100</f>
        <v>100</v>
      </c>
      <c r="Q3" s="1">
        <v>0</v>
      </c>
      <c r="R3" s="1">
        <v>0</v>
      </c>
      <c r="S3" s="11">
        <f>((12-V3)/12)*100</f>
        <v>83.333333333333343</v>
      </c>
      <c r="T3" s="11">
        <f>((12-U3)/12)*100</f>
        <v>100</v>
      </c>
      <c r="U3" s="19">
        <v>0</v>
      </c>
      <c r="V3" s="19">
        <v>2</v>
      </c>
      <c r="W3" s="11">
        <f>((12-Z3)/12)*100</f>
        <v>91.666666666666657</v>
      </c>
      <c r="X3" s="11">
        <f>((12-Y3)/12)*100</f>
        <v>91.666666666666657</v>
      </c>
      <c r="Y3" s="1">
        <v>1</v>
      </c>
      <c r="Z3" s="1">
        <v>1</v>
      </c>
    </row>
    <row r="4" spans="1:27" x14ac:dyDescent="0.2">
      <c r="A4" s="1" t="s">
        <v>47</v>
      </c>
      <c r="B4" t="s">
        <v>33</v>
      </c>
      <c r="C4" s="7" t="s">
        <v>38</v>
      </c>
      <c r="D4" t="s">
        <v>27</v>
      </c>
      <c r="E4" s="3">
        <v>2.2027777777777779</v>
      </c>
      <c r="F4" s="1">
        <v>4.8</v>
      </c>
      <c r="G4" s="1">
        <v>1</v>
      </c>
      <c r="H4" s="1">
        <v>1</v>
      </c>
      <c r="I4" s="1" t="s">
        <v>7</v>
      </c>
      <c r="J4" s="2">
        <v>0.8</v>
      </c>
      <c r="K4" s="11">
        <f>(36-N4)/36*100</f>
        <v>86.111111111111114</v>
      </c>
      <c r="L4" s="11">
        <f t="shared" ref="L4:L8" si="2">(36-M4)/36*100</f>
        <v>91.666666666666657</v>
      </c>
      <c r="M4" s="19">
        <v>3</v>
      </c>
      <c r="N4" s="19">
        <v>5</v>
      </c>
      <c r="O4" s="11">
        <f t="shared" si="0"/>
        <v>91.666666666666657</v>
      </c>
      <c r="P4" s="11">
        <f t="shared" si="1"/>
        <v>75</v>
      </c>
      <c r="Q4" s="1">
        <v>3</v>
      </c>
      <c r="R4" s="1">
        <v>1</v>
      </c>
      <c r="S4" s="11">
        <f t="shared" ref="S4:S8" si="3">((12-V4)/12)*100</f>
        <v>75</v>
      </c>
      <c r="T4" s="11">
        <f t="shared" ref="T4:T8" si="4">((12-U4)/12)*100</f>
        <v>100</v>
      </c>
      <c r="U4" s="19">
        <v>0</v>
      </c>
      <c r="V4" s="19">
        <v>3</v>
      </c>
      <c r="W4" s="11">
        <f t="shared" ref="W4:W8" si="5">((12-Z4)/12)*100</f>
        <v>91.666666666666657</v>
      </c>
      <c r="X4" s="11">
        <f t="shared" ref="X4:X8" si="6">((12-Y4)/12)*100</f>
        <v>100</v>
      </c>
      <c r="Y4" s="1">
        <v>0</v>
      </c>
      <c r="Z4" s="1">
        <v>1</v>
      </c>
      <c r="AA4" t="s">
        <v>56</v>
      </c>
    </row>
    <row r="5" spans="1:27" x14ac:dyDescent="0.2">
      <c r="A5" s="1" t="s">
        <v>47</v>
      </c>
      <c r="B5" t="s">
        <v>33</v>
      </c>
      <c r="C5" s="7" t="s">
        <v>32</v>
      </c>
      <c r="D5" t="s">
        <v>31</v>
      </c>
      <c r="E5" s="3">
        <v>2.0118055555555556</v>
      </c>
      <c r="F5" s="1">
        <v>4.8</v>
      </c>
      <c r="G5" s="1">
        <v>8</v>
      </c>
      <c r="H5" s="1">
        <v>9</v>
      </c>
      <c r="I5" s="1" t="s">
        <v>7</v>
      </c>
      <c r="J5" s="2">
        <v>0.63</v>
      </c>
      <c r="K5" s="11">
        <f t="shared" ref="K4:K8" si="7">(36-N5)/36*100</f>
        <v>61.111111111111114</v>
      </c>
      <c r="L5" s="11">
        <f t="shared" si="2"/>
        <v>66.666666666666657</v>
      </c>
      <c r="M5" s="19">
        <v>12</v>
      </c>
      <c r="N5" s="19">
        <v>14</v>
      </c>
      <c r="O5" s="11">
        <f t="shared" si="0"/>
        <v>50</v>
      </c>
      <c r="P5" s="11">
        <f t="shared" si="1"/>
        <v>75</v>
      </c>
      <c r="Q5" s="1">
        <v>3</v>
      </c>
      <c r="R5" s="1">
        <v>6</v>
      </c>
      <c r="S5" s="11">
        <f t="shared" si="3"/>
        <v>58.333333333333336</v>
      </c>
      <c r="T5" s="11">
        <f t="shared" si="4"/>
        <v>83.333333333333343</v>
      </c>
      <c r="U5" s="19">
        <v>2</v>
      </c>
      <c r="V5" s="19">
        <v>5</v>
      </c>
      <c r="W5" s="11">
        <f t="shared" si="5"/>
        <v>58.333333333333336</v>
      </c>
      <c r="X5" s="11">
        <f t="shared" si="6"/>
        <v>41.666666666666671</v>
      </c>
      <c r="Y5" s="1">
        <v>7</v>
      </c>
      <c r="Z5" s="1">
        <v>5</v>
      </c>
    </row>
    <row r="6" spans="1:27" x14ac:dyDescent="0.2">
      <c r="A6" s="1" t="s">
        <v>47</v>
      </c>
      <c r="B6" t="s">
        <v>33</v>
      </c>
      <c r="C6" s="7" t="s">
        <v>12</v>
      </c>
      <c r="D6" t="s">
        <v>13</v>
      </c>
      <c r="E6" s="3">
        <v>1.2993055555555555</v>
      </c>
      <c r="F6" s="1">
        <v>4.4000000000000004</v>
      </c>
      <c r="G6" s="1">
        <v>21</v>
      </c>
      <c r="H6" s="1">
        <v>24</v>
      </c>
      <c r="I6" s="1" t="s">
        <v>7</v>
      </c>
      <c r="J6" s="2">
        <v>0.61</v>
      </c>
      <c r="K6" s="11">
        <f t="shared" si="7"/>
        <v>58.333333333333336</v>
      </c>
      <c r="L6" s="11">
        <f t="shared" si="2"/>
        <v>63.888888888888886</v>
      </c>
      <c r="M6" s="19">
        <v>13</v>
      </c>
      <c r="N6" s="19">
        <v>15</v>
      </c>
      <c r="O6" s="11">
        <f t="shared" si="0"/>
        <v>50</v>
      </c>
      <c r="P6" s="11">
        <f>((12-Q6)/12)*100</f>
        <v>66.666666666666657</v>
      </c>
      <c r="Q6" s="1">
        <v>4</v>
      </c>
      <c r="R6" s="1">
        <v>6</v>
      </c>
      <c r="S6" s="11">
        <f t="shared" si="3"/>
        <v>58.333333333333336</v>
      </c>
      <c r="T6" s="11">
        <f t="shared" si="4"/>
        <v>75</v>
      </c>
      <c r="U6" s="19">
        <v>3</v>
      </c>
      <c r="V6" s="19">
        <v>5</v>
      </c>
      <c r="W6" s="11">
        <f t="shared" si="5"/>
        <v>66.666666666666657</v>
      </c>
      <c r="X6" s="11">
        <f t="shared" si="6"/>
        <v>50</v>
      </c>
      <c r="Y6" s="1">
        <v>6</v>
      </c>
      <c r="Z6" s="1">
        <v>4</v>
      </c>
      <c r="AA6" t="s">
        <v>55</v>
      </c>
    </row>
    <row r="7" spans="1:27" x14ac:dyDescent="0.2">
      <c r="A7" s="1" t="s">
        <v>47</v>
      </c>
      <c r="B7" t="s">
        <v>48</v>
      </c>
      <c r="C7" s="4" t="s">
        <v>1</v>
      </c>
      <c r="D7" t="s">
        <v>8</v>
      </c>
      <c r="E7" s="3">
        <v>1.2784722222222222</v>
      </c>
      <c r="F7" s="1">
        <v>4</v>
      </c>
      <c r="G7" s="1">
        <v>4</v>
      </c>
      <c r="H7" s="1">
        <v>4</v>
      </c>
      <c r="I7" s="1" t="s">
        <v>7</v>
      </c>
      <c r="J7" s="2">
        <v>0.88</v>
      </c>
      <c r="K7" s="12">
        <f t="shared" si="7"/>
        <v>94.444444444444443</v>
      </c>
      <c r="L7" s="12">
        <f t="shared" si="2"/>
        <v>80.555555555555557</v>
      </c>
      <c r="M7" s="19">
        <v>7</v>
      </c>
      <c r="N7" s="19">
        <v>2</v>
      </c>
      <c r="O7" s="11">
        <f t="shared" si="0"/>
        <v>100</v>
      </c>
      <c r="P7" s="11">
        <f t="shared" ref="P7:P8" si="8">((12-Q7)/12)*100</f>
        <v>66.666666666666657</v>
      </c>
      <c r="Q7" s="1">
        <v>4</v>
      </c>
      <c r="R7" s="1">
        <v>0</v>
      </c>
      <c r="S7" s="11">
        <f t="shared" si="3"/>
        <v>91.666666666666657</v>
      </c>
      <c r="T7" s="11">
        <f t="shared" si="4"/>
        <v>83.333333333333343</v>
      </c>
      <c r="U7" s="19">
        <v>2</v>
      </c>
      <c r="V7" s="19">
        <v>1</v>
      </c>
      <c r="W7" s="11">
        <f t="shared" si="5"/>
        <v>91.666666666666657</v>
      </c>
      <c r="X7" s="11">
        <f t="shared" si="6"/>
        <v>91.666666666666657</v>
      </c>
      <c r="Y7" s="1">
        <v>1</v>
      </c>
      <c r="Z7" s="1">
        <v>1</v>
      </c>
    </row>
    <row r="8" spans="1:27" x14ac:dyDescent="0.2">
      <c r="A8" s="1" t="s">
        <v>47</v>
      </c>
      <c r="B8" t="s">
        <v>48</v>
      </c>
      <c r="C8" s="4" t="s">
        <v>26</v>
      </c>
      <c r="D8" t="s">
        <v>25</v>
      </c>
      <c r="E8" s="3">
        <v>1.6763888888888889</v>
      </c>
      <c r="F8" s="1">
        <v>4.2</v>
      </c>
      <c r="G8" s="1">
        <v>1</v>
      </c>
      <c r="H8" s="1">
        <v>1</v>
      </c>
      <c r="I8" s="1" t="s">
        <v>7</v>
      </c>
      <c r="J8" s="2">
        <v>0.83</v>
      </c>
      <c r="K8" s="12">
        <f t="shared" si="7"/>
        <v>91.666666666666657</v>
      </c>
      <c r="L8" s="12">
        <f t="shared" si="2"/>
        <v>75</v>
      </c>
      <c r="M8" s="19">
        <v>9</v>
      </c>
      <c r="N8" s="19">
        <v>3</v>
      </c>
      <c r="O8" s="11">
        <f>((12-R8)/12)*100</f>
        <v>83.333333333333343</v>
      </c>
      <c r="P8" s="11">
        <f t="shared" si="8"/>
        <v>83.333333333333343</v>
      </c>
      <c r="Q8" s="1">
        <v>2</v>
      </c>
      <c r="R8" s="1">
        <v>2</v>
      </c>
      <c r="S8" s="11">
        <f t="shared" si="3"/>
        <v>91.666666666666657</v>
      </c>
      <c r="T8" s="11">
        <f t="shared" si="4"/>
        <v>75</v>
      </c>
      <c r="U8" s="19">
        <v>3</v>
      </c>
      <c r="V8" s="19">
        <v>1</v>
      </c>
      <c r="W8" s="11">
        <f t="shared" si="5"/>
        <v>100</v>
      </c>
      <c r="X8" s="11">
        <f t="shared" si="6"/>
        <v>66.666666666666657</v>
      </c>
      <c r="Y8" s="1">
        <v>4</v>
      </c>
      <c r="Z8" s="1">
        <v>0</v>
      </c>
    </row>
    <row r="9" spans="1:27" x14ac:dyDescent="0.2">
      <c r="A9" s="1" t="s">
        <v>47</v>
      </c>
      <c r="B9" t="s">
        <v>33</v>
      </c>
      <c r="C9" s="7" t="s">
        <v>29</v>
      </c>
      <c r="D9" t="s">
        <v>28</v>
      </c>
      <c r="E9" s="3">
        <v>1.5673611111111112</v>
      </c>
      <c r="F9" s="1">
        <v>4.8</v>
      </c>
      <c r="G9" s="1">
        <v>3</v>
      </c>
      <c r="H9" s="1">
        <v>3</v>
      </c>
      <c r="I9" s="1" t="s">
        <v>22</v>
      </c>
      <c r="J9" s="2">
        <v>0.9</v>
      </c>
      <c r="K9" s="11">
        <f>(36-M9)/36*100</f>
        <v>88.888888888888886</v>
      </c>
      <c r="L9" s="11">
        <f>(36-N9)/36*100</f>
        <v>91.666666666666657</v>
      </c>
      <c r="M9" s="19">
        <v>4</v>
      </c>
      <c r="N9" s="19">
        <v>3</v>
      </c>
      <c r="O9" s="11">
        <f>((12-Q9)/12)*100</f>
        <v>75</v>
      </c>
      <c r="P9" s="11">
        <f>((12-R9)/12)*100</f>
        <v>83.333333333333343</v>
      </c>
      <c r="Q9" s="1">
        <v>3</v>
      </c>
      <c r="R9" s="1">
        <v>2</v>
      </c>
      <c r="S9" s="11">
        <f>((12-U9)/12)*100</f>
        <v>100</v>
      </c>
      <c r="T9" s="11">
        <f>((12-V9)/12)*100</f>
        <v>91.666666666666657</v>
      </c>
      <c r="U9" s="19">
        <v>0</v>
      </c>
      <c r="V9" s="19">
        <v>1</v>
      </c>
      <c r="W9" s="11">
        <f>((12-Y9)/12)*100</f>
        <v>91.666666666666657</v>
      </c>
      <c r="X9" s="11">
        <f t="shared" ref="X9:X11" si="9">((12-Z9)/12)*100</f>
        <v>100</v>
      </c>
      <c r="Y9" s="1">
        <v>1</v>
      </c>
      <c r="Z9" s="1">
        <v>0</v>
      </c>
      <c r="AA9" t="s">
        <v>30</v>
      </c>
    </row>
    <row r="10" spans="1:27" x14ac:dyDescent="0.2">
      <c r="A10" s="1" t="s">
        <v>47</v>
      </c>
      <c r="B10" t="s">
        <v>33</v>
      </c>
      <c r="C10" s="7" t="s">
        <v>21</v>
      </c>
      <c r="D10" t="s">
        <v>20</v>
      </c>
      <c r="E10" s="3">
        <v>1.2791666666666666</v>
      </c>
      <c r="F10" s="1">
        <v>4.5999999999999996</v>
      </c>
      <c r="G10" s="1">
        <v>13</v>
      </c>
      <c r="H10" s="1">
        <v>13</v>
      </c>
      <c r="I10" s="1" t="s">
        <v>22</v>
      </c>
      <c r="J10" s="2">
        <v>0.81</v>
      </c>
      <c r="K10" s="11">
        <f t="shared" ref="K10:K12" si="10">(36-M10)/36*100</f>
        <v>77.777777777777786</v>
      </c>
      <c r="L10" s="11">
        <f t="shared" ref="L10:L12" si="11">(36-N10)/36*100</f>
        <v>83.333333333333343</v>
      </c>
      <c r="M10" s="19">
        <v>8</v>
      </c>
      <c r="N10" s="19">
        <v>6</v>
      </c>
      <c r="O10" s="11">
        <f t="shared" ref="O10:O12" si="12">((12-Q10)/12)*100</f>
        <v>75</v>
      </c>
      <c r="P10" s="11">
        <f t="shared" ref="P10:P12" si="13">((12-R10)/12)*100</f>
        <v>75</v>
      </c>
      <c r="Q10" s="1">
        <v>3</v>
      </c>
      <c r="R10" s="1">
        <v>3</v>
      </c>
      <c r="S10" s="11">
        <f t="shared" ref="S10:S12" si="14">((12-U10)/12)*100</f>
        <v>83.333333333333343</v>
      </c>
      <c r="T10" s="11">
        <f t="shared" ref="T10:T12" si="15">((12-V10)/12)*100</f>
        <v>100</v>
      </c>
      <c r="U10" s="19">
        <v>2</v>
      </c>
      <c r="V10" s="19">
        <v>0</v>
      </c>
      <c r="W10" s="11">
        <f t="shared" ref="W10:W12" si="16">((12-Y10)/12)*100</f>
        <v>75</v>
      </c>
      <c r="X10" s="11">
        <f t="shared" si="9"/>
        <v>75</v>
      </c>
      <c r="Y10" s="1">
        <v>3</v>
      </c>
      <c r="Z10" s="1">
        <v>3</v>
      </c>
    </row>
    <row r="11" spans="1:27" x14ac:dyDescent="0.2">
      <c r="A11" s="1" t="s">
        <v>47</v>
      </c>
      <c r="B11" t="s">
        <v>48</v>
      </c>
      <c r="C11" s="4" t="s">
        <v>23</v>
      </c>
      <c r="D11">
        <v>19</v>
      </c>
      <c r="E11" s="3">
        <v>1.3736111111111111</v>
      </c>
      <c r="F11" s="1">
        <v>4.8</v>
      </c>
      <c r="G11" s="1">
        <v>8</v>
      </c>
      <c r="H11" s="1">
        <v>8</v>
      </c>
      <c r="I11" s="1" t="s">
        <v>22</v>
      </c>
      <c r="J11" s="2">
        <v>0.7</v>
      </c>
      <c r="K11" s="12">
        <f t="shared" si="10"/>
        <v>86.111111111111114</v>
      </c>
      <c r="L11" s="12">
        <f t="shared" si="11"/>
        <v>69.444444444444443</v>
      </c>
      <c r="M11" s="19">
        <v>5</v>
      </c>
      <c r="N11" s="19">
        <v>11</v>
      </c>
      <c r="O11" s="11">
        <f t="shared" si="12"/>
        <v>91.666666666666657</v>
      </c>
      <c r="P11" s="11">
        <f t="shared" si="13"/>
        <v>66.666666666666657</v>
      </c>
      <c r="Q11" s="1">
        <v>1</v>
      </c>
      <c r="R11" s="1">
        <v>4</v>
      </c>
      <c r="S11" s="11">
        <f t="shared" si="14"/>
        <v>83.333333333333343</v>
      </c>
      <c r="T11" s="11">
        <f t="shared" si="15"/>
        <v>66.666666666666657</v>
      </c>
      <c r="U11" s="19">
        <v>2</v>
      </c>
      <c r="V11" s="19">
        <v>4</v>
      </c>
      <c r="W11" s="11">
        <f t="shared" si="16"/>
        <v>83.333333333333343</v>
      </c>
      <c r="X11" s="11">
        <f t="shared" si="9"/>
        <v>75</v>
      </c>
      <c r="Y11" s="1">
        <v>2</v>
      </c>
      <c r="Z11" s="1">
        <v>3</v>
      </c>
      <c r="AA11" t="s">
        <v>24</v>
      </c>
    </row>
    <row r="12" spans="1:27" x14ac:dyDescent="0.2">
      <c r="A12" s="1" t="s">
        <v>47</v>
      </c>
      <c r="B12" t="s">
        <v>49</v>
      </c>
      <c r="C12" s="5" t="s">
        <v>35</v>
      </c>
      <c r="D12" t="s">
        <v>34</v>
      </c>
      <c r="E12" s="3">
        <v>1.5888888888888888</v>
      </c>
      <c r="F12" s="1">
        <v>4.8</v>
      </c>
      <c r="G12" s="1">
        <v>11</v>
      </c>
      <c r="H12" s="1">
        <v>11</v>
      </c>
      <c r="I12" s="1" t="s">
        <v>22</v>
      </c>
      <c r="J12" s="2">
        <v>0.74</v>
      </c>
      <c r="K12" s="13">
        <f t="shared" si="10"/>
        <v>66.666666666666657</v>
      </c>
      <c r="L12" s="13">
        <f t="shared" si="11"/>
        <v>80.555555555555557</v>
      </c>
      <c r="M12" s="19">
        <v>12</v>
      </c>
      <c r="N12" s="19">
        <v>7</v>
      </c>
      <c r="O12" s="11">
        <f t="shared" si="12"/>
        <v>75</v>
      </c>
      <c r="P12" s="11">
        <f t="shared" si="13"/>
        <v>75</v>
      </c>
      <c r="Q12" s="1">
        <v>3</v>
      </c>
      <c r="R12" s="1">
        <v>3</v>
      </c>
      <c r="S12" s="11">
        <f t="shared" si="14"/>
        <v>75</v>
      </c>
      <c r="T12" s="11">
        <f t="shared" si="15"/>
        <v>83.333333333333343</v>
      </c>
      <c r="U12" s="19">
        <v>3</v>
      </c>
      <c r="V12" s="19">
        <v>2</v>
      </c>
      <c r="W12" s="11">
        <f t="shared" si="16"/>
        <v>50</v>
      </c>
      <c r="X12" s="11">
        <f>((12-Z12)/12)*100</f>
        <v>83.333333333333343</v>
      </c>
      <c r="Y12" s="1">
        <v>6</v>
      </c>
      <c r="Z12" s="1">
        <v>2</v>
      </c>
    </row>
    <row r="15" spans="1:27" x14ac:dyDescent="0.2">
      <c r="E15"/>
    </row>
    <row r="16" spans="1:27" x14ac:dyDescent="0.2">
      <c r="E16"/>
    </row>
    <row r="17" spans="5:5" x14ac:dyDescent="0.2">
      <c r="E17"/>
    </row>
    <row r="18" spans="5:5" x14ac:dyDescent="0.2">
      <c r="E18"/>
    </row>
    <row r="19" spans="5:5" x14ac:dyDescent="0.2">
      <c r="E19"/>
    </row>
    <row r="20" spans="5:5" x14ac:dyDescent="0.2">
      <c r="E20"/>
    </row>
    <row r="21" spans="5:5" x14ac:dyDescent="0.2">
      <c r="E21"/>
    </row>
    <row r="22" spans="5:5" x14ac:dyDescent="0.2">
      <c r="E22"/>
    </row>
    <row r="23" spans="5:5" x14ac:dyDescent="0.2">
      <c r="E23"/>
    </row>
    <row r="24" spans="5:5" x14ac:dyDescent="0.2">
      <c r="E24"/>
    </row>
    <row r="25" spans="5:5" x14ac:dyDescent="0.2">
      <c r="E25"/>
    </row>
    <row r="26" spans="5:5" x14ac:dyDescent="0.2">
      <c r="E26"/>
    </row>
    <row r="27" spans="5:5" x14ac:dyDescent="0.2">
      <c r="E27"/>
    </row>
    <row r="28" spans="5:5" x14ac:dyDescent="0.2">
      <c r="E28"/>
    </row>
    <row r="29" spans="5:5" x14ac:dyDescent="0.2">
      <c r="E29"/>
    </row>
  </sheetData>
  <mergeCells count="20">
    <mergeCell ref="A1:A2"/>
    <mergeCell ref="Q1:R1"/>
    <mergeCell ref="U1:V1"/>
    <mergeCell ref="Y1:Z1"/>
    <mergeCell ref="N1:N2"/>
    <mergeCell ref="M1:M2"/>
    <mergeCell ref="H1:H2"/>
    <mergeCell ref="I1:I2"/>
    <mergeCell ref="J1:J2"/>
    <mergeCell ref="W1:X1"/>
    <mergeCell ref="C1:C2"/>
    <mergeCell ref="G1:G2"/>
    <mergeCell ref="F1:F2"/>
    <mergeCell ref="D1:D2"/>
    <mergeCell ref="E1:E2"/>
    <mergeCell ref="B1:B2"/>
    <mergeCell ref="O1:P1"/>
    <mergeCell ref="K1:K2"/>
    <mergeCell ref="L1:L2"/>
    <mergeCell ref="S1:T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FF27-2824-2448-9A23-51699D89D18C}">
  <sheetPr>
    <tabColor theme="9" tint="0.79998168889431442"/>
  </sheetPr>
  <dimension ref="A1:Q13"/>
  <sheetViews>
    <sheetView workbookViewId="0">
      <selection activeCell="H29" sqref="H29"/>
    </sheetView>
  </sheetViews>
  <sheetFormatPr baseColWidth="10" defaultRowHeight="16" x14ac:dyDescent="0.2"/>
  <cols>
    <col min="1" max="1" width="12.33203125" style="1" customWidth="1"/>
    <col min="2" max="2" width="25" style="1" bestFit="1" customWidth="1"/>
    <col min="3" max="8" width="10.83203125" style="1"/>
    <col min="9" max="9" width="12" style="1" bestFit="1" customWidth="1"/>
    <col min="10" max="17" width="10.83203125" style="1"/>
  </cols>
  <sheetData>
    <row r="1" spans="1:17" x14ac:dyDescent="0.2">
      <c r="A1" s="24" t="s">
        <v>50</v>
      </c>
      <c r="B1" s="24" t="s">
        <v>0</v>
      </c>
      <c r="C1" s="24" t="s">
        <v>9</v>
      </c>
      <c r="D1" s="24" t="s">
        <v>2</v>
      </c>
      <c r="E1" s="24" t="s">
        <v>5</v>
      </c>
      <c r="F1" s="24" t="s">
        <v>3</v>
      </c>
      <c r="G1" s="23" t="s">
        <v>4</v>
      </c>
      <c r="H1" s="24" t="s">
        <v>6</v>
      </c>
      <c r="I1" s="24" t="s">
        <v>14</v>
      </c>
      <c r="J1" s="24" t="s">
        <v>6</v>
      </c>
      <c r="K1" s="24" t="s">
        <v>53</v>
      </c>
      <c r="L1" s="24" t="s">
        <v>15</v>
      </c>
      <c r="M1" s="24"/>
      <c r="N1" s="25" t="s">
        <v>16</v>
      </c>
      <c r="O1" s="25"/>
      <c r="P1" s="25" t="s">
        <v>17</v>
      </c>
      <c r="Q1" s="25"/>
    </row>
    <row r="2" spans="1:17" x14ac:dyDescent="0.2">
      <c r="A2" s="24"/>
      <c r="B2" s="24"/>
      <c r="C2" s="24"/>
      <c r="D2" s="24"/>
      <c r="E2" s="24"/>
      <c r="F2" s="24"/>
      <c r="G2" s="23"/>
      <c r="H2" s="24"/>
      <c r="I2" s="24"/>
      <c r="J2" s="24"/>
      <c r="K2" s="24"/>
      <c r="L2" s="15" t="s">
        <v>6</v>
      </c>
      <c r="M2" s="15" t="s">
        <v>53</v>
      </c>
      <c r="N2" s="16" t="s">
        <v>6</v>
      </c>
      <c r="O2" s="16" t="s">
        <v>53</v>
      </c>
      <c r="P2" s="16" t="s">
        <v>6</v>
      </c>
      <c r="Q2" s="16" t="s">
        <v>53</v>
      </c>
    </row>
    <row r="3" spans="1:17" x14ac:dyDescent="0.2">
      <c r="A3" s="1" t="s">
        <v>48</v>
      </c>
      <c r="B3" s="18" t="s">
        <v>1</v>
      </c>
      <c r="C3" s="1" t="s">
        <v>8</v>
      </c>
      <c r="D3" s="3">
        <v>1.6104166666666666</v>
      </c>
      <c r="E3" s="1">
        <v>4</v>
      </c>
      <c r="F3" s="1">
        <v>4</v>
      </c>
      <c r="G3" s="1">
        <v>4</v>
      </c>
      <c r="H3" s="1" t="s">
        <v>7</v>
      </c>
      <c r="I3" s="1">
        <v>88</v>
      </c>
      <c r="J3" s="12">
        <v>91.666666666666657</v>
      </c>
      <c r="K3" s="12">
        <v>70.833333333333343</v>
      </c>
      <c r="L3" s="11">
        <v>100</v>
      </c>
      <c r="M3" s="11">
        <v>66.666666666666657</v>
      </c>
      <c r="N3" s="11">
        <v>91.666666666666657</v>
      </c>
      <c r="O3" s="11">
        <v>83.333333333333343</v>
      </c>
      <c r="P3" s="11">
        <v>91.666666666666657</v>
      </c>
      <c r="Q3" s="11">
        <v>91.666666666666657</v>
      </c>
    </row>
    <row r="4" spans="1:17" x14ac:dyDescent="0.2">
      <c r="A4" s="1" t="s">
        <v>48</v>
      </c>
      <c r="B4" s="18" t="s">
        <v>26</v>
      </c>
      <c r="C4" s="1" t="s">
        <v>25</v>
      </c>
      <c r="D4" s="3">
        <v>2.2027777777777779</v>
      </c>
      <c r="E4" s="1">
        <v>4.2</v>
      </c>
      <c r="F4" s="1">
        <v>1</v>
      </c>
      <c r="G4" s="1">
        <v>1</v>
      </c>
      <c r="H4" s="1" t="s">
        <v>7</v>
      </c>
      <c r="I4" s="1">
        <v>83</v>
      </c>
      <c r="J4" s="12">
        <v>87.5</v>
      </c>
      <c r="K4" s="12">
        <v>62.5</v>
      </c>
      <c r="L4" s="11">
        <v>83.333333333333343</v>
      </c>
      <c r="M4" s="11">
        <v>83.333333333333343</v>
      </c>
      <c r="N4" s="11">
        <v>91.666666666666657</v>
      </c>
      <c r="O4" s="11">
        <v>75</v>
      </c>
      <c r="P4" s="11">
        <v>100</v>
      </c>
      <c r="Q4" s="11">
        <v>66.666666666666657</v>
      </c>
    </row>
    <row r="5" spans="1:17" x14ac:dyDescent="0.2">
      <c r="A5" s="1" t="s">
        <v>48</v>
      </c>
      <c r="B5" s="18" t="s">
        <v>23</v>
      </c>
      <c r="C5" s="1">
        <v>19</v>
      </c>
      <c r="D5" s="3">
        <v>2.0118055555555556</v>
      </c>
      <c r="E5" s="1">
        <v>4.8</v>
      </c>
      <c r="F5" s="1">
        <v>8</v>
      </c>
      <c r="G5" s="1">
        <v>8</v>
      </c>
      <c r="H5" s="1" t="s">
        <v>22</v>
      </c>
      <c r="I5" s="1">
        <v>70</v>
      </c>
      <c r="J5" s="12">
        <v>79.166666666666657</v>
      </c>
      <c r="K5" s="12">
        <v>54.166666666666664</v>
      </c>
      <c r="L5" s="11">
        <v>91.666666666666657</v>
      </c>
      <c r="M5" s="11">
        <v>66.666666666666657</v>
      </c>
      <c r="N5" s="11">
        <v>83.333333333333343</v>
      </c>
      <c r="O5" s="11">
        <v>66.666666666666657</v>
      </c>
      <c r="P5" s="11">
        <v>83.333333333333343</v>
      </c>
      <c r="Q5" s="11">
        <v>75</v>
      </c>
    </row>
    <row r="6" spans="1:17" x14ac:dyDescent="0.2">
      <c r="A6" s="1" t="s">
        <v>49</v>
      </c>
      <c r="B6" s="17" t="s">
        <v>35</v>
      </c>
      <c r="C6" s="1" t="s">
        <v>34</v>
      </c>
      <c r="D6" s="3">
        <v>1.2993055555555555</v>
      </c>
      <c r="E6" s="1">
        <v>4.8</v>
      </c>
      <c r="F6" s="1">
        <v>11</v>
      </c>
      <c r="G6" s="1">
        <v>11</v>
      </c>
      <c r="H6" s="1" t="s">
        <v>22</v>
      </c>
      <c r="I6" s="1">
        <v>74</v>
      </c>
      <c r="J6" s="13">
        <v>50</v>
      </c>
      <c r="K6" s="13">
        <v>70.833333333333343</v>
      </c>
      <c r="L6" s="11">
        <v>75</v>
      </c>
      <c r="M6" s="11">
        <v>75</v>
      </c>
      <c r="N6" s="11">
        <v>75</v>
      </c>
      <c r="O6" s="11">
        <v>83.333333333333343</v>
      </c>
      <c r="P6" s="11">
        <v>50</v>
      </c>
      <c r="Q6" s="11">
        <v>83.333333333333343</v>
      </c>
    </row>
    <row r="7" spans="1:17" x14ac:dyDescent="0.2">
      <c r="A7" s="1" t="s">
        <v>33</v>
      </c>
      <c r="B7" s="1" t="s">
        <v>36</v>
      </c>
      <c r="C7" s="1" t="s">
        <v>37</v>
      </c>
      <c r="D7" s="3">
        <v>1.2784722222222222</v>
      </c>
      <c r="E7" s="1">
        <v>4.8</v>
      </c>
      <c r="F7" s="1">
        <v>13</v>
      </c>
      <c r="G7" s="1">
        <v>15</v>
      </c>
      <c r="H7" s="1" t="s">
        <v>7</v>
      </c>
      <c r="I7" s="1">
        <v>94</v>
      </c>
      <c r="J7" s="11">
        <v>87.5</v>
      </c>
      <c r="K7" s="11">
        <v>95.833333333333343</v>
      </c>
      <c r="L7" s="11">
        <v>100</v>
      </c>
      <c r="M7" s="11">
        <v>100</v>
      </c>
      <c r="N7" s="11">
        <v>83.333333333333343</v>
      </c>
      <c r="O7" s="11">
        <v>100</v>
      </c>
      <c r="P7" s="11">
        <v>91.666666666666657</v>
      </c>
      <c r="Q7" s="11">
        <v>91.666666666666657</v>
      </c>
    </row>
    <row r="8" spans="1:17" x14ac:dyDescent="0.2">
      <c r="A8" s="1" t="s">
        <v>33</v>
      </c>
      <c r="B8" s="1" t="s">
        <v>38</v>
      </c>
      <c r="C8" s="1" t="s">
        <v>27</v>
      </c>
      <c r="D8" s="3">
        <v>1.6763888888888889</v>
      </c>
      <c r="E8" s="1">
        <v>4.8</v>
      </c>
      <c r="F8" s="1">
        <v>1</v>
      </c>
      <c r="G8" s="1">
        <v>1</v>
      </c>
      <c r="H8" s="1" t="s">
        <v>7</v>
      </c>
      <c r="I8" s="1">
        <v>80</v>
      </c>
      <c r="J8" s="11">
        <v>79.166666666666657</v>
      </c>
      <c r="K8" s="11">
        <v>87.5</v>
      </c>
      <c r="L8" s="11">
        <v>91.666666666666657</v>
      </c>
      <c r="M8" s="11">
        <v>75</v>
      </c>
      <c r="N8" s="11">
        <v>75</v>
      </c>
      <c r="O8" s="11">
        <v>100</v>
      </c>
      <c r="P8" s="11">
        <v>91.666666666666657</v>
      </c>
      <c r="Q8" s="11">
        <v>100</v>
      </c>
    </row>
    <row r="9" spans="1:17" x14ac:dyDescent="0.2">
      <c r="A9" s="1" t="s">
        <v>33</v>
      </c>
      <c r="B9" s="1" t="s">
        <v>32</v>
      </c>
      <c r="C9" s="1" t="s">
        <v>31</v>
      </c>
      <c r="D9" s="3">
        <v>1.5673611111111112</v>
      </c>
      <c r="E9" s="1">
        <v>4.8</v>
      </c>
      <c r="F9" s="1">
        <v>8</v>
      </c>
      <c r="G9" s="1">
        <v>9</v>
      </c>
      <c r="H9" s="1" t="s">
        <v>7</v>
      </c>
      <c r="I9" s="1">
        <v>63</v>
      </c>
      <c r="J9" s="11">
        <v>41.666666666666671</v>
      </c>
      <c r="K9" s="11">
        <v>50</v>
      </c>
      <c r="L9" s="11">
        <v>50</v>
      </c>
      <c r="M9" s="11">
        <v>75</v>
      </c>
      <c r="N9" s="11">
        <v>58.333333333333336</v>
      </c>
      <c r="O9" s="11">
        <v>83.333333333333343</v>
      </c>
      <c r="P9" s="11">
        <v>58.333333333333336</v>
      </c>
      <c r="Q9" s="11">
        <v>41.666666666666671</v>
      </c>
    </row>
    <row r="10" spans="1:17" x14ac:dyDescent="0.2">
      <c r="A10" s="1" t="s">
        <v>33</v>
      </c>
      <c r="B10" s="1" t="s">
        <v>12</v>
      </c>
      <c r="C10" s="1" t="s">
        <v>13</v>
      </c>
      <c r="D10" s="3">
        <v>1.2791666666666666</v>
      </c>
      <c r="E10" s="1">
        <v>4.4000000000000004</v>
      </c>
      <c r="F10" s="1">
        <v>21</v>
      </c>
      <c r="G10" s="1">
        <v>24</v>
      </c>
      <c r="H10" s="1" t="s">
        <v>7</v>
      </c>
      <c r="I10" s="1">
        <v>61</v>
      </c>
      <c r="J10" s="11">
        <v>37.5</v>
      </c>
      <c r="K10" s="11">
        <v>45.833333333333329</v>
      </c>
      <c r="L10" s="11">
        <v>50</v>
      </c>
      <c r="M10" s="11">
        <v>66.666666666666657</v>
      </c>
      <c r="N10" s="11">
        <v>58.333333333333336</v>
      </c>
      <c r="O10" s="11">
        <v>75</v>
      </c>
      <c r="P10" s="11">
        <v>66.666666666666657</v>
      </c>
      <c r="Q10" s="11">
        <v>50</v>
      </c>
    </row>
    <row r="11" spans="1:17" x14ac:dyDescent="0.2">
      <c r="A11" s="1" t="s">
        <v>33</v>
      </c>
      <c r="B11" s="1" t="s">
        <v>29</v>
      </c>
      <c r="C11" s="1" t="s">
        <v>28</v>
      </c>
      <c r="D11" s="3">
        <v>1.3736111111111111</v>
      </c>
      <c r="E11" s="1">
        <v>4.8</v>
      </c>
      <c r="F11" s="1">
        <v>3</v>
      </c>
      <c r="G11" s="1">
        <v>3</v>
      </c>
      <c r="H11" s="1" t="s">
        <v>22</v>
      </c>
      <c r="I11" s="1">
        <v>90</v>
      </c>
      <c r="J11" s="11">
        <v>83.333333333333343</v>
      </c>
      <c r="K11" s="11">
        <v>87.5</v>
      </c>
      <c r="L11" s="11">
        <v>75</v>
      </c>
      <c r="M11" s="11">
        <v>83.333333333333343</v>
      </c>
      <c r="N11" s="11">
        <v>100</v>
      </c>
      <c r="O11" s="11">
        <v>91.666666666666657</v>
      </c>
      <c r="P11" s="11">
        <v>91.666666666666657</v>
      </c>
      <c r="Q11" s="11">
        <v>100</v>
      </c>
    </row>
    <row r="12" spans="1:17" x14ac:dyDescent="0.2">
      <c r="A12" s="1" t="s">
        <v>33</v>
      </c>
      <c r="B12" s="1" t="s">
        <v>21</v>
      </c>
      <c r="C12" s="1" t="s">
        <v>20</v>
      </c>
      <c r="D12" s="3">
        <v>1.5888888888888888</v>
      </c>
      <c r="E12" s="1">
        <v>4.5999999999999996</v>
      </c>
      <c r="F12" s="1">
        <v>13</v>
      </c>
      <c r="G12" s="1">
        <v>13</v>
      </c>
      <c r="H12" s="1" t="s">
        <v>22</v>
      </c>
      <c r="I12" s="1">
        <v>81</v>
      </c>
      <c r="J12" s="11">
        <v>66.666666666666657</v>
      </c>
      <c r="K12" s="11">
        <v>75</v>
      </c>
      <c r="L12" s="11">
        <v>75</v>
      </c>
      <c r="M12" s="11">
        <v>75</v>
      </c>
      <c r="N12" s="11">
        <v>83.333333333333343</v>
      </c>
      <c r="O12" s="11">
        <v>100</v>
      </c>
      <c r="P12" s="11">
        <v>75</v>
      </c>
      <c r="Q12" s="11">
        <v>75</v>
      </c>
    </row>
    <row r="13" spans="1:17" x14ac:dyDescent="0.2">
      <c r="B13" s="1" t="s">
        <v>54</v>
      </c>
      <c r="I13" s="11">
        <v>78.400000000000006</v>
      </c>
      <c r="J13" s="11">
        <f t="shared" ref="J13:Q13" si="0">AVERAGE(J3:J12)</f>
        <v>70.416666666666657</v>
      </c>
      <c r="K13" s="11">
        <f t="shared" si="0"/>
        <v>70.000000000000014</v>
      </c>
      <c r="L13" s="11">
        <f t="shared" si="0"/>
        <v>79.166666666666657</v>
      </c>
      <c r="M13" s="11">
        <f t="shared" si="0"/>
        <v>76.666666666666657</v>
      </c>
      <c r="N13" s="11">
        <f t="shared" si="0"/>
        <v>80.000000000000014</v>
      </c>
      <c r="O13" s="11">
        <f t="shared" si="0"/>
        <v>85.833333333333343</v>
      </c>
      <c r="P13" s="11">
        <f t="shared" si="0"/>
        <v>79.999999999999986</v>
      </c>
      <c r="Q13" s="11">
        <f t="shared" si="0"/>
        <v>77.499999999999986</v>
      </c>
    </row>
  </sheetData>
  <autoFilter ref="A1:Q13" xr:uid="{0E010A7C-37F0-C144-9651-D83022ACE709}">
    <filterColumn colId="11" showButton="0"/>
    <filterColumn colId="13" showButton="0"/>
    <filterColumn colId="15" showButton="0"/>
    <sortState xmlns:xlrd2="http://schemas.microsoft.com/office/spreadsheetml/2017/richdata2" ref="A4:Q13">
      <sortCondition descending="1" ref="A1:A13"/>
    </sortState>
  </autoFilter>
  <mergeCells count="14">
    <mergeCell ref="F1:F2"/>
    <mergeCell ref="A1:A2"/>
    <mergeCell ref="B1:B2"/>
    <mergeCell ref="C1:C2"/>
    <mergeCell ref="D1:D2"/>
    <mergeCell ref="E1:E2"/>
    <mergeCell ref="N1:O1"/>
    <mergeCell ref="P1:Q1"/>
    <mergeCell ref="L1:M1"/>
    <mergeCell ref="G1:G2"/>
    <mergeCell ref="H1:H2"/>
    <mergeCell ref="I1:I2"/>
    <mergeCell ref="J1:J2"/>
    <mergeCell ref="K1:K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0281-269A-FE47-83B1-A79280B9D361}">
  <sheetPr>
    <tabColor theme="8" tint="0.79998168889431442"/>
  </sheetPr>
  <dimension ref="A1:AD14"/>
  <sheetViews>
    <sheetView topLeftCell="B1" zoomScaleNormal="100" workbookViewId="0">
      <selection activeCell="R19" sqref="R19"/>
    </sheetView>
  </sheetViews>
  <sheetFormatPr baseColWidth="10" defaultRowHeight="16" x14ac:dyDescent="0.2"/>
  <cols>
    <col min="1" max="1" width="13" style="1" hidden="1" customWidth="1"/>
    <col min="2" max="2" width="12.5" customWidth="1"/>
    <col min="3" max="3" width="23.5" bestFit="1" customWidth="1"/>
    <col min="4" max="4" width="25" bestFit="1" customWidth="1"/>
    <col min="5" max="5" width="9.83203125" bestFit="1" customWidth="1"/>
    <col min="6" max="6" width="10.83203125" style="1"/>
    <col min="7" max="7" width="8" style="1" customWidth="1"/>
    <col min="8" max="8" width="10.83203125" style="32" customWidth="1"/>
    <col min="9" max="9" width="11" style="32" customWidth="1"/>
    <col min="10" max="10" width="10.1640625" style="32" customWidth="1"/>
    <col min="11" max="12" width="8.33203125" style="49" customWidth="1"/>
    <col min="13" max="14" width="7.5" style="32" customWidth="1"/>
    <col min="15" max="15" width="8.5" style="32" customWidth="1"/>
    <col min="16" max="16" width="7.6640625" style="32" customWidth="1"/>
    <col min="17" max="18" width="8.5" style="32" customWidth="1"/>
    <col min="19" max="28" width="8.1640625" style="32" customWidth="1"/>
    <col min="29" max="30" width="10.83203125" style="32"/>
  </cols>
  <sheetData>
    <row r="1" spans="1:30" ht="16" customHeight="1" x14ac:dyDescent="0.2">
      <c r="A1" s="24" t="s">
        <v>39</v>
      </c>
      <c r="B1" s="23" t="s">
        <v>50</v>
      </c>
      <c r="C1" s="23" t="s">
        <v>57</v>
      </c>
      <c r="D1" s="24" t="s">
        <v>0</v>
      </c>
      <c r="E1" s="24" t="s">
        <v>9</v>
      </c>
      <c r="F1" s="24" t="s">
        <v>2</v>
      </c>
      <c r="G1" s="24" t="s">
        <v>5</v>
      </c>
      <c r="H1" s="31" t="s">
        <v>3</v>
      </c>
      <c r="I1" s="37" t="s">
        <v>4</v>
      </c>
      <c r="J1" s="31" t="s">
        <v>6</v>
      </c>
      <c r="K1" s="37" t="s">
        <v>61</v>
      </c>
      <c r="L1" s="37" t="s">
        <v>14</v>
      </c>
      <c r="M1" s="31" t="s">
        <v>6</v>
      </c>
      <c r="N1" s="31" t="s">
        <v>53</v>
      </c>
      <c r="O1" s="38" t="s">
        <v>11</v>
      </c>
      <c r="P1" s="38" t="s">
        <v>10</v>
      </c>
      <c r="Q1" s="31" t="s">
        <v>15</v>
      </c>
      <c r="R1" s="31"/>
      <c r="S1" s="39" t="s">
        <v>15</v>
      </c>
      <c r="T1" s="39"/>
      <c r="U1" s="31" t="s">
        <v>16</v>
      </c>
      <c r="V1" s="31"/>
      <c r="W1" s="39" t="s">
        <v>16</v>
      </c>
      <c r="X1" s="39"/>
      <c r="Y1" s="31" t="s">
        <v>17</v>
      </c>
      <c r="Z1" s="31"/>
      <c r="AA1" s="39" t="s">
        <v>17</v>
      </c>
      <c r="AB1" s="39"/>
      <c r="AC1" s="40" t="s">
        <v>77</v>
      </c>
      <c r="AD1" s="40" t="s">
        <v>79</v>
      </c>
    </row>
    <row r="2" spans="1:30" x14ac:dyDescent="0.2">
      <c r="A2" s="24"/>
      <c r="B2" s="23"/>
      <c r="C2" s="23"/>
      <c r="D2" s="24"/>
      <c r="E2" s="24"/>
      <c r="F2" s="24"/>
      <c r="G2" s="24"/>
      <c r="H2" s="31"/>
      <c r="I2" s="37"/>
      <c r="J2" s="31"/>
      <c r="K2" s="37"/>
      <c r="L2" s="37"/>
      <c r="M2" s="31"/>
      <c r="N2" s="31"/>
      <c r="O2" s="38"/>
      <c r="P2" s="38"/>
      <c r="Q2" s="41" t="s">
        <v>6</v>
      </c>
      <c r="R2" s="41" t="s">
        <v>53</v>
      </c>
      <c r="S2" s="42" t="s">
        <v>18</v>
      </c>
      <c r="T2" s="42" t="s">
        <v>19</v>
      </c>
      <c r="U2" s="41" t="s">
        <v>6</v>
      </c>
      <c r="V2" s="41" t="s">
        <v>53</v>
      </c>
      <c r="W2" s="42" t="s">
        <v>18</v>
      </c>
      <c r="X2" s="42" t="s">
        <v>19</v>
      </c>
      <c r="Y2" s="41" t="s">
        <v>6</v>
      </c>
      <c r="Z2" s="41" t="s">
        <v>53</v>
      </c>
      <c r="AA2" s="42" t="s">
        <v>18</v>
      </c>
      <c r="AB2" s="42" t="s">
        <v>19</v>
      </c>
      <c r="AC2" s="40"/>
      <c r="AD2" s="40"/>
    </row>
    <row r="3" spans="1:30" s="29" customFormat="1" x14ac:dyDescent="0.2">
      <c r="A3" s="30"/>
      <c r="B3" s="35" t="s">
        <v>60</v>
      </c>
      <c r="C3" s="35" t="s">
        <v>58</v>
      </c>
      <c r="D3" s="35" t="s">
        <v>59</v>
      </c>
      <c r="E3" s="35" t="s">
        <v>28</v>
      </c>
      <c r="F3" s="36">
        <v>1.2798611111111111</v>
      </c>
      <c r="G3" s="34">
        <v>3.84</v>
      </c>
      <c r="H3" s="43">
        <v>11</v>
      </c>
      <c r="I3" s="43">
        <v>12</v>
      </c>
      <c r="J3" s="43" t="s">
        <v>7</v>
      </c>
      <c r="K3" s="44">
        <f>(144-2)/144*100</f>
        <v>98.611111111111114</v>
      </c>
      <c r="L3" s="44">
        <f>(72-7)/72*100</f>
        <v>90.277777777777786</v>
      </c>
      <c r="M3" s="45">
        <f>(36-P3)/36*100</f>
        <v>88.888888888888886</v>
      </c>
      <c r="N3" s="45">
        <f>(36-O3)/36*100</f>
        <v>91.666666666666657</v>
      </c>
      <c r="O3" s="43">
        <v>3</v>
      </c>
      <c r="P3" s="43">
        <v>4</v>
      </c>
      <c r="Q3" s="45">
        <f>(12-T3)/12*100</f>
        <v>83.333333333333343</v>
      </c>
      <c r="R3" s="45">
        <f>(12-S3)/12*100</f>
        <v>91.666666666666657</v>
      </c>
      <c r="S3" s="43">
        <v>1</v>
      </c>
      <c r="T3" s="43">
        <v>2</v>
      </c>
      <c r="U3" s="45">
        <f>(12-X3)/12*100</f>
        <v>91.666666666666657</v>
      </c>
      <c r="V3" s="45">
        <f>(12-W3)/12*100</f>
        <v>83.333333333333343</v>
      </c>
      <c r="W3" s="43">
        <v>2</v>
      </c>
      <c r="X3" s="43">
        <v>1</v>
      </c>
      <c r="Y3" s="45">
        <f>(12-AB3)/12*100</f>
        <v>91.666666666666657</v>
      </c>
      <c r="Z3" s="45">
        <f>(12-AA3)/12*100</f>
        <v>100</v>
      </c>
      <c r="AA3" s="43">
        <v>0</v>
      </c>
      <c r="AB3" s="43">
        <v>1</v>
      </c>
      <c r="AC3" s="43"/>
      <c r="AD3" s="43"/>
    </row>
    <row r="4" spans="1:30" s="29" customFormat="1" x14ac:dyDescent="0.2">
      <c r="A4" s="18"/>
      <c r="B4" s="4" t="s">
        <v>75</v>
      </c>
      <c r="C4" s="4" t="s">
        <v>76</v>
      </c>
      <c r="D4" s="4" t="s">
        <v>62</v>
      </c>
      <c r="E4" s="4" t="s">
        <v>74</v>
      </c>
      <c r="F4" s="33">
        <v>2.1618055555555555</v>
      </c>
      <c r="G4" s="18">
        <v>3.83</v>
      </c>
      <c r="H4" s="46">
        <v>8</v>
      </c>
      <c r="I4" s="46">
        <v>8</v>
      </c>
      <c r="J4" s="46" t="s">
        <v>7</v>
      </c>
      <c r="K4" s="47">
        <f>(144-2)/144*100</f>
        <v>98.611111111111114</v>
      </c>
      <c r="L4" s="47">
        <f>(72-9)/72*100</f>
        <v>87.5</v>
      </c>
      <c r="M4" s="48">
        <f>(36-P4)/36*100</f>
        <v>94.444444444444443</v>
      </c>
      <c r="N4" s="48">
        <f>(36-O4)/36*100</f>
        <v>80.555555555555557</v>
      </c>
      <c r="O4" s="46">
        <v>7</v>
      </c>
      <c r="P4" s="46">
        <v>2</v>
      </c>
      <c r="Q4" s="48">
        <f>(12-T4)/12*100</f>
        <v>91.666666666666657</v>
      </c>
      <c r="R4" s="48">
        <f>(12-S4)/12*100</f>
        <v>75</v>
      </c>
      <c r="S4" s="46">
        <v>3</v>
      </c>
      <c r="T4" s="46">
        <v>1</v>
      </c>
      <c r="U4" s="48">
        <f>(12-X4)/12*100</f>
        <v>100</v>
      </c>
      <c r="V4" s="48">
        <f>(12-W4)/12*100</f>
        <v>75</v>
      </c>
      <c r="W4" s="46">
        <v>3</v>
      </c>
      <c r="X4" s="46">
        <v>0</v>
      </c>
      <c r="Y4" s="48">
        <f>(12-AB4)/12*100</f>
        <v>91.666666666666657</v>
      </c>
      <c r="Z4" s="48">
        <f>(12-AA4)/12*100</f>
        <v>91.666666666666657</v>
      </c>
      <c r="AA4" s="46">
        <v>1</v>
      </c>
      <c r="AB4" s="46">
        <v>1</v>
      </c>
      <c r="AC4" s="46" t="s">
        <v>78</v>
      </c>
      <c r="AD4" s="46" t="s">
        <v>78</v>
      </c>
    </row>
    <row r="5" spans="1:30" x14ac:dyDescent="0.2">
      <c r="B5" s="35" t="s">
        <v>82</v>
      </c>
      <c r="C5" s="35" t="s">
        <v>81</v>
      </c>
      <c r="D5" s="35" t="s">
        <v>65</v>
      </c>
      <c r="E5" s="35" t="s">
        <v>80</v>
      </c>
      <c r="F5" s="36">
        <v>1.346527777777778</v>
      </c>
      <c r="G5" s="34">
        <v>3.69</v>
      </c>
      <c r="H5" s="43">
        <v>8</v>
      </c>
      <c r="I5" s="43">
        <v>8</v>
      </c>
      <c r="J5" s="43" t="s">
        <v>22</v>
      </c>
      <c r="K5" s="44">
        <f>(144-2)/144*100</f>
        <v>98.611111111111114</v>
      </c>
      <c r="L5" s="44">
        <f>(72-8)/72*100</f>
        <v>88.888888888888886</v>
      </c>
      <c r="M5" s="45">
        <f>(36-O5)/36*100</f>
        <v>88.888888888888886</v>
      </c>
      <c r="N5" s="45">
        <f>(36-P5)/36*100</f>
        <v>88.888888888888886</v>
      </c>
      <c r="O5" s="43">
        <v>4</v>
      </c>
      <c r="P5" s="43">
        <v>4</v>
      </c>
      <c r="Q5" s="45">
        <f>(12-S5)/12*100</f>
        <v>83.333333333333343</v>
      </c>
      <c r="R5" s="45">
        <f>(12-T5)/12*100</f>
        <v>91.666666666666657</v>
      </c>
      <c r="S5" s="43">
        <v>2</v>
      </c>
      <c r="T5" s="43">
        <v>1</v>
      </c>
      <c r="U5" s="45">
        <f>(12-W5)/12*100</f>
        <v>83.333333333333343</v>
      </c>
      <c r="V5" s="45">
        <f>(12-X5)/12*100</f>
        <v>83.333333333333343</v>
      </c>
      <c r="W5" s="43">
        <v>2</v>
      </c>
      <c r="X5" s="43">
        <v>2</v>
      </c>
      <c r="Y5" s="45">
        <f>(12-AA5)/12*100</f>
        <v>100</v>
      </c>
      <c r="Z5" s="45">
        <f>(12-AB5)/12*100</f>
        <v>91.666666666666657</v>
      </c>
      <c r="AA5" s="43">
        <v>0</v>
      </c>
      <c r="AB5" s="43">
        <v>1</v>
      </c>
      <c r="AC5" s="43" t="s">
        <v>78</v>
      </c>
      <c r="AD5" s="43" t="s">
        <v>78</v>
      </c>
    </row>
    <row r="6" spans="1:30" x14ac:dyDescent="0.2">
      <c r="A6" s="34"/>
      <c r="B6" s="35" t="s">
        <v>83</v>
      </c>
      <c r="C6" s="35" t="s">
        <v>84</v>
      </c>
      <c r="D6" s="35" t="s">
        <v>64</v>
      </c>
      <c r="E6" s="35" t="s">
        <v>31</v>
      </c>
      <c r="F6" s="36">
        <v>1.9875</v>
      </c>
      <c r="G6" s="34">
        <v>3.69</v>
      </c>
      <c r="H6" s="43">
        <v>3</v>
      </c>
      <c r="I6" s="43">
        <v>4</v>
      </c>
      <c r="J6" s="43" t="s">
        <v>7</v>
      </c>
      <c r="K6" s="44">
        <f>(144-3)/144*100</f>
        <v>97.916666666666657</v>
      </c>
      <c r="L6" s="44">
        <f>(72-13)/72*100</f>
        <v>81.944444444444443</v>
      </c>
      <c r="M6" s="45">
        <f>(36-P6)/36*100</f>
        <v>83.333333333333343</v>
      </c>
      <c r="N6" s="45">
        <f>(36-O6)/36*100</f>
        <v>80.555555555555557</v>
      </c>
      <c r="O6" s="43">
        <v>7</v>
      </c>
      <c r="P6" s="43">
        <v>6</v>
      </c>
      <c r="Q6" s="45">
        <f>(12-T6)/12*100</f>
        <v>91.666666666666657</v>
      </c>
      <c r="R6" s="45">
        <f>(12-S6)/12*100</f>
        <v>66.666666666666657</v>
      </c>
      <c r="S6" s="43">
        <v>4</v>
      </c>
      <c r="T6" s="43">
        <v>1</v>
      </c>
      <c r="U6" s="45">
        <f>(12-X6)/12*100</f>
        <v>83.333333333333343</v>
      </c>
      <c r="V6" s="45">
        <f>(12-W6)/12*100</f>
        <v>91.666666666666657</v>
      </c>
      <c r="W6" s="43">
        <v>1</v>
      </c>
      <c r="X6" s="43">
        <v>2</v>
      </c>
      <c r="Y6" s="45">
        <f>(12-AB6)/12*100</f>
        <v>75</v>
      </c>
      <c r="Z6" s="45">
        <f>(12-AA6)/12*100</f>
        <v>83.333333333333343</v>
      </c>
      <c r="AA6" s="43">
        <v>2</v>
      </c>
      <c r="AB6" s="43">
        <v>3</v>
      </c>
      <c r="AC6" s="43" t="s">
        <v>48</v>
      </c>
      <c r="AD6" s="43" t="s">
        <v>48</v>
      </c>
    </row>
    <row r="7" spans="1:30" x14ac:dyDescent="0.2">
      <c r="B7" s="35" t="s">
        <v>82</v>
      </c>
      <c r="C7" s="35" t="s">
        <v>85</v>
      </c>
      <c r="D7" s="35" t="s">
        <v>66</v>
      </c>
      <c r="E7" s="35" t="s">
        <v>8</v>
      </c>
      <c r="F7" s="36">
        <v>1.9861111111111109</v>
      </c>
      <c r="G7" s="34">
        <v>3.84</v>
      </c>
      <c r="H7" s="43">
        <v>2</v>
      </c>
      <c r="I7" s="43">
        <v>2</v>
      </c>
      <c r="J7" s="43" t="s">
        <v>22</v>
      </c>
      <c r="K7" s="44">
        <f>(144)/144*100</f>
        <v>100</v>
      </c>
      <c r="L7" s="44">
        <f>(72-5)/72*100</f>
        <v>93.055555555555557</v>
      </c>
      <c r="M7" s="45">
        <f>(36-O7)/36*100</f>
        <v>91.666666666666657</v>
      </c>
      <c r="N7" s="45">
        <f>(36-P7)/36*100</f>
        <v>94.444444444444443</v>
      </c>
      <c r="O7" s="43">
        <v>3</v>
      </c>
      <c r="P7" s="43">
        <v>2</v>
      </c>
      <c r="Q7" s="45">
        <f>(12-S7)/12*100</f>
        <v>91.666666666666657</v>
      </c>
      <c r="R7" s="45">
        <f>(12-T7)/12*100</f>
        <v>83.333333333333343</v>
      </c>
      <c r="S7" s="43">
        <v>1</v>
      </c>
      <c r="T7" s="43">
        <v>2</v>
      </c>
      <c r="U7" s="45">
        <f>(12-W7)/12*100</f>
        <v>100</v>
      </c>
      <c r="V7" s="45">
        <f>(12-X7)/12*100</f>
        <v>100</v>
      </c>
      <c r="W7" s="43">
        <v>0</v>
      </c>
      <c r="X7" s="43">
        <v>0</v>
      </c>
      <c r="Y7" s="45">
        <f>(12-AA7)/12*100</f>
        <v>83.333333333333343</v>
      </c>
      <c r="Z7" s="45">
        <f>(12-AB7)/12*100</f>
        <v>100</v>
      </c>
      <c r="AA7" s="43">
        <v>2</v>
      </c>
      <c r="AB7" s="43">
        <v>0</v>
      </c>
      <c r="AC7" s="43" t="s">
        <v>48</v>
      </c>
      <c r="AD7" s="43" t="s">
        <v>78</v>
      </c>
    </row>
    <row r="8" spans="1:30" x14ac:dyDescent="0.2">
      <c r="B8" s="35" t="s">
        <v>82</v>
      </c>
      <c r="C8" s="35" t="s">
        <v>87</v>
      </c>
      <c r="D8" s="35" t="s">
        <v>69</v>
      </c>
      <c r="E8" s="35" t="s">
        <v>86</v>
      </c>
      <c r="F8" s="36">
        <v>1.2125000000000001</v>
      </c>
      <c r="G8" s="34">
        <v>3.84</v>
      </c>
      <c r="H8" s="43">
        <v>17</v>
      </c>
      <c r="I8" s="43">
        <v>20</v>
      </c>
      <c r="J8" s="43" t="s">
        <v>22</v>
      </c>
      <c r="K8" s="44">
        <f>(144-5)/144*100</f>
        <v>96.527777777777786</v>
      </c>
      <c r="L8" s="44">
        <f>(72-3)/72*100</f>
        <v>95.833333333333343</v>
      </c>
      <c r="M8" s="45">
        <f>(36-O8)/36*100</f>
        <v>94.444444444444443</v>
      </c>
      <c r="N8" s="45">
        <f>(36-P8)/36*100</f>
        <v>97.222222222222214</v>
      </c>
      <c r="O8" s="43">
        <v>2</v>
      </c>
      <c r="P8" s="43">
        <v>1</v>
      </c>
      <c r="Q8" s="45">
        <f>(12-S8)/12*100</f>
        <v>91.666666666666657</v>
      </c>
      <c r="R8" s="45">
        <f>(12-T8)/12*100</f>
        <v>91.666666666666657</v>
      </c>
      <c r="S8" s="43">
        <v>1</v>
      </c>
      <c r="T8" s="43">
        <v>1</v>
      </c>
      <c r="U8" s="45">
        <f>(12-W8)/12*100</f>
        <v>91.666666666666657</v>
      </c>
      <c r="V8" s="45">
        <f>(12-X8)/12*100</f>
        <v>100</v>
      </c>
      <c r="W8" s="43">
        <v>1</v>
      </c>
      <c r="X8" s="43">
        <v>0</v>
      </c>
      <c r="Y8" s="45">
        <f>(12-AA8)/12*100</f>
        <v>100</v>
      </c>
      <c r="Z8" s="45">
        <f>(12-AB8)/12*100</f>
        <v>100</v>
      </c>
      <c r="AA8" s="43">
        <v>0</v>
      </c>
      <c r="AB8" s="43">
        <v>0</v>
      </c>
      <c r="AC8" s="43" t="s">
        <v>78</v>
      </c>
      <c r="AD8" s="43" t="s">
        <v>48</v>
      </c>
    </row>
    <row r="9" spans="1:30" x14ac:dyDescent="0.2">
      <c r="A9" s="18"/>
      <c r="B9" s="4" t="s">
        <v>75</v>
      </c>
      <c r="C9" s="18" t="s">
        <v>88</v>
      </c>
      <c r="D9" s="4" t="s">
        <v>72</v>
      </c>
      <c r="E9" s="4" t="s">
        <v>89</v>
      </c>
      <c r="F9" s="33">
        <v>1.3034722222222224</v>
      </c>
      <c r="G9" s="18">
        <v>3.54</v>
      </c>
      <c r="H9" s="46">
        <v>0</v>
      </c>
      <c r="I9" s="46">
        <v>0</v>
      </c>
      <c r="J9" s="46" t="s">
        <v>7</v>
      </c>
      <c r="K9" s="47">
        <f>(144-4)/144*100</f>
        <v>97.222222222222214</v>
      </c>
      <c r="L9" s="47">
        <f>(72-12)/72*100</f>
        <v>83.333333333333343</v>
      </c>
      <c r="M9" s="48">
        <f>(36-P9)/36*100</f>
        <v>88.888888888888886</v>
      </c>
      <c r="N9" s="48">
        <f>(36-O9)/36*100</f>
        <v>77.777777777777786</v>
      </c>
      <c r="O9" s="46">
        <v>8</v>
      </c>
      <c r="P9" s="46">
        <v>4</v>
      </c>
      <c r="Q9" s="48">
        <f>(12-T9)/12*100</f>
        <v>91.666666666666657</v>
      </c>
      <c r="R9" s="48">
        <f>(12-S9)/12*100</f>
        <v>83.333333333333343</v>
      </c>
      <c r="S9" s="46">
        <v>2</v>
      </c>
      <c r="T9" s="46">
        <v>1</v>
      </c>
      <c r="U9" s="48">
        <f>(12-X9)/12*100</f>
        <v>100</v>
      </c>
      <c r="V9" s="48">
        <f>(12-W9)/12*100</f>
        <v>75</v>
      </c>
      <c r="W9" s="46">
        <v>3</v>
      </c>
      <c r="X9" s="46">
        <v>0</v>
      </c>
      <c r="Y9" s="48">
        <f>(12-AB9)/12*100</f>
        <v>75</v>
      </c>
      <c r="Z9" s="48">
        <f>(12-AA9)/12*100</f>
        <v>75</v>
      </c>
      <c r="AA9" s="46">
        <v>3</v>
      </c>
      <c r="AB9" s="46">
        <v>3</v>
      </c>
      <c r="AC9" s="46" t="s">
        <v>78</v>
      </c>
      <c r="AD9" s="46" t="s">
        <v>78</v>
      </c>
    </row>
    <row r="10" spans="1:30" x14ac:dyDescent="0.2">
      <c r="B10" s="4" t="s">
        <v>75</v>
      </c>
      <c r="C10" s="4" t="s">
        <v>91</v>
      </c>
      <c r="D10" s="4" t="s">
        <v>71</v>
      </c>
      <c r="E10" s="4" t="s">
        <v>90</v>
      </c>
      <c r="F10" s="33">
        <v>1.5118055555555554</v>
      </c>
      <c r="G10" s="18">
        <v>3.83</v>
      </c>
      <c r="H10" s="46">
        <v>0</v>
      </c>
      <c r="I10" s="46">
        <v>0</v>
      </c>
      <c r="J10" s="46" t="s">
        <v>22</v>
      </c>
      <c r="K10" s="47">
        <f>(144-1)/144*100</f>
        <v>99.305555555555557</v>
      </c>
      <c r="L10" s="47">
        <f>(72-16)/72*100</f>
        <v>77.777777777777786</v>
      </c>
      <c r="M10" s="48">
        <f>(36-O10)/36*100</f>
        <v>86.111111111111114</v>
      </c>
      <c r="N10" s="48">
        <f>(36-P10)/36*100</f>
        <v>69.444444444444443</v>
      </c>
      <c r="O10" s="46">
        <v>5</v>
      </c>
      <c r="P10" s="46">
        <v>11</v>
      </c>
      <c r="Q10" s="48">
        <f>(12-S10)/12*100</f>
        <v>100</v>
      </c>
      <c r="R10" s="48">
        <f>(12-T10)/12*100</f>
        <v>91.666666666666657</v>
      </c>
      <c r="S10" s="46">
        <v>0</v>
      </c>
      <c r="T10" s="46">
        <v>1</v>
      </c>
      <c r="U10" s="48">
        <f>(12-W10)/12*100</f>
        <v>83.333333333333343</v>
      </c>
      <c r="V10" s="48">
        <f>(12-X10)/12*100</f>
        <v>41.666666666666671</v>
      </c>
      <c r="W10" s="46">
        <v>2</v>
      </c>
      <c r="X10" s="46">
        <v>7</v>
      </c>
      <c r="Y10" s="48">
        <f>(12-AA10)/12*100</f>
        <v>75</v>
      </c>
      <c r="Z10" s="48">
        <f>(12-AB10)/12*100</f>
        <v>75</v>
      </c>
      <c r="AA10" s="46">
        <v>3</v>
      </c>
      <c r="AB10" s="46">
        <v>3</v>
      </c>
      <c r="AC10" s="46" t="s">
        <v>78</v>
      </c>
      <c r="AD10" s="46" t="s">
        <v>78</v>
      </c>
    </row>
    <row r="11" spans="1:30" x14ac:dyDescent="0.2">
      <c r="B11" s="4" t="s">
        <v>75</v>
      </c>
      <c r="C11" s="4" t="s">
        <v>92</v>
      </c>
      <c r="D11" s="4" t="s">
        <v>68</v>
      </c>
      <c r="E11" s="4" t="s">
        <v>93</v>
      </c>
      <c r="F11" s="33">
        <v>1.4201388888888891</v>
      </c>
      <c r="G11" s="18">
        <v>3.84</v>
      </c>
      <c r="H11" s="46">
        <v>7</v>
      </c>
      <c r="I11" s="46">
        <v>9</v>
      </c>
      <c r="J11" s="46" t="s">
        <v>7</v>
      </c>
      <c r="K11" s="47">
        <f>(144-1)/144*100</f>
        <v>99.305555555555557</v>
      </c>
      <c r="L11" s="47">
        <f>(72-10)/72*100</f>
        <v>86.111111111111114</v>
      </c>
      <c r="M11" s="48">
        <f>(36-P11)/36*100</f>
        <v>91.666666666666657</v>
      </c>
      <c r="N11" s="48">
        <f>(36-O11)/36*100</f>
        <v>80.555555555555557</v>
      </c>
      <c r="O11" s="46">
        <v>7</v>
      </c>
      <c r="P11" s="46">
        <v>3</v>
      </c>
      <c r="Q11" s="48">
        <f>(12-T11)/12*100</f>
        <v>83.333333333333343</v>
      </c>
      <c r="R11" s="48">
        <f>(12-S11)/12*100</f>
        <v>91.666666666666657</v>
      </c>
      <c r="S11" s="46">
        <v>1</v>
      </c>
      <c r="T11" s="46">
        <v>2</v>
      </c>
      <c r="U11" s="48">
        <f>(12-X11)/12*100</f>
        <v>100</v>
      </c>
      <c r="V11" s="48">
        <f>(12-W11)/12*100</f>
        <v>58.333333333333336</v>
      </c>
      <c r="W11" s="46">
        <v>5</v>
      </c>
      <c r="X11" s="46">
        <v>0</v>
      </c>
      <c r="Y11" s="48">
        <f>(12-AB11)/12*100</f>
        <v>91.666666666666657</v>
      </c>
      <c r="Z11" s="48">
        <f>(12-AA11)/12*100</f>
        <v>83.333333333333343</v>
      </c>
      <c r="AA11" s="46">
        <v>2</v>
      </c>
      <c r="AB11" s="46">
        <v>1</v>
      </c>
      <c r="AC11" s="46" t="s">
        <v>48</v>
      </c>
      <c r="AD11" s="46" t="s">
        <v>78</v>
      </c>
    </row>
    <row r="12" spans="1:30" x14ac:dyDescent="0.2">
      <c r="B12" s="35" t="s">
        <v>82</v>
      </c>
      <c r="C12" s="35" t="s">
        <v>94</v>
      </c>
      <c r="D12" s="35" t="s">
        <v>67</v>
      </c>
      <c r="E12" s="35" t="s">
        <v>74</v>
      </c>
      <c r="F12" s="36">
        <v>1.4493055555555554</v>
      </c>
      <c r="G12" s="34">
        <v>3.84</v>
      </c>
      <c r="H12" s="43">
        <v>14</v>
      </c>
      <c r="I12" s="43">
        <v>16</v>
      </c>
      <c r="J12" s="45" t="s">
        <v>22</v>
      </c>
      <c r="K12" s="44">
        <f>(144)/144*100</f>
        <v>100</v>
      </c>
      <c r="L12" s="44">
        <f>(72-7)/72*100</f>
        <v>90.277777777777786</v>
      </c>
      <c r="M12" s="45">
        <f>(36-O12)/36*100</f>
        <v>88.888888888888886</v>
      </c>
      <c r="N12" s="45">
        <f>(36-P12)/36*100</f>
        <v>91.666666666666657</v>
      </c>
      <c r="O12" s="43">
        <v>4</v>
      </c>
      <c r="P12" s="43">
        <v>3</v>
      </c>
      <c r="Q12" s="45">
        <f>(12-S12)/12*100</f>
        <v>100</v>
      </c>
      <c r="R12" s="45">
        <f>(12-T12)/12*100</f>
        <v>91.666666666666657</v>
      </c>
      <c r="S12" s="43">
        <v>0</v>
      </c>
      <c r="T12" s="43">
        <v>1</v>
      </c>
      <c r="U12" s="45">
        <f>(12-W12)/12*100</f>
        <v>75</v>
      </c>
      <c r="V12" s="45">
        <f>(12-X12)/12*100</f>
        <v>91.666666666666657</v>
      </c>
      <c r="W12" s="43">
        <v>3</v>
      </c>
      <c r="X12" s="43">
        <v>1</v>
      </c>
      <c r="Y12" s="45">
        <f>(12-AA12)/12*100</f>
        <v>91.666666666666657</v>
      </c>
      <c r="Z12" s="45">
        <f>(12-AB12)/12*100</f>
        <v>91.666666666666657</v>
      </c>
      <c r="AA12" s="43">
        <v>1</v>
      </c>
      <c r="AB12" s="43">
        <v>1</v>
      </c>
      <c r="AC12" s="43" t="s">
        <v>48</v>
      </c>
      <c r="AD12" s="43" t="s">
        <v>78</v>
      </c>
    </row>
    <row r="13" spans="1:30" x14ac:dyDescent="0.2">
      <c r="B13" s="4" t="s">
        <v>75</v>
      </c>
      <c r="C13" s="4" t="s">
        <v>95</v>
      </c>
      <c r="D13" s="4" t="s">
        <v>70</v>
      </c>
      <c r="E13" s="4" t="s">
        <v>80</v>
      </c>
      <c r="F13" s="33" t="s">
        <v>63</v>
      </c>
      <c r="G13" s="18">
        <v>3.84</v>
      </c>
      <c r="H13" s="46">
        <v>18</v>
      </c>
      <c r="I13" s="46">
        <v>19</v>
      </c>
      <c r="J13" s="46" t="s">
        <v>7</v>
      </c>
      <c r="K13" s="47">
        <f>(144-2)/144*100</f>
        <v>98.611111111111114</v>
      </c>
      <c r="L13" s="47">
        <f>(72-8)/72*100</f>
        <v>88.888888888888886</v>
      </c>
      <c r="M13" s="48">
        <f>(36-P13)/36*100</f>
        <v>94.444444444444443</v>
      </c>
      <c r="N13" s="48">
        <f>(36-O13)/36*100</f>
        <v>83.333333333333343</v>
      </c>
      <c r="O13" s="46">
        <v>6</v>
      </c>
      <c r="P13" s="46">
        <v>2</v>
      </c>
      <c r="Q13" s="48">
        <f>(12-T13)/12*100</f>
        <v>91.666666666666657</v>
      </c>
      <c r="R13" s="48">
        <f>(12-S13)/12*100</f>
        <v>83.333333333333343</v>
      </c>
      <c r="S13" s="46">
        <v>2</v>
      </c>
      <c r="T13" s="46">
        <v>1</v>
      </c>
      <c r="U13" s="48">
        <f>(12-X13)/12*100</f>
        <v>91.666666666666657</v>
      </c>
      <c r="V13" s="48">
        <f>(12-W13)/12*100</f>
        <v>83.333333333333343</v>
      </c>
      <c r="W13" s="46">
        <v>2</v>
      </c>
      <c r="X13" s="46">
        <v>1</v>
      </c>
      <c r="Y13" s="48">
        <f>(12-AB13)/12*100</f>
        <v>100</v>
      </c>
      <c r="Z13" s="48">
        <f>(12-AA13)/12*100</f>
        <v>83.333333333333343</v>
      </c>
      <c r="AA13" s="46">
        <v>2</v>
      </c>
      <c r="AB13" s="46">
        <v>0</v>
      </c>
      <c r="AC13" s="46" t="s">
        <v>48</v>
      </c>
      <c r="AD13" s="46" t="s">
        <v>78</v>
      </c>
    </row>
    <row r="14" spans="1:30" s="29" customFormat="1" x14ac:dyDescent="0.2">
      <c r="A14" s="30"/>
      <c r="B14" s="35" t="s">
        <v>82</v>
      </c>
      <c r="C14" s="35" t="s">
        <v>97</v>
      </c>
      <c r="D14" s="35" t="s">
        <v>73</v>
      </c>
      <c r="E14" s="35" t="s">
        <v>96</v>
      </c>
      <c r="F14" s="36">
        <v>1.4201388888888891</v>
      </c>
      <c r="G14" s="34">
        <v>3.84</v>
      </c>
      <c r="H14" s="43">
        <v>14</v>
      </c>
      <c r="I14" s="43">
        <v>17</v>
      </c>
      <c r="J14" s="43" t="s">
        <v>7</v>
      </c>
      <c r="K14" s="44">
        <f>(144-3)/144*100</f>
        <v>97.916666666666657</v>
      </c>
      <c r="L14" s="44">
        <f>(72-21)/72*100</f>
        <v>70.833333333333343</v>
      </c>
      <c r="M14" s="45">
        <f>(36-P14)/36*100</f>
        <v>69.444444444444443</v>
      </c>
      <c r="N14" s="45">
        <f>(36-O14)/36*100</f>
        <v>72.222222222222214</v>
      </c>
      <c r="O14" s="43">
        <v>10</v>
      </c>
      <c r="P14" s="43">
        <v>11</v>
      </c>
      <c r="Q14" s="45">
        <f>(12-T14)/12*100</f>
        <v>66.666666666666657</v>
      </c>
      <c r="R14" s="45">
        <f>(12-S14)/12*100</f>
        <v>58.333333333333336</v>
      </c>
      <c r="S14" s="43">
        <v>5</v>
      </c>
      <c r="T14" s="43">
        <v>4</v>
      </c>
      <c r="U14" s="43">
        <f>(12-X14)/12*100</f>
        <v>75</v>
      </c>
      <c r="V14" s="43">
        <f>(12-W14)/12*100</f>
        <v>75</v>
      </c>
      <c r="W14" s="43">
        <v>3</v>
      </c>
      <c r="X14" s="43">
        <v>3</v>
      </c>
      <c r="Y14" s="50">
        <f>(12-AB14)/12*100</f>
        <v>66.666666666666657</v>
      </c>
      <c r="Z14" s="50">
        <f>(12-AA14)/12*100</f>
        <v>83.333333333333343</v>
      </c>
      <c r="AA14" s="43">
        <v>2</v>
      </c>
      <c r="AB14" s="43">
        <v>4</v>
      </c>
      <c r="AC14" s="43" t="s">
        <v>48</v>
      </c>
      <c r="AD14" s="43" t="s">
        <v>78</v>
      </c>
    </row>
  </sheetData>
  <autoFilter ref="A1:AD14" xr:uid="{FBD25B01-4FBA-BC45-B717-B1EC0B40D747}">
    <filterColumn colId="16" showButton="0"/>
    <filterColumn colId="18" showButton="0"/>
    <filterColumn colId="20" showButton="0"/>
    <filterColumn colId="22" showButton="0"/>
    <filterColumn colId="24" showButton="0"/>
    <filterColumn colId="26" showButton="0"/>
    <sortState xmlns:xlrd2="http://schemas.microsoft.com/office/spreadsheetml/2017/richdata2" ref="A4:AD14">
      <sortCondition ref="C1:C14"/>
    </sortState>
  </autoFilter>
  <mergeCells count="24">
    <mergeCell ref="AC1:AC2"/>
    <mergeCell ref="AD1:AD2"/>
    <mergeCell ref="Y1:Z1"/>
    <mergeCell ref="AA1:AB1"/>
    <mergeCell ref="C1:C2"/>
    <mergeCell ref="K1:K2"/>
    <mergeCell ref="O1:O2"/>
    <mergeCell ref="P1:P2"/>
    <mergeCell ref="Q1:R1"/>
    <mergeCell ref="S1:T1"/>
    <mergeCell ref="U1:V1"/>
    <mergeCell ref="W1:X1"/>
    <mergeCell ref="H1:H2"/>
    <mergeCell ref="I1:I2"/>
    <mergeCell ref="J1:J2"/>
    <mergeCell ref="L1:L2"/>
    <mergeCell ref="M1:M2"/>
    <mergeCell ref="N1:N2"/>
    <mergeCell ref="A1:A2"/>
    <mergeCell ref="B1:B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0E01-65D2-1C46-A9F3-654BC2734804}">
  <sheetPr>
    <tabColor theme="8" tint="0.79998168889431442"/>
  </sheetPr>
  <dimension ref="A1:X16"/>
  <sheetViews>
    <sheetView tabSelected="1" topLeftCell="B1" workbookViewId="0">
      <selection activeCell="V24" sqref="V24"/>
    </sheetView>
  </sheetViews>
  <sheetFormatPr baseColWidth="10" defaultRowHeight="16" x14ac:dyDescent="0.2"/>
  <cols>
    <col min="1" max="1" width="13" style="1" hidden="1" customWidth="1"/>
    <col min="2" max="2" width="12.5" customWidth="1"/>
    <col min="3" max="3" width="23.5" bestFit="1" customWidth="1"/>
    <col min="4" max="4" width="25" bestFit="1" customWidth="1"/>
    <col min="5" max="5" width="9.83203125" bestFit="1" customWidth="1"/>
    <col min="6" max="6" width="10.83203125" style="1"/>
    <col min="7" max="7" width="8" style="1" customWidth="1"/>
    <col min="8" max="8" width="10.83203125" style="32"/>
    <col min="9" max="9" width="11" style="32" customWidth="1"/>
    <col min="10" max="10" width="10.1640625" style="32" customWidth="1"/>
    <col min="11" max="12" width="8.33203125" style="49" customWidth="1"/>
    <col min="13" max="14" width="7.5" style="32" customWidth="1"/>
    <col min="15" max="15" width="8.5" style="32" customWidth="1"/>
    <col min="16" max="16" width="7.6640625" style="32" customWidth="1"/>
    <col min="17" max="18" width="8.5" style="32" customWidth="1"/>
    <col min="19" max="22" width="8.1640625" style="32" customWidth="1"/>
    <col min="23" max="24" width="10.83203125" style="32"/>
  </cols>
  <sheetData>
    <row r="1" spans="1:24" ht="16" customHeight="1" x14ac:dyDescent="0.2">
      <c r="A1" s="24" t="s">
        <v>39</v>
      </c>
      <c r="B1" s="23" t="s">
        <v>50</v>
      </c>
      <c r="C1" s="23" t="s">
        <v>57</v>
      </c>
      <c r="D1" s="24" t="s">
        <v>0</v>
      </c>
      <c r="E1" s="24" t="s">
        <v>9</v>
      </c>
      <c r="F1" s="24" t="s">
        <v>2</v>
      </c>
      <c r="G1" s="24" t="s">
        <v>5</v>
      </c>
      <c r="H1" s="31" t="s">
        <v>3</v>
      </c>
      <c r="I1" s="37" t="s">
        <v>4</v>
      </c>
      <c r="J1" s="31" t="s">
        <v>6</v>
      </c>
      <c r="K1" s="37" t="s">
        <v>61</v>
      </c>
      <c r="L1" s="37" t="s">
        <v>14</v>
      </c>
      <c r="M1" s="31" t="s">
        <v>6</v>
      </c>
      <c r="N1" s="31" t="s">
        <v>53</v>
      </c>
      <c r="O1" s="38" t="s">
        <v>11</v>
      </c>
      <c r="P1" s="38" t="s">
        <v>10</v>
      </c>
      <c r="Q1" s="31" t="s">
        <v>15</v>
      </c>
      <c r="R1" s="31"/>
      <c r="S1" s="31" t="s">
        <v>16</v>
      </c>
      <c r="T1" s="31"/>
      <c r="U1" s="31" t="s">
        <v>17</v>
      </c>
      <c r="V1" s="31"/>
      <c r="W1" s="40" t="s">
        <v>77</v>
      </c>
      <c r="X1" s="40" t="s">
        <v>79</v>
      </c>
    </row>
    <row r="2" spans="1:24" x14ac:dyDescent="0.2">
      <c r="A2" s="24"/>
      <c r="B2" s="23"/>
      <c r="C2" s="23"/>
      <c r="D2" s="24"/>
      <c r="E2" s="24"/>
      <c r="F2" s="24"/>
      <c r="G2" s="24"/>
      <c r="H2" s="31"/>
      <c r="I2" s="37"/>
      <c r="J2" s="31"/>
      <c r="K2" s="37"/>
      <c r="L2" s="37"/>
      <c r="M2" s="31"/>
      <c r="N2" s="31"/>
      <c r="O2" s="38"/>
      <c r="P2" s="38"/>
      <c r="Q2" s="41" t="s">
        <v>6</v>
      </c>
      <c r="R2" s="41" t="s">
        <v>53</v>
      </c>
      <c r="S2" s="41" t="s">
        <v>6</v>
      </c>
      <c r="T2" s="41" t="s">
        <v>53</v>
      </c>
      <c r="U2" s="41" t="s">
        <v>6</v>
      </c>
      <c r="V2" s="41" t="s">
        <v>53</v>
      </c>
      <c r="W2" s="40"/>
      <c r="X2" s="40"/>
    </row>
    <row r="3" spans="1:24" s="29" customFormat="1" x14ac:dyDescent="0.2">
      <c r="A3" s="1"/>
      <c r="B3" s="35" t="s">
        <v>82</v>
      </c>
      <c r="C3" s="35" t="s">
        <v>81</v>
      </c>
      <c r="D3" s="35" t="s">
        <v>65</v>
      </c>
      <c r="E3" s="35" t="s">
        <v>80</v>
      </c>
      <c r="F3" s="36">
        <v>1.346527777777778</v>
      </c>
      <c r="G3" s="34">
        <v>3.69</v>
      </c>
      <c r="H3" s="43">
        <v>8</v>
      </c>
      <c r="I3" s="43">
        <v>8</v>
      </c>
      <c r="J3" s="43" t="s">
        <v>22</v>
      </c>
      <c r="K3" s="44">
        <f>(144-2)/144*100</f>
        <v>98.611111111111114</v>
      </c>
      <c r="L3" s="44">
        <f>(72-8)/72*100</f>
        <v>88.888888888888886</v>
      </c>
      <c r="M3" s="45">
        <f>(36-O3)/36*100</f>
        <v>88.888888888888886</v>
      </c>
      <c r="N3" s="45">
        <f>(36-P3)/36*100</f>
        <v>88.888888888888886</v>
      </c>
      <c r="O3" s="43">
        <v>4</v>
      </c>
      <c r="P3" s="43">
        <v>4</v>
      </c>
      <c r="Q3" s="45">
        <v>83.333333333333343</v>
      </c>
      <c r="R3" s="45">
        <v>91.666666666666657</v>
      </c>
      <c r="S3" s="45">
        <v>83.333333333333343</v>
      </c>
      <c r="T3" s="45">
        <v>83.333333333333343</v>
      </c>
      <c r="U3" s="45">
        <v>100</v>
      </c>
      <c r="V3" s="45">
        <v>91.666666666666657</v>
      </c>
      <c r="W3" s="34" t="s">
        <v>78</v>
      </c>
      <c r="X3" s="34" t="s">
        <v>78</v>
      </c>
    </row>
    <row r="4" spans="1:24" s="29" customFormat="1" x14ac:dyDescent="0.2">
      <c r="A4" s="1"/>
      <c r="B4" s="35" t="s">
        <v>82</v>
      </c>
      <c r="C4" s="35" t="s">
        <v>85</v>
      </c>
      <c r="D4" s="35" t="s">
        <v>66</v>
      </c>
      <c r="E4" s="35" t="s">
        <v>8</v>
      </c>
      <c r="F4" s="36">
        <v>1.9861111111111109</v>
      </c>
      <c r="G4" s="34">
        <v>3.84</v>
      </c>
      <c r="H4" s="43">
        <v>2</v>
      </c>
      <c r="I4" s="43">
        <v>2</v>
      </c>
      <c r="J4" s="43" t="s">
        <v>22</v>
      </c>
      <c r="K4" s="44">
        <f>(144)/144*100</f>
        <v>100</v>
      </c>
      <c r="L4" s="44">
        <f>(72-5)/72*100</f>
        <v>93.055555555555557</v>
      </c>
      <c r="M4" s="45">
        <f>(36-O4)/36*100</f>
        <v>91.666666666666657</v>
      </c>
      <c r="N4" s="45">
        <f>(36-P4)/36*100</f>
        <v>94.444444444444443</v>
      </c>
      <c r="O4" s="43">
        <v>3</v>
      </c>
      <c r="P4" s="43">
        <v>2</v>
      </c>
      <c r="Q4" s="45">
        <v>91.666666666666657</v>
      </c>
      <c r="R4" s="45">
        <v>83.333333333333343</v>
      </c>
      <c r="S4" s="45">
        <v>100</v>
      </c>
      <c r="T4" s="45">
        <v>100</v>
      </c>
      <c r="U4" s="45">
        <v>83.333333333333343</v>
      </c>
      <c r="V4" s="45">
        <v>100</v>
      </c>
      <c r="W4" s="34" t="s">
        <v>48</v>
      </c>
      <c r="X4" s="34" t="s">
        <v>78</v>
      </c>
    </row>
    <row r="5" spans="1:24" x14ac:dyDescent="0.2">
      <c r="B5" s="35" t="s">
        <v>82</v>
      </c>
      <c r="C5" s="35" t="s">
        <v>87</v>
      </c>
      <c r="D5" s="35" t="s">
        <v>69</v>
      </c>
      <c r="E5" s="35" t="s">
        <v>86</v>
      </c>
      <c r="F5" s="36">
        <v>1.2125000000000001</v>
      </c>
      <c r="G5" s="34">
        <v>3.84</v>
      </c>
      <c r="H5" s="43">
        <v>17</v>
      </c>
      <c r="I5" s="43">
        <v>20</v>
      </c>
      <c r="J5" s="43" t="s">
        <v>22</v>
      </c>
      <c r="K5" s="44">
        <f>(144-5)/144*100</f>
        <v>96.527777777777786</v>
      </c>
      <c r="L5" s="44">
        <f>(72-3)/72*100</f>
        <v>95.833333333333343</v>
      </c>
      <c r="M5" s="45">
        <f>(36-O5)/36*100</f>
        <v>94.444444444444443</v>
      </c>
      <c r="N5" s="45">
        <f>(36-P5)/36*100</f>
        <v>97.222222222222214</v>
      </c>
      <c r="O5" s="43">
        <v>2</v>
      </c>
      <c r="P5" s="43">
        <v>1</v>
      </c>
      <c r="Q5" s="45">
        <v>91.666666666666657</v>
      </c>
      <c r="R5" s="45">
        <v>91.666666666666657</v>
      </c>
      <c r="S5" s="45">
        <v>91.666666666666657</v>
      </c>
      <c r="T5" s="45">
        <v>100</v>
      </c>
      <c r="U5" s="45">
        <v>100</v>
      </c>
      <c r="V5" s="45">
        <v>100</v>
      </c>
      <c r="W5" s="34" t="s">
        <v>78</v>
      </c>
      <c r="X5" s="34" t="s">
        <v>48</v>
      </c>
    </row>
    <row r="6" spans="1:24" x14ac:dyDescent="0.2">
      <c r="B6" s="4" t="s">
        <v>75</v>
      </c>
      <c r="C6" s="4" t="s">
        <v>91</v>
      </c>
      <c r="D6" s="4" t="s">
        <v>71</v>
      </c>
      <c r="E6" s="4" t="s">
        <v>90</v>
      </c>
      <c r="F6" s="33">
        <v>1.5118055555555554</v>
      </c>
      <c r="G6" s="18">
        <v>3.83</v>
      </c>
      <c r="H6" s="46">
        <v>0</v>
      </c>
      <c r="I6" s="46">
        <v>0</v>
      </c>
      <c r="J6" s="46" t="s">
        <v>22</v>
      </c>
      <c r="K6" s="47">
        <f>(144-1)/144*100</f>
        <v>99.305555555555557</v>
      </c>
      <c r="L6" s="47">
        <f>(72-16)/72*100</f>
        <v>77.777777777777786</v>
      </c>
      <c r="M6" s="48">
        <f>(36-O6)/36*100</f>
        <v>86.111111111111114</v>
      </c>
      <c r="N6" s="48">
        <f>(36-P6)/36*100</f>
        <v>69.444444444444443</v>
      </c>
      <c r="O6" s="46">
        <v>5</v>
      </c>
      <c r="P6" s="46">
        <v>11</v>
      </c>
      <c r="Q6" s="48">
        <v>100</v>
      </c>
      <c r="R6" s="48">
        <v>91.666666666666657</v>
      </c>
      <c r="S6" s="48">
        <v>83.333333333333343</v>
      </c>
      <c r="T6" s="48">
        <v>41.666666666666671</v>
      </c>
      <c r="U6" s="48">
        <v>75</v>
      </c>
      <c r="V6" s="48">
        <v>75</v>
      </c>
      <c r="W6" s="18" t="s">
        <v>78</v>
      </c>
      <c r="X6" s="18" t="s">
        <v>78</v>
      </c>
    </row>
    <row r="7" spans="1:24" x14ac:dyDescent="0.2">
      <c r="B7" s="35" t="s">
        <v>82</v>
      </c>
      <c r="C7" s="35" t="s">
        <v>94</v>
      </c>
      <c r="D7" s="35" t="s">
        <v>67</v>
      </c>
      <c r="E7" s="35" t="s">
        <v>74</v>
      </c>
      <c r="F7" s="36">
        <v>1.4493055555555554</v>
      </c>
      <c r="G7" s="34">
        <v>3.84</v>
      </c>
      <c r="H7" s="43">
        <v>14</v>
      </c>
      <c r="I7" s="43">
        <v>16</v>
      </c>
      <c r="J7" s="45" t="s">
        <v>22</v>
      </c>
      <c r="K7" s="44">
        <f>(144)/144*100</f>
        <v>100</v>
      </c>
      <c r="L7" s="44">
        <f>(72-7)/72*100</f>
        <v>90.277777777777786</v>
      </c>
      <c r="M7" s="45">
        <f>(36-O7)/36*100</f>
        <v>88.888888888888886</v>
      </c>
      <c r="N7" s="45">
        <f>(36-P7)/36*100</f>
        <v>91.666666666666657</v>
      </c>
      <c r="O7" s="43">
        <v>4</v>
      </c>
      <c r="P7" s="43">
        <v>3</v>
      </c>
      <c r="Q7" s="45">
        <v>100</v>
      </c>
      <c r="R7" s="45">
        <v>91.666666666666657</v>
      </c>
      <c r="S7" s="45">
        <v>75</v>
      </c>
      <c r="T7" s="45">
        <v>91.666666666666657</v>
      </c>
      <c r="U7" s="45">
        <v>91.666666666666657</v>
      </c>
      <c r="V7" s="45">
        <v>91.666666666666657</v>
      </c>
      <c r="W7" s="34" t="s">
        <v>48</v>
      </c>
      <c r="X7" s="34" t="s">
        <v>78</v>
      </c>
    </row>
    <row r="8" spans="1:24" x14ac:dyDescent="0.2">
      <c r="A8" s="30"/>
      <c r="B8" s="35" t="s">
        <v>60</v>
      </c>
      <c r="C8" s="35" t="s">
        <v>58</v>
      </c>
      <c r="D8" s="35" t="s">
        <v>59</v>
      </c>
      <c r="E8" s="35" t="s">
        <v>28</v>
      </c>
      <c r="F8" s="36">
        <v>1.2798611111111111</v>
      </c>
      <c r="G8" s="34">
        <v>3.84</v>
      </c>
      <c r="H8" s="43">
        <v>11</v>
      </c>
      <c r="I8" s="43">
        <v>12</v>
      </c>
      <c r="J8" s="43" t="s">
        <v>7</v>
      </c>
      <c r="K8" s="44">
        <f>(144-2)/144*100</f>
        <v>98.611111111111114</v>
      </c>
      <c r="L8" s="44">
        <f>(72-7)/72*100</f>
        <v>90.277777777777786</v>
      </c>
      <c r="M8" s="45">
        <f>(36-P8)/36*100</f>
        <v>88.888888888888886</v>
      </c>
      <c r="N8" s="45">
        <f>(36-O8)/36*100</f>
        <v>91.666666666666657</v>
      </c>
      <c r="O8" s="43">
        <v>3</v>
      </c>
      <c r="P8" s="43">
        <v>4</v>
      </c>
      <c r="Q8" s="45">
        <v>83.333333333333343</v>
      </c>
      <c r="R8" s="45">
        <v>91.666666666666657</v>
      </c>
      <c r="S8" s="45">
        <v>91.666666666666657</v>
      </c>
      <c r="T8" s="45">
        <v>83.333333333333343</v>
      </c>
      <c r="U8" s="45">
        <v>91.6666666666667</v>
      </c>
      <c r="V8" s="45">
        <v>100</v>
      </c>
      <c r="W8" s="34" t="s">
        <v>48</v>
      </c>
      <c r="X8" s="34" t="s">
        <v>78</v>
      </c>
    </row>
    <row r="9" spans="1:24" x14ac:dyDescent="0.2">
      <c r="A9" s="18"/>
      <c r="B9" s="4" t="s">
        <v>75</v>
      </c>
      <c r="C9" s="4" t="s">
        <v>76</v>
      </c>
      <c r="D9" s="4" t="s">
        <v>62</v>
      </c>
      <c r="E9" s="4" t="s">
        <v>74</v>
      </c>
      <c r="F9" s="33">
        <v>2.1618055555555555</v>
      </c>
      <c r="G9" s="18">
        <v>3.83</v>
      </c>
      <c r="H9" s="46">
        <v>8</v>
      </c>
      <c r="I9" s="46">
        <v>8</v>
      </c>
      <c r="J9" s="46" t="s">
        <v>7</v>
      </c>
      <c r="K9" s="47">
        <f>(144-2)/144*100</f>
        <v>98.611111111111114</v>
      </c>
      <c r="L9" s="47">
        <f>(72-9)/72*100</f>
        <v>87.5</v>
      </c>
      <c r="M9" s="48">
        <f>(36-P9)/36*100</f>
        <v>94.444444444444443</v>
      </c>
      <c r="N9" s="48">
        <f>(36-O9)/36*100</f>
        <v>80.555555555555557</v>
      </c>
      <c r="O9" s="46">
        <v>7</v>
      </c>
      <c r="P9" s="46">
        <v>2</v>
      </c>
      <c r="Q9" s="48">
        <v>91.666666666666657</v>
      </c>
      <c r="R9" s="48">
        <v>75</v>
      </c>
      <c r="S9" s="48">
        <v>100</v>
      </c>
      <c r="T9" s="48">
        <v>75</v>
      </c>
      <c r="U9" s="48">
        <v>91.666666666666657</v>
      </c>
      <c r="V9" s="48">
        <v>91.666666666666657</v>
      </c>
      <c r="W9" s="18" t="s">
        <v>78</v>
      </c>
      <c r="X9" s="18" t="s">
        <v>78</v>
      </c>
    </row>
    <row r="10" spans="1:24" x14ac:dyDescent="0.2">
      <c r="A10" s="34"/>
      <c r="B10" s="35" t="s">
        <v>83</v>
      </c>
      <c r="C10" s="35" t="s">
        <v>84</v>
      </c>
      <c r="D10" s="35" t="s">
        <v>64</v>
      </c>
      <c r="E10" s="35" t="s">
        <v>31</v>
      </c>
      <c r="F10" s="36">
        <v>1.9875</v>
      </c>
      <c r="G10" s="34">
        <v>3.69</v>
      </c>
      <c r="H10" s="43">
        <v>3</v>
      </c>
      <c r="I10" s="43">
        <v>4</v>
      </c>
      <c r="J10" s="43" t="s">
        <v>7</v>
      </c>
      <c r="K10" s="44">
        <f>(144-3)/144*100</f>
        <v>97.916666666666657</v>
      </c>
      <c r="L10" s="44">
        <f>(72-13)/72*100</f>
        <v>81.944444444444443</v>
      </c>
      <c r="M10" s="45">
        <f>(36-P10)/36*100</f>
        <v>83.333333333333343</v>
      </c>
      <c r="N10" s="45">
        <f>(36-O10)/36*100</f>
        <v>80.555555555555557</v>
      </c>
      <c r="O10" s="43">
        <v>7</v>
      </c>
      <c r="P10" s="43">
        <v>6</v>
      </c>
      <c r="Q10" s="45">
        <v>91.666666666666657</v>
      </c>
      <c r="R10" s="45">
        <v>66.666666666666657</v>
      </c>
      <c r="S10" s="45">
        <v>83.333333333333343</v>
      </c>
      <c r="T10" s="45">
        <v>91.666666666666657</v>
      </c>
      <c r="U10" s="45">
        <v>75</v>
      </c>
      <c r="V10" s="45">
        <v>83.333333333333343</v>
      </c>
      <c r="W10" s="34" t="s">
        <v>48</v>
      </c>
      <c r="X10" s="34" t="s">
        <v>48</v>
      </c>
    </row>
    <row r="11" spans="1:24" x14ac:dyDescent="0.2">
      <c r="A11" s="18"/>
      <c r="B11" s="4" t="s">
        <v>75</v>
      </c>
      <c r="C11" s="18" t="s">
        <v>88</v>
      </c>
      <c r="D11" s="4" t="s">
        <v>72</v>
      </c>
      <c r="E11" s="4" t="s">
        <v>89</v>
      </c>
      <c r="F11" s="33">
        <v>1.3034722222222224</v>
      </c>
      <c r="G11" s="18">
        <v>3.54</v>
      </c>
      <c r="H11" s="46">
        <v>0</v>
      </c>
      <c r="I11" s="46">
        <v>0</v>
      </c>
      <c r="J11" s="46" t="s">
        <v>7</v>
      </c>
      <c r="K11" s="47">
        <f>(144-4)/144*100</f>
        <v>97.222222222222214</v>
      </c>
      <c r="L11" s="47">
        <f>(72-12)/72*100</f>
        <v>83.333333333333343</v>
      </c>
      <c r="M11" s="48">
        <f>(36-P11)/36*100</f>
        <v>88.888888888888886</v>
      </c>
      <c r="N11" s="48">
        <f>(36-O11)/36*100</f>
        <v>77.777777777777786</v>
      </c>
      <c r="O11" s="46">
        <v>8</v>
      </c>
      <c r="P11" s="46">
        <v>4</v>
      </c>
      <c r="Q11" s="48">
        <v>91.666666666666657</v>
      </c>
      <c r="R11" s="48">
        <v>83.333333333333343</v>
      </c>
      <c r="S11" s="48">
        <v>100</v>
      </c>
      <c r="T11" s="48">
        <v>75</v>
      </c>
      <c r="U11" s="48">
        <v>75</v>
      </c>
      <c r="V11" s="48">
        <v>75</v>
      </c>
      <c r="W11" s="18" t="s">
        <v>78</v>
      </c>
      <c r="X11" s="18" t="s">
        <v>78</v>
      </c>
    </row>
    <row r="12" spans="1:24" x14ac:dyDescent="0.2">
      <c r="B12" s="4" t="s">
        <v>75</v>
      </c>
      <c r="C12" s="4" t="s">
        <v>92</v>
      </c>
      <c r="D12" s="4" t="s">
        <v>68</v>
      </c>
      <c r="E12" s="4" t="s">
        <v>93</v>
      </c>
      <c r="F12" s="33">
        <v>1.4201388888888891</v>
      </c>
      <c r="G12" s="18">
        <v>3.84</v>
      </c>
      <c r="H12" s="46">
        <v>7</v>
      </c>
      <c r="I12" s="46">
        <v>9</v>
      </c>
      <c r="J12" s="46" t="s">
        <v>7</v>
      </c>
      <c r="K12" s="47">
        <f>(144-1)/144*100</f>
        <v>99.305555555555557</v>
      </c>
      <c r="L12" s="47">
        <f>(72-10)/72*100</f>
        <v>86.111111111111114</v>
      </c>
      <c r="M12" s="48">
        <f>(36-P12)/36*100</f>
        <v>91.666666666666657</v>
      </c>
      <c r="N12" s="48">
        <f>(36-O12)/36*100</f>
        <v>80.555555555555557</v>
      </c>
      <c r="O12" s="46">
        <v>7</v>
      </c>
      <c r="P12" s="46">
        <v>3</v>
      </c>
      <c r="Q12" s="48">
        <v>83.333333333333343</v>
      </c>
      <c r="R12" s="48">
        <v>91.666666666666657</v>
      </c>
      <c r="S12" s="48">
        <v>100</v>
      </c>
      <c r="T12" s="48">
        <v>58.333333333333336</v>
      </c>
      <c r="U12" s="48">
        <v>91.666666666666657</v>
      </c>
      <c r="V12" s="48">
        <v>83.333333333333343</v>
      </c>
      <c r="W12" s="18" t="s">
        <v>48</v>
      </c>
      <c r="X12" s="18" t="s">
        <v>78</v>
      </c>
    </row>
    <row r="13" spans="1:24" x14ac:dyDescent="0.2">
      <c r="B13" s="4" t="s">
        <v>75</v>
      </c>
      <c r="C13" s="4" t="s">
        <v>95</v>
      </c>
      <c r="D13" s="4" t="s">
        <v>70</v>
      </c>
      <c r="E13" s="4" t="s">
        <v>80</v>
      </c>
      <c r="F13" s="33" t="s">
        <v>63</v>
      </c>
      <c r="G13" s="18">
        <v>3.84</v>
      </c>
      <c r="H13" s="46">
        <v>18</v>
      </c>
      <c r="I13" s="46">
        <v>19</v>
      </c>
      <c r="J13" s="46" t="s">
        <v>7</v>
      </c>
      <c r="K13" s="47">
        <f>(144-2)/144*100</f>
        <v>98.611111111111114</v>
      </c>
      <c r="L13" s="47">
        <f>(72-8)/72*100</f>
        <v>88.888888888888886</v>
      </c>
      <c r="M13" s="48">
        <f>(36-P13)/36*100</f>
        <v>94.444444444444443</v>
      </c>
      <c r="N13" s="48">
        <f>(36-O13)/36*100</f>
        <v>83.333333333333343</v>
      </c>
      <c r="O13" s="46">
        <v>6</v>
      </c>
      <c r="P13" s="46">
        <v>2</v>
      </c>
      <c r="Q13" s="48">
        <v>91.666666666666657</v>
      </c>
      <c r="R13" s="48">
        <v>83.333333333333343</v>
      </c>
      <c r="S13" s="48">
        <v>91.666666666666657</v>
      </c>
      <c r="T13" s="48">
        <v>83.333333333333343</v>
      </c>
      <c r="U13" s="48">
        <v>100</v>
      </c>
      <c r="V13" s="48">
        <v>83.333333333333343</v>
      </c>
      <c r="W13" s="18" t="s">
        <v>48</v>
      </c>
      <c r="X13" s="18" t="s">
        <v>78</v>
      </c>
    </row>
    <row r="14" spans="1:24" s="29" customFormat="1" x14ac:dyDescent="0.2">
      <c r="A14" s="30"/>
      <c r="B14" s="35" t="s">
        <v>82</v>
      </c>
      <c r="C14" s="35" t="s">
        <v>97</v>
      </c>
      <c r="D14" s="35" t="s">
        <v>73</v>
      </c>
      <c r="E14" s="35" t="s">
        <v>96</v>
      </c>
      <c r="F14" s="36">
        <v>1.4201388888888891</v>
      </c>
      <c r="G14" s="34">
        <v>3.84</v>
      </c>
      <c r="H14" s="43">
        <v>14</v>
      </c>
      <c r="I14" s="43">
        <v>17</v>
      </c>
      <c r="J14" s="43" t="s">
        <v>7</v>
      </c>
      <c r="K14" s="44">
        <f>(144-3)/144*100</f>
        <v>97.916666666666657</v>
      </c>
      <c r="L14" s="44">
        <f>(72-21)/72*100</f>
        <v>70.833333333333343</v>
      </c>
      <c r="M14" s="45">
        <f>(36-P14)/36*100</f>
        <v>69.444444444444443</v>
      </c>
      <c r="N14" s="45">
        <f>(36-O14)/36*100</f>
        <v>72.222222222222214</v>
      </c>
      <c r="O14" s="43">
        <v>10</v>
      </c>
      <c r="P14" s="43">
        <v>11</v>
      </c>
      <c r="Q14" s="45">
        <v>66.666666666666657</v>
      </c>
      <c r="R14" s="45">
        <v>58.333333333333336</v>
      </c>
      <c r="S14" s="43">
        <v>75</v>
      </c>
      <c r="T14" s="43">
        <v>75</v>
      </c>
      <c r="U14" s="45">
        <v>66.666666666666657</v>
      </c>
      <c r="V14" s="45">
        <v>83.333333333333343</v>
      </c>
      <c r="W14" s="34" t="s">
        <v>48</v>
      </c>
      <c r="X14" s="34" t="s">
        <v>78</v>
      </c>
    </row>
    <row r="15" spans="1:24" x14ac:dyDescent="0.2">
      <c r="K15" s="51">
        <f>AVERAGE(K3:K14)</f>
        <v>98.553240740740748</v>
      </c>
      <c r="L15" s="51">
        <f>AVERAGE(L3:L14)</f>
        <v>86.226851851851862</v>
      </c>
      <c r="M15" s="51">
        <f>AVERAGE(M3:M14)</f>
        <v>88.425925925925924</v>
      </c>
      <c r="N15" s="51">
        <f>AVERAGE(N3:N14)</f>
        <v>84.027777777777771</v>
      </c>
      <c r="O15" s="51"/>
      <c r="P15" s="51"/>
      <c r="Q15" s="51">
        <f>AVERAGE(Q3:Q14)</f>
        <v>88.888888888888872</v>
      </c>
      <c r="R15" s="51">
        <f>AVERAGE(R3:R14)</f>
        <v>83.333333333333329</v>
      </c>
      <c r="S15" s="51">
        <f>AVERAGE(S3:S14)</f>
        <v>89.583333333333329</v>
      </c>
      <c r="T15" s="51">
        <f>AVERAGE(T3:T14)</f>
        <v>79.861111111111128</v>
      </c>
      <c r="U15" s="51">
        <f>AVERAGE(U3:U14)</f>
        <v>86.805555555555557</v>
      </c>
      <c r="V15" s="51">
        <f>AVERAGE(V3:V14)</f>
        <v>88.194444444444443</v>
      </c>
      <c r="W15" s="51"/>
      <c r="X15" s="51"/>
    </row>
    <row r="16" spans="1:24" x14ac:dyDescent="0.2">
      <c r="M16" s="32">
        <v>4</v>
      </c>
      <c r="N16" s="32">
        <v>2</v>
      </c>
    </row>
  </sheetData>
  <autoFilter ref="A1:X14" xr:uid="{64423AB1-FD98-3A44-B5C0-8B2F18D5BA4C}">
    <filterColumn colId="16" showButton="0"/>
    <filterColumn colId="18" showButton="0"/>
    <filterColumn colId="20" showButton="0"/>
    <sortState xmlns:xlrd2="http://schemas.microsoft.com/office/spreadsheetml/2017/richdata2" ref="A4:X15">
      <sortCondition ref="J1:J15"/>
    </sortState>
  </autoFilter>
  <mergeCells count="21">
    <mergeCell ref="S1:T1"/>
    <mergeCell ref="U1:V1"/>
    <mergeCell ref="W1:W2"/>
    <mergeCell ref="X1:X2"/>
    <mergeCell ref="M1:M2"/>
    <mergeCell ref="N1:N2"/>
    <mergeCell ref="O1:O2"/>
    <mergeCell ref="P1:P2"/>
    <mergeCell ref="Q1:R1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Pilot1</vt:lpstr>
      <vt:lpstr>Pilot2Raw</vt:lpstr>
      <vt:lpstr>Pilot2</vt:lpstr>
      <vt:lpstr>Pilot3Raw</vt:lpstr>
      <vt:lpstr>Pilot3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Sukumaran, Priyanka</dc:creator>
  <cp:lastModifiedBy>Sukumaran, Priyanka</cp:lastModifiedBy>
  <dcterms:created xsi:type="dcterms:W3CDTF">2021-03-11T04:06:40Z</dcterms:created>
  <dcterms:modified xsi:type="dcterms:W3CDTF">2021-03-15T16:04:03Z</dcterms:modified>
</cp:coreProperties>
</file>