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tchaj\OneDrive - ARIAD\Documents\MutationFreq_ABL_IC50\Figures\Figure 2\"/>
    </mc:Choice>
  </mc:AlternateContent>
  <bookViews>
    <workbookView xWindow="0" yWindow="0" windowWidth="19368" windowHeight="9084"/>
  </bookViews>
  <sheets>
    <sheet name="Sheet1" sheetId="1" r:id="rId1"/>
  </sheets>
  <definedNames>
    <definedName name="_xlnm._FilterDatabase" localSheetId="0" hidden="1">Sheet1!$A$2:$I$2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3" i="1"/>
  <c r="H3" i="1"/>
  <c r="H4" i="1"/>
  <c r="H5" i="1"/>
  <c r="H6" i="1"/>
  <c r="H7" i="1"/>
  <c r="H8" i="1"/>
  <c r="H2" i="1"/>
  <c r="G10" i="1"/>
  <c r="G11" i="1"/>
  <c r="G12" i="1"/>
  <c r="G15" i="1"/>
  <c r="G16" i="1"/>
  <c r="G17" i="1"/>
  <c r="G18" i="1"/>
  <c r="G19" i="1"/>
  <c r="G6" i="1"/>
  <c r="G7" i="1"/>
  <c r="G8" i="1"/>
  <c r="G4" i="1"/>
  <c r="G5" i="1"/>
  <c r="G3" i="1"/>
  <c r="G2" i="1"/>
  <c r="J30" i="1" l="1"/>
  <c r="J21" i="1"/>
  <c r="J22" i="1"/>
  <c r="J23" i="1"/>
  <c r="J24" i="1"/>
  <c r="J25" i="1"/>
  <c r="J26" i="1"/>
  <c r="J27" i="1"/>
  <c r="J28" i="1"/>
  <c r="J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J5" i="1"/>
  <c r="J6" i="1"/>
  <c r="J7" i="1"/>
  <c r="J3" i="1"/>
  <c r="D38" i="1" l="1"/>
  <c r="D37" i="1"/>
  <c r="D36" i="1"/>
  <c r="D35" i="1"/>
  <c r="D34" i="1"/>
  <c r="D33" i="1"/>
  <c r="F33" i="1"/>
  <c r="D39" i="1" l="1"/>
  <c r="F36" i="1"/>
  <c r="F35" i="1"/>
  <c r="F34" i="1"/>
  <c r="F39" i="1" l="1"/>
</calcChain>
</file>

<file path=xl/sharedStrings.xml><?xml version="1.0" encoding="utf-8"?>
<sst xmlns="http://schemas.openxmlformats.org/spreadsheetml/2006/main" count="59" uniqueCount="56">
  <si>
    <t>Gozgit IC50 2013</t>
  </si>
  <si>
    <t>Zabriskie IC50 2014</t>
  </si>
  <si>
    <t>WT</t>
  </si>
  <si>
    <t>M244V</t>
  </si>
  <si>
    <t>K247L</t>
  </si>
  <si>
    <t>L248V</t>
  </si>
  <si>
    <t>G250E</t>
  </si>
  <si>
    <t>Q252H</t>
  </si>
  <si>
    <t>Y253F</t>
  </si>
  <si>
    <t>Y253H</t>
  </si>
  <si>
    <t>E255V</t>
  </si>
  <si>
    <t>E255K</t>
  </si>
  <si>
    <t>D276G</t>
  </si>
  <si>
    <t>L298V</t>
  </si>
  <si>
    <t>F311I</t>
  </si>
  <si>
    <t>T315I</t>
  </si>
  <si>
    <t>F317L</t>
  </si>
  <si>
    <t>M351T</t>
  </si>
  <si>
    <t>E355A</t>
  </si>
  <si>
    <t>E355G</t>
  </si>
  <si>
    <t>F359C</t>
  </si>
  <si>
    <t>F359I</t>
  </si>
  <si>
    <t>F359V</t>
  </si>
  <si>
    <t>L364I</t>
  </si>
  <si>
    <t>H396P</t>
  </si>
  <si>
    <t>H396R</t>
  </si>
  <si>
    <t>S417Y</t>
  </si>
  <si>
    <t>A433T</t>
  </si>
  <si>
    <t>E450G</t>
  </si>
  <si>
    <t>E459G</t>
  </si>
  <si>
    <t>E459K</t>
  </si>
  <si>
    <t>This study</t>
  </si>
  <si>
    <t>Redaelli IC50 2012</t>
  </si>
  <si>
    <t>Wylie IC50 2017</t>
  </si>
  <si>
    <t>#Note that Wylie was excluded from th cross study correction because correlation with other studies was~0.6</t>
  </si>
  <si>
    <t>Wylie vs This Study</t>
  </si>
  <si>
    <t>Wylie vs Gozgit 2013</t>
  </si>
  <si>
    <t>Wylie vs Zabriskie 2014</t>
  </si>
  <si>
    <t>Wylie vs Raedelli 2012</t>
  </si>
  <si>
    <t>This Study vs</t>
  </si>
  <si>
    <t>Gozgit</t>
  </si>
  <si>
    <t>Raedelli</t>
  </si>
  <si>
    <t>Zabriskie</t>
  </si>
  <si>
    <t>Raedelli vs</t>
  </si>
  <si>
    <t>Gozgit vs</t>
  </si>
  <si>
    <t>Average correlation</t>
  </si>
  <si>
    <t>-----------</t>
  </si>
  <si>
    <t>Previous studies have key gaps in highly prevalent mutations</t>
  </si>
  <si>
    <t>Proportion of total mutations</t>
  </si>
  <si>
    <t>xxxxxxxxxxxxxxxxxxxxxxxxxxx</t>
  </si>
  <si>
    <t>Abundance in clinical trials</t>
  </si>
  <si>
    <t>Note full citations are in the main text</t>
  </si>
  <si>
    <t>1.35+317.7</t>
  </si>
  <si>
    <t>Mean corrected, This Study</t>
  </si>
  <si>
    <t>Relationship</t>
  </si>
  <si>
    <t>Mean &gt;3 replicate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</si>
</sst>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0</c:formatCode>
                <c:ptCount val="22"/>
                <c:pt idx="0">
                  <c:v>145</c:v>
                </c:pt>
                <c:pt idx="1">
                  <c:v>6218</c:v>
                </c:pt>
                <c:pt idx="2">
                  <c:v>2004</c:v>
                </c:pt>
                <c:pt idx="3">
                  <c:v>522</c:v>
                </c:pt>
                <c:pt idx="4">
                  <c:v>1153</c:v>
                </c:pt>
                <c:pt idx="5">
                  <c:v>4430</c:v>
                </c:pt>
                <c:pt idx="6">
                  <c:v>158</c:v>
                </c:pt>
                <c:pt idx="7">
                  <c:v>632</c:v>
                </c:pt>
                <c:pt idx="8">
                  <c:v>452</c:v>
                </c:pt>
                <c:pt idx="9">
                  <c:v>6040</c:v>
                </c:pt>
                <c:pt idx="10">
                  <c:v>519</c:v>
                </c:pt>
                <c:pt idx="11">
                  <c:v>789</c:v>
                </c:pt>
                <c:pt idx="12">
                  <c:v>1381</c:v>
                </c:pt>
                <c:pt idx="13">
                  <c:v>533</c:v>
                </c:pt>
                <c:pt idx="14" formatCode="General">
                  <c:v>360</c:v>
                </c:pt>
                <c:pt idx="15">
                  <c:v>1047</c:v>
                </c:pt>
                <c:pt idx="16">
                  <c:v>377</c:v>
                </c:pt>
                <c:pt idx="17">
                  <c:v>831</c:v>
                </c:pt>
                <c:pt idx="18">
                  <c:v>264</c:v>
                </c:pt>
                <c:pt idx="21">
                  <c:v>1734</c:v>
                </c:pt>
              </c:numCache>
            </c:numRef>
          </c:xVal>
          <c:yVal>
            <c:numRef>
              <c:f>Sheet1!$E$2:$E$23</c:f>
              <c:numCache>
                <c:formatCode>0</c:formatCode>
                <c:ptCount val="22"/>
                <c:pt idx="0">
                  <c:v>527</c:v>
                </c:pt>
                <c:pt idx="1">
                  <c:v>9221</c:v>
                </c:pt>
                <c:pt idx="2">
                  <c:v>3613</c:v>
                </c:pt>
                <c:pt idx="3">
                  <c:v>926</c:v>
                </c:pt>
                <c:pt idx="4">
                  <c:v>3174</c:v>
                </c:pt>
                <c:pt idx="5">
                  <c:v>4589</c:v>
                </c:pt>
                <c:pt idx="6">
                  <c:v>453</c:v>
                </c:pt>
                <c:pt idx="8">
                  <c:v>1370</c:v>
                </c:pt>
                <c:pt idx="9">
                  <c:v>8953</c:v>
                </c:pt>
                <c:pt idx="10">
                  <c:v>1509</c:v>
                </c:pt>
                <c:pt idx="12">
                  <c:v>1888</c:v>
                </c:pt>
                <c:pt idx="13">
                  <c:v>2058</c:v>
                </c:pt>
                <c:pt idx="15">
                  <c:v>733.6</c:v>
                </c:pt>
                <c:pt idx="16">
                  <c:v>3147</c:v>
                </c:pt>
                <c:pt idx="17">
                  <c:v>1866</c:v>
                </c:pt>
                <c:pt idx="18">
                  <c:v>1147</c:v>
                </c:pt>
                <c:pt idx="21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E-4E3D-820F-8EE6261E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42168"/>
        <c:axId val="512541512"/>
      </c:scatterChart>
      <c:valAx>
        <c:axId val="5125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1512"/>
        <c:crosses val="autoZero"/>
        <c:crossBetween val="midCat"/>
      </c:valAx>
      <c:valAx>
        <c:axId val="5125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Sheet1!$B$2:$B$24</c:f>
              <c:numCache>
                <c:formatCode>0</c:formatCode>
                <c:ptCount val="23"/>
                <c:pt idx="0">
                  <c:v>145</c:v>
                </c:pt>
                <c:pt idx="1">
                  <c:v>6218</c:v>
                </c:pt>
                <c:pt idx="2">
                  <c:v>2004</c:v>
                </c:pt>
                <c:pt idx="3">
                  <c:v>522</c:v>
                </c:pt>
                <c:pt idx="4">
                  <c:v>1153</c:v>
                </c:pt>
                <c:pt idx="5">
                  <c:v>4430</c:v>
                </c:pt>
                <c:pt idx="6">
                  <c:v>158</c:v>
                </c:pt>
                <c:pt idx="7">
                  <c:v>632</c:v>
                </c:pt>
                <c:pt idx="8">
                  <c:v>452</c:v>
                </c:pt>
                <c:pt idx="9">
                  <c:v>6040</c:v>
                </c:pt>
                <c:pt idx="10">
                  <c:v>519</c:v>
                </c:pt>
                <c:pt idx="11">
                  <c:v>789</c:v>
                </c:pt>
                <c:pt idx="12">
                  <c:v>1381</c:v>
                </c:pt>
                <c:pt idx="13">
                  <c:v>533</c:v>
                </c:pt>
                <c:pt idx="14" formatCode="General">
                  <c:v>360</c:v>
                </c:pt>
                <c:pt idx="15">
                  <c:v>1047</c:v>
                </c:pt>
                <c:pt idx="16">
                  <c:v>377</c:v>
                </c:pt>
                <c:pt idx="17">
                  <c:v>831</c:v>
                </c:pt>
                <c:pt idx="18">
                  <c:v>264</c:v>
                </c:pt>
                <c:pt idx="21">
                  <c:v>1734</c:v>
                </c:pt>
              </c:numCache>
            </c:numRef>
          </c:xVal>
          <c:yVal>
            <c:numRef>
              <c:f>Sheet1!$C$2:$C$24</c:f>
              <c:numCache>
                <c:formatCode>0</c:formatCode>
                <c:ptCount val="23"/>
                <c:pt idx="0">
                  <c:v>201</c:v>
                </c:pt>
                <c:pt idx="1">
                  <c:v>9773</c:v>
                </c:pt>
                <c:pt idx="2">
                  <c:v>1087</c:v>
                </c:pt>
                <c:pt idx="3">
                  <c:v>404</c:v>
                </c:pt>
                <c:pt idx="4">
                  <c:v>2487</c:v>
                </c:pt>
                <c:pt idx="5">
                  <c:v>4908</c:v>
                </c:pt>
                <c:pt idx="6">
                  <c:v>287</c:v>
                </c:pt>
                <c:pt idx="8">
                  <c:v>675</c:v>
                </c:pt>
                <c:pt idx="9">
                  <c:v>8322</c:v>
                </c:pt>
                <c:pt idx="10">
                  <c:v>346</c:v>
                </c:pt>
                <c:pt idx="11">
                  <c:v>728</c:v>
                </c:pt>
                <c:pt idx="13">
                  <c:v>395</c:v>
                </c:pt>
                <c:pt idx="14" formatCode="General">
                  <c:v>612</c:v>
                </c:pt>
                <c:pt idx="16">
                  <c:v>324</c:v>
                </c:pt>
                <c:pt idx="17">
                  <c:v>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C-402A-82A1-0EAA23BA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67816"/>
        <c:axId val="330468472"/>
      </c:scatterChart>
      <c:valAx>
        <c:axId val="3304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8472"/>
        <c:crosses val="autoZero"/>
        <c:crossBetween val="midCat"/>
      </c:valAx>
      <c:valAx>
        <c:axId val="3304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34</xdr:row>
      <xdr:rowOff>76200</xdr:rowOff>
    </xdr:from>
    <xdr:to>
      <xdr:col>6</xdr:col>
      <xdr:colOff>883920</xdr:colOff>
      <xdr:row>67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68E2-F5D8-481D-9AFE-6B1349C4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388620</xdr:colOff>
      <xdr:row>25</xdr:row>
      <xdr:rowOff>167640</xdr:rowOff>
    </xdr:from>
    <xdr:to>
      <xdr:col>7</xdr:col>
      <xdr:colOff>960120</xdr:colOff>
      <xdr:row>50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7A666-E33A-4571-B57E-A54D8958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50" zoomScaleNormal="50" workbookViewId="0">
      <selection activeCell="C2" activeCellId="1" sqref="B2:B24 C2:C24"/>
    </sheetView>
  </sheetViews>
  <sheetFormatPr defaultRowHeight="14.4" x14ac:dyDescent="0.3"/>
  <cols>
    <col min="1" max="1" width="14" customWidth="1"/>
    <col min="2" max="2" width="20.77734375" customWidth="1"/>
    <col min="3" max="3" width="22.109375" customWidth="1"/>
    <col min="4" max="4" width="24.5546875" customWidth="1"/>
    <col min="5" max="5" width="23.109375" customWidth="1"/>
    <col min="6" max="6" width="22.21875" customWidth="1"/>
    <col min="7" max="7" width="26.88671875" customWidth="1"/>
    <col min="8" max="8" width="36.33203125" customWidth="1"/>
    <col min="9" max="9" width="61.21875" customWidth="1"/>
  </cols>
  <sheetData>
    <row r="1" spans="1:16" x14ac:dyDescent="0.3">
      <c r="A1" s="1"/>
      <c r="B1" s="14" t="s">
        <v>31</v>
      </c>
      <c r="C1" s="14" t="s">
        <v>0</v>
      </c>
      <c r="D1" s="14" t="s">
        <v>1</v>
      </c>
      <c r="E1" s="14" t="s">
        <v>32</v>
      </c>
      <c r="F1" s="14" t="s">
        <v>33</v>
      </c>
      <c r="G1" s="2" t="s">
        <v>55</v>
      </c>
      <c r="H1" s="2" t="s">
        <v>53</v>
      </c>
      <c r="I1" s="14" t="s">
        <v>50</v>
      </c>
      <c r="J1" s="14" t="s">
        <v>48</v>
      </c>
      <c r="K1" s="1" t="s">
        <v>51</v>
      </c>
    </row>
    <row r="2" spans="1:16" x14ac:dyDescent="0.3">
      <c r="A2" s="2" t="s">
        <v>2</v>
      </c>
      <c r="B2" s="11">
        <v>145</v>
      </c>
      <c r="C2" s="11">
        <v>201</v>
      </c>
      <c r="D2" s="11">
        <v>768.3</v>
      </c>
      <c r="E2" s="11">
        <v>527</v>
      </c>
      <c r="F2" s="12">
        <v>90.5</v>
      </c>
      <c r="G2" s="20">
        <f>AVERAGE(B2:E2)</f>
        <v>410.32499999999999</v>
      </c>
      <c r="H2" s="20">
        <f>(1.35*B2)+317</f>
        <v>512.75</v>
      </c>
      <c r="I2" s="13" t="s">
        <v>46</v>
      </c>
      <c r="J2" s="1" t="s">
        <v>49</v>
      </c>
      <c r="K2" s="1"/>
    </row>
    <row r="3" spans="1:16" x14ac:dyDescent="0.3">
      <c r="A3" s="2" t="s">
        <v>15</v>
      </c>
      <c r="B3" s="3">
        <v>6218</v>
      </c>
      <c r="C3" s="3">
        <v>9773</v>
      </c>
      <c r="D3" s="3">
        <v>10420</v>
      </c>
      <c r="E3" s="3">
        <v>9221</v>
      </c>
      <c r="F3" s="4">
        <v>9645</v>
      </c>
      <c r="G3" s="20">
        <f>AVERAGE(B3:E3)</f>
        <v>8908</v>
      </c>
      <c r="H3" s="20">
        <f t="shared" ref="H3:H23" si="0">(1.35*B3)+317</f>
        <v>8711.3000000000011</v>
      </c>
      <c r="I3" s="2">
        <v>38</v>
      </c>
      <c r="J3" s="5">
        <f>SUM(I3:$I$3)/SUM($I$3:$I$30)</f>
        <v>0.14393939393939395</v>
      </c>
      <c r="K3" s="10" t="s">
        <v>47</v>
      </c>
      <c r="L3" s="16"/>
      <c r="M3" s="16"/>
      <c r="N3" s="16"/>
      <c r="O3" s="16"/>
      <c r="P3" s="16"/>
    </row>
    <row r="4" spans="1:16" x14ac:dyDescent="0.3">
      <c r="A4" s="2" t="s">
        <v>6</v>
      </c>
      <c r="B4" s="3">
        <v>2004</v>
      </c>
      <c r="C4" s="3">
        <v>1087</v>
      </c>
      <c r="D4" s="3">
        <v>6226.7</v>
      </c>
      <c r="E4" s="3">
        <v>3613</v>
      </c>
      <c r="F4" s="8"/>
      <c r="G4" s="20">
        <f t="shared" ref="G4:G19" si="1">AVERAGE(B4:E4)</f>
        <v>3232.6750000000002</v>
      </c>
      <c r="H4" s="20">
        <f t="shared" si="0"/>
        <v>3022.4</v>
      </c>
      <c r="I4" s="2">
        <v>33</v>
      </c>
      <c r="J4" s="5">
        <f>SUM(I$3:$I4)/SUM($I$3:$I$30)</f>
        <v>0.26893939393939392</v>
      </c>
      <c r="K4" s="1"/>
    </row>
    <row r="5" spans="1:16" x14ac:dyDescent="0.3">
      <c r="A5" s="2" t="s">
        <v>17</v>
      </c>
      <c r="B5" s="3">
        <v>522</v>
      </c>
      <c r="C5" s="3">
        <v>404</v>
      </c>
      <c r="D5" s="7"/>
      <c r="E5" s="3">
        <v>926</v>
      </c>
      <c r="F5" s="8"/>
      <c r="G5" s="20">
        <f t="shared" si="1"/>
        <v>617.33333333333337</v>
      </c>
      <c r="H5" s="20">
        <f t="shared" si="0"/>
        <v>1021.7</v>
      </c>
      <c r="I5" s="2">
        <v>23</v>
      </c>
      <c r="J5" s="5">
        <f>SUM(I$3:$I5)/SUM($I$3:$I$30)</f>
        <v>0.35606060606060608</v>
      </c>
      <c r="K5" s="1"/>
    </row>
    <row r="6" spans="1:16" x14ac:dyDescent="0.3">
      <c r="A6" s="2" t="s">
        <v>11</v>
      </c>
      <c r="B6" s="3">
        <v>1153</v>
      </c>
      <c r="C6" s="3">
        <v>2487</v>
      </c>
      <c r="D6" s="7"/>
      <c r="E6" s="3">
        <v>3174</v>
      </c>
      <c r="F6" s="4">
        <v>837</v>
      </c>
      <c r="G6" s="20">
        <f>AVERAGE(B6:E6)</f>
        <v>2271.3333333333335</v>
      </c>
      <c r="H6" s="20">
        <f t="shared" si="0"/>
        <v>1873.5500000000002</v>
      </c>
      <c r="I6" s="2">
        <v>22</v>
      </c>
      <c r="J6" s="5">
        <f>SUM(I$3:$I6)/SUM($I$3:$I$30)</f>
        <v>0.43939393939393939</v>
      </c>
      <c r="K6" s="1"/>
    </row>
    <row r="7" spans="1:16" x14ac:dyDescent="0.3">
      <c r="A7" s="2" t="s">
        <v>9</v>
      </c>
      <c r="B7" s="3">
        <v>4430</v>
      </c>
      <c r="C7" s="3">
        <v>4908</v>
      </c>
      <c r="D7" s="3">
        <v>10420</v>
      </c>
      <c r="E7" s="3">
        <v>4589</v>
      </c>
      <c r="F7" s="4">
        <v>835</v>
      </c>
      <c r="G7" s="20">
        <f t="shared" si="1"/>
        <v>6086.75</v>
      </c>
      <c r="H7" s="20">
        <f t="shared" si="0"/>
        <v>6297.5</v>
      </c>
      <c r="I7" s="2">
        <v>18</v>
      </c>
      <c r="J7" s="5">
        <f>SUM(I$3:$I7)/SUM($I$3:$I$30)</f>
        <v>0.50757575757575757</v>
      </c>
      <c r="K7" s="1"/>
    </row>
    <row r="8" spans="1:16" x14ac:dyDescent="0.3">
      <c r="A8" s="2" t="s">
        <v>3</v>
      </c>
      <c r="B8" s="3">
        <v>158</v>
      </c>
      <c r="C8" s="3">
        <v>287</v>
      </c>
      <c r="D8" s="3">
        <v>1024.8</v>
      </c>
      <c r="E8" s="3">
        <v>453</v>
      </c>
      <c r="F8" s="8"/>
      <c r="G8" s="20">
        <f t="shared" si="1"/>
        <v>480.7</v>
      </c>
      <c r="H8" s="20">
        <f t="shared" si="0"/>
        <v>530.29999999999995</v>
      </c>
      <c r="I8" s="2">
        <v>17</v>
      </c>
      <c r="J8" s="5">
        <f>SUM(I$3:$I8)/SUM($I$3:$I$30)</f>
        <v>0.57196969696969702</v>
      </c>
      <c r="K8" s="1"/>
    </row>
    <row r="9" spans="1:16" x14ac:dyDescent="0.3">
      <c r="A9" s="2" t="s">
        <v>19</v>
      </c>
      <c r="B9" s="3">
        <v>632</v>
      </c>
      <c r="C9" s="7"/>
      <c r="D9" s="7"/>
      <c r="E9" s="7"/>
      <c r="F9" s="4">
        <v>149</v>
      </c>
      <c r="G9" s="20"/>
      <c r="H9" s="20">
        <f t="shared" si="0"/>
        <v>1170.2</v>
      </c>
      <c r="I9" s="2">
        <v>13</v>
      </c>
      <c r="J9" s="5">
        <f>SUM(I$3:$I9)/SUM($I$3:$I$30)</f>
        <v>0.62121212121212122</v>
      </c>
      <c r="K9" s="1"/>
    </row>
    <row r="10" spans="1:16" x14ac:dyDescent="0.3">
      <c r="A10" s="2" t="s">
        <v>16</v>
      </c>
      <c r="B10" s="3">
        <v>452</v>
      </c>
      <c r="C10" s="3">
        <v>675</v>
      </c>
      <c r="D10" s="7"/>
      <c r="E10" s="3">
        <v>1370</v>
      </c>
      <c r="F10" s="8"/>
      <c r="G10" s="20">
        <f t="shared" si="1"/>
        <v>832.33333333333337</v>
      </c>
      <c r="H10" s="20">
        <f t="shared" si="0"/>
        <v>927.2</v>
      </c>
      <c r="I10" s="2">
        <v>12</v>
      </c>
      <c r="J10" s="5">
        <f>SUM(I$3:$I10)/SUM($I$3:$I$30)</f>
        <v>0.66666666666666663</v>
      </c>
      <c r="K10" s="1"/>
    </row>
    <row r="11" spans="1:16" x14ac:dyDescent="0.3">
      <c r="A11" s="2" t="s">
        <v>10</v>
      </c>
      <c r="B11" s="3">
        <v>6040</v>
      </c>
      <c r="C11" s="3">
        <v>8322</v>
      </c>
      <c r="D11" s="3">
        <v>10420</v>
      </c>
      <c r="E11" s="3">
        <v>8953</v>
      </c>
      <c r="F11" s="4">
        <v>874</v>
      </c>
      <c r="G11" s="20">
        <f t="shared" si="1"/>
        <v>8433.75</v>
      </c>
      <c r="H11" s="20">
        <f t="shared" si="0"/>
        <v>8471</v>
      </c>
      <c r="I11" s="2">
        <v>11</v>
      </c>
      <c r="J11" s="5">
        <f>SUM(I$3:$I11)/SUM($I$3:$I$30)</f>
        <v>0.70833333333333337</v>
      </c>
      <c r="K11" s="1"/>
    </row>
    <row r="12" spans="1:16" x14ac:dyDescent="0.3">
      <c r="A12" s="2" t="s">
        <v>22</v>
      </c>
      <c r="B12" s="3">
        <v>519</v>
      </c>
      <c r="C12" s="3">
        <v>346</v>
      </c>
      <c r="D12" s="3">
        <v>3545.3</v>
      </c>
      <c r="E12" s="3">
        <v>1509</v>
      </c>
      <c r="F12" s="4">
        <v>248.6</v>
      </c>
      <c r="G12" s="20">
        <f t="shared" si="1"/>
        <v>1479.825</v>
      </c>
      <c r="H12" s="20">
        <f t="shared" si="0"/>
        <v>1017.6500000000001</v>
      </c>
      <c r="I12" s="2">
        <v>11</v>
      </c>
      <c r="J12" s="5">
        <f>SUM(I$3:$I12)/SUM($I$3:$I$30)</f>
        <v>0.75</v>
      </c>
      <c r="K12" s="1"/>
    </row>
    <row r="13" spans="1:16" x14ac:dyDescent="0.3">
      <c r="A13" s="2" t="s">
        <v>20</v>
      </c>
      <c r="B13" s="3">
        <v>789</v>
      </c>
      <c r="C13" s="3">
        <v>728</v>
      </c>
      <c r="D13" s="7"/>
      <c r="E13" s="7"/>
      <c r="F13" s="8"/>
      <c r="G13" s="20"/>
      <c r="H13" s="20">
        <f t="shared" si="0"/>
        <v>1382.15</v>
      </c>
      <c r="I13" s="2">
        <v>8</v>
      </c>
      <c r="J13" s="5">
        <f>SUM(I$3:$I13)/SUM($I$3:$I$30)</f>
        <v>0.78030303030303028</v>
      </c>
      <c r="K13" s="1"/>
    </row>
    <row r="14" spans="1:16" x14ac:dyDescent="0.3">
      <c r="A14" s="2" t="s">
        <v>8</v>
      </c>
      <c r="B14" s="3">
        <v>1381</v>
      </c>
      <c r="C14" s="7"/>
      <c r="D14" s="7"/>
      <c r="E14" s="3">
        <v>1888</v>
      </c>
      <c r="F14" s="8"/>
      <c r="G14" s="20"/>
      <c r="H14" s="20">
        <f t="shared" si="0"/>
        <v>2181.3500000000004</v>
      </c>
      <c r="I14" s="2">
        <v>6</v>
      </c>
      <c r="J14" s="5">
        <f>SUM(I$3:$I14)/SUM($I$3:$I$30)</f>
        <v>0.80303030303030298</v>
      </c>
      <c r="K14" s="1"/>
    </row>
    <row r="15" spans="1:16" x14ac:dyDescent="0.3">
      <c r="A15" s="2" t="s">
        <v>25</v>
      </c>
      <c r="B15" s="3">
        <v>533</v>
      </c>
      <c r="C15" s="3">
        <v>395</v>
      </c>
      <c r="D15" s="3">
        <v>4010.3</v>
      </c>
      <c r="E15" s="3">
        <v>2058</v>
      </c>
      <c r="F15" s="8"/>
      <c r="G15" s="20">
        <f t="shared" si="1"/>
        <v>1749.075</v>
      </c>
      <c r="H15" s="20">
        <f t="shared" si="0"/>
        <v>1036.5500000000002</v>
      </c>
      <c r="I15" s="2">
        <v>6</v>
      </c>
      <c r="J15" s="5">
        <f>SUM(I$3:$I15)/SUM($I$3:$I$30)</f>
        <v>0.8257575757575758</v>
      </c>
      <c r="K15" s="1"/>
    </row>
    <row r="16" spans="1:16" x14ac:dyDescent="0.3">
      <c r="A16" s="2" t="s">
        <v>30</v>
      </c>
      <c r="B16" s="2">
        <v>360</v>
      </c>
      <c r="C16" s="2">
        <v>612</v>
      </c>
      <c r="D16" s="9"/>
      <c r="E16" s="9"/>
      <c r="F16" s="4">
        <v>201</v>
      </c>
      <c r="G16" s="20">
        <f t="shared" si="1"/>
        <v>486</v>
      </c>
      <c r="H16" s="20">
        <f t="shared" si="0"/>
        <v>803</v>
      </c>
      <c r="I16" s="2">
        <v>6</v>
      </c>
      <c r="J16" s="5">
        <f>SUM(I$3:$I16)/SUM($I$3:$I$30)</f>
        <v>0.84848484848484851</v>
      </c>
      <c r="K16" s="1"/>
    </row>
    <row r="17" spans="1:11" x14ac:dyDescent="0.3">
      <c r="A17" s="2" t="s">
        <v>7</v>
      </c>
      <c r="B17" s="3">
        <v>1047</v>
      </c>
      <c r="C17" s="7"/>
      <c r="D17" s="3">
        <v>947.2</v>
      </c>
      <c r="E17" s="3">
        <v>733.6</v>
      </c>
      <c r="F17" s="4">
        <v>455</v>
      </c>
      <c r="G17" s="20">
        <f t="shared" si="1"/>
        <v>909.26666666666677</v>
      </c>
      <c r="H17" s="20">
        <f t="shared" si="0"/>
        <v>1730.45</v>
      </c>
      <c r="I17" s="2">
        <v>10</v>
      </c>
      <c r="J17" s="5">
        <f>SUM(I$3:$I17)/SUM($I$3:$I$30)</f>
        <v>0.88636363636363635</v>
      </c>
      <c r="K17" s="1"/>
    </row>
    <row r="18" spans="1:11" x14ac:dyDescent="0.3">
      <c r="A18" s="2" t="s">
        <v>21</v>
      </c>
      <c r="B18" s="3">
        <v>377</v>
      </c>
      <c r="C18" s="3">
        <v>324</v>
      </c>
      <c r="D18" s="7"/>
      <c r="E18" s="3">
        <v>3147</v>
      </c>
      <c r="F18" s="8"/>
      <c r="G18" s="20">
        <f t="shared" si="1"/>
        <v>1282.6666666666667</v>
      </c>
      <c r="H18" s="20">
        <f t="shared" si="0"/>
        <v>825.95</v>
      </c>
      <c r="I18" s="2">
        <v>5</v>
      </c>
      <c r="J18" s="5">
        <f>SUM(I$3:$I18)/SUM($I$3:$I$30)</f>
        <v>0.90530303030303028</v>
      </c>
      <c r="K18" s="1"/>
    </row>
    <row r="19" spans="1:11" x14ac:dyDescent="0.3">
      <c r="A19" s="2" t="s">
        <v>5</v>
      </c>
      <c r="B19" s="3">
        <v>831</v>
      </c>
      <c r="C19" s="3">
        <v>586</v>
      </c>
      <c r="D19" s="7"/>
      <c r="E19" s="3">
        <v>1866</v>
      </c>
      <c r="F19" s="8"/>
      <c r="G19" s="20">
        <f t="shared" si="1"/>
        <v>1094.3333333333333</v>
      </c>
      <c r="H19" s="20">
        <f t="shared" si="0"/>
        <v>1438.8500000000001</v>
      </c>
      <c r="I19" s="2">
        <v>4</v>
      </c>
      <c r="J19" s="5">
        <f>SUM(I$3:$I19)/SUM($I$3:$I$30)</f>
        <v>0.92045454545454541</v>
      </c>
      <c r="K19" s="1"/>
    </row>
    <row r="20" spans="1:11" x14ac:dyDescent="0.3">
      <c r="A20" s="2" t="s">
        <v>12</v>
      </c>
      <c r="B20" s="3">
        <v>264</v>
      </c>
      <c r="C20" s="7"/>
      <c r="D20" s="7"/>
      <c r="E20" s="3">
        <v>1147</v>
      </c>
      <c r="F20" s="8"/>
      <c r="G20" s="20"/>
      <c r="H20" s="20">
        <f t="shared" si="0"/>
        <v>673.40000000000009</v>
      </c>
      <c r="I20" s="2">
        <v>4</v>
      </c>
      <c r="J20" s="5">
        <f>SUM(I$3:$I20)/SUM($I$3:$I$30)</f>
        <v>0.93560606060606055</v>
      </c>
      <c r="K20" s="1"/>
    </row>
    <row r="21" spans="1:11" x14ac:dyDescent="0.3">
      <c r="A21" s="2" t="s">
        <v>13</v>
      </c>
      <c r="B21" s="3"/>
      <c r="C21" s="3"/>
      <c r="D21" s="3"/>
      <c r="E21" s="3"/>
      <c r="F21" s="4"/>
      <c r="G21" s="19"/>
      <c r="H21" s="20"/>
      <c r="I21" s="2">
        <v>3</v>
      </c>
      <c r="J21" s="5">
        <f>SUM(I$3:$I21)/SUM($I$3:$I$30)</f>
        <v>0.94696969696969702</v>
      </c>
      <c r="K21" s="1"/>
    </row>
    <row r="22" spans="1:11" x14ac:dyDescent="0.3">
      <c r="A22" s="2" t="s">
        <v>14</v>
      </c>
      <c r="B22" s="3"/>
      <c r="C22" s="3"/>
      <c r="D22" s="3"/>
      <c r="E22" s="3"/>
      <c r="F22" s="4"/>
      <c r="G22" s="19"/>
      <c r="H22" s="20"/>
      <c r="I22" s="2">
        <v>3</v>
      </c>
      <c r="J22" s="5">
        <f>SUM(I$3:$I22)/SUM($I$3:$I$30)</f>
        <v>0.95833333333333337</v>
      </c>
      <c r="K22" s="1"/>
    </row>
    <row r="23" spans="1:11" x14ac:dyDescent="0.3">
      <c r="A23" s="2" t="s">
        <v>24</v>
      </c>
      <c r="B23" s="3">
        <v>1734</v>
      </c>
      <c r="C23" s="3"/>
      <c r="D23" s="3"/>
      <c r="E23" s="3">
        <v>1280</v>
      </c>
      <c r="F23" s="4"/>
      <c r="G23" s="21"/>
      <c r="H23" s="20">
        <f t="shared" si="0"/>
        <v>2657.9</v>
      </c>
      <c r="I23" s="2">
        <v>2</v>
      </c>
      <c r="J23" s="5">
        <f>SUM(I$3:$I23)/SUM($I$3:$I$30)</f>
        <v>0.96590909090909094</v>
      </c>
      <c r="K23" s="1"/>
    </row>
    <row r="24" spans="1:11" x14ac:dyDescent="0.3">
      <c r="A24" s="2" t="s">
        <v>26</v>
      </c>
      <c r="B24" s="2"/>
      <c r="C24" s="2"/>
      <c r="D24" s="2"/>
      <c r="E24" s="2"/>
      <c r="F24" s="4"/>
      <c r="G24" s="19"/>
      <c r="H24" s="19"/>
      <c r="I24" s="2">
        <v>2</v>
      </c>
      <c r="J24" s="5">
        <f>SUM(I$3:$I24)/SUM($I$3:$I$30)</f>
        <v>0.97348484848484851</v>
      </c>
      <c r="K24" s="1"/>
    </row>
    <row r="25" spans="1:11" x14ac:dyDescent="0.3">
      <c r="A25" s="2" t="s">
        <v>28</v>
      </c>
      <c r="B25" s="2"/>
      <c r="C25" s="2"/>
      <c r="D25" s="2"/>
      <c r="E25" s="2"/>
      <c r="F25" s="4"/>
      <c r="G25" s="19"/>
      <c r="H25" s="19"/>
      <c r="I25" s="2">
        <v>2</v>
      </c>
      <c r="J25" s="5">
        <f>SUM(I$3:$I25)/SUM($I$3:$I$30)</f>
        <v>0.98106060606060608</v>
      </c>
      <c r="K25" s="1"/>
    </row>
    <row r="26" spans="1:11" x14ac:dyDescent="0.3">
      <c r="A26" s="2" t="s">
        <v>4</v>
      </c>
      <c r="B26" s="3"/>
      <c r="C26" s="3"/>
      <c r="D26" s="3"/>
      <c r="E26" s="3"/>
      <c r="F26" s="4"/>
      <c r="G26" s="19"/>
      <c r="H26" s="19"/>
      <c r="I26" s="2">
        <v>1</v>
      </c>
      <c r="J26" s="5">
        <f>SUM(I$3:$I26)/SUM($I$3:$I$30)</f>
        <v>0.98484848484848486</v>
      </c>
      <c r="K26" s="1"/>
    </row>
    <row r="27" spans="1:11" x14ac:dyDescent="0.3">
      <c r="A27" s="2" t="s">
        <v>18</v>
      </c>
      <c r="B27" s="3"/>
      <c r="C27" s="3">
        <v>441</v>
      </c>
      <c r="D27" s="3"/>
      <c r="E27" s="3"/>
      <c r="F27" s="4"/>
      <c r="G27" s="19"/>
      <c r="H27" s="19"/>
      <c r="I27" s="2">
        <v>1</v>
      </c>
      <c r="J27" s="5">
        <f>SUM(I$3:$I27)/SUM($I$3:$I$30)</f>
        <v>0.98863636363636365</v>
      </c>
      <c r="K27" s="1"/>
    </row>
    <row r="28" spans="1:11" x14ac:dyDescent="0.3">
      <c r="A28" s="2" t="s">
        <v>23</v>
      </c>
      <c r="B28" s="3"/>
      <c r="C28" s="3"/>
      <c r="D28" s="3"/>
      <c r="E28" s="3"/>
      <c r="F28" s="4"/>
      <c r="G28" s="19"/>
      <c r="H28" s="19"/>
      <c r="I28" s="2">
        <v>1</v>
      </c>
      <c r="J28" s="5">
        <f>SUM(I$3:$I28)/SUM($I$3:$I$30)</f>
        <v>0.99242424242424243</v>
      </c>
      <c r="K28" s="1"/>
    </row>
    <row r="29" spans="1:11" x14ac:dyDescent="0.3">
      <c r="A29" s="2" t="s">
        <v>27</v>
      </c>
      <c r="B29" s="2"/>
      <c r="C29" s="2"/>
      <c r="D29" s="2"/>
      <c r="E29" s="2"/>
      <c r="F29" s="4"/>
      <c r="G29" s="19"/>
      <c r="H29" s="19"/>
      <c r="I29" s="2">
        <v>1</v>
      </c>
      <c r="J29" s="5">
        <f>SUM(I$3:$I29)/SUM($I$3:$I$30)</f>
        <v>0.99621212121212122</v>
      </c>
      <c r="K29" s="1"/>
    </row>
    <row r="30" spans="1:11" x14ac:dyDescent="0.3">
      <c r="A30" s="2" t="s">
        <v>29</v>
      </c>
      <c r="B30" s="2"/>
      <c r="C30" s="2"/>
      <c r="D30" s="2"/>
      <c r="E30" s="2"/>
      <c r="F30" s="4"/>
      <c r="G30" s="19"/>
      <c r="H30" s="19"/>
      <c r="I30" s="2">
        <v>1</v>
      </c>
      <c r="J30" s="5">
        <f>SUM(I$3:$I30)/SUM($I$3:$I$30)</f>
        <v>1</v>
      </c>
      <c r="K30" s="1"/>
    </row>
    <row r="31" spans="1:11" s="15" customFormat="1" x14ac:dyDescent="0.3">
      <c r="A31" s="17" t="s">
        <v>54</v>
      </c>
      <c r="B31" s="17" t="s">
        <v>52</v>
      </c>
      <c r="C31" s="17"/>
      <c r="D31" s="17"/>
      <c r="E31" s="17"/>
      <c r="F31" s="18"/>
      <c r="G31" s="17"/>
      <c r="H31" s="5"/>
      <c r="I31" s="1"/>
    </row>
    <row r="32" spans="1:11" x14ac:dyDescent="0.3">
      <c r="A32" s="1"/>
      <c r="B32" s="1"/>
      <c r="C32" s="1"/>
      <c r="D32" s="1"/>
      <c r="E32" s="1"/>
      <c r="F32" s="1" t="s">
        <v>34</v>
      </c>
      <c r="G32" s="1"/>
      <c r="H32" s="1"/>
      <c r="I32" s="1"/>
    </row>
    <row r="33" spans="1:9" x14ac:dyDescent="0.3">
      <c r="A33" s="1"/>
      <c r="B33" s="1" t="s">
        <v>39</v>
      </c>
      <c r="C33" s="1" t="s">
        <v>40</v>
      </c>
      <c r="D33" s="6">
        <f>PEARSON(B2:B30,C2:C30)</f>
        <v>0.97455020212255072</v>
      </c>
      <c r="E33" s="1" t="s">
        <v>35</v>
      </c>
      <c r="F33" s="6">
        <f>PEARSON(F2:F30,B2:B30)</f>
        <v>0.64691204035260585</v>
      </c>
      <c r="G33" s="1"/>
      <c r="H33" s="1"/>
      <c r="I33" s="1"/>
    </row>
    <row r="34" spans="1:9" x14ac:dyDescent="0.3">
      <c r="A34" s="1"/>
      <c r="B34" s="1"/>
      <c r="C34" s="1" t="s">
        <v>41</v>
      </c>
      <c r="D34" s="6">
        <f>PEARSON(B2:B30,E2:E30)</f>
        <v>0.93390888446210552</v>
      </c>
      <c r="E34" s="1" t="s">
        <v>36</v>
      </c>
      <c r="F34" s="6">
        <f>PEARSON(F2:F30,C2:C30)</f>
        <v>0.7217366075813153</v>
      </c>
      <c r="G34" s="1"/>
      <c r="H34" s="1"/>
      <c r="I34" s="1"/>
    </row>
    <row r="35" spans="1:9" x14ac:dyDescent="0.3">
      <c r="A35" s="1"/>
      <c r="B35" s="1"/>
      <c r="C35" s="1" t="s">
        <v>42</v>
      </c>
      <c r="D35" s="6">
        <f>PEARSON(B2:B30,D2:D30)</f>
        <v>0.93518384724938186</v>
      </c>
      <c r="E35" s="1" t="s">
        <v>37</v>
      </c>
      <c r="F35" s="6">
        <f>PEARSON(F2:F30,D2:D30)</f>
        <v>0.50384290752627126</v>
      </c>
      <c r="G35" s="1"/>
      <c r="H35" s="1"/>
      <c r="I35" s="1"/>
    </row>
    <row r="36" spans="1:9" x14ac:dyDescent="0.3">
      <c r="A36" s="1"/>
      <c r="B36" s="1" t="s">
        <v>43</v>
      </c>
      <c r="C36" s="1" t="s">
        <v>40</v>
      </c>
      <c r="D36" s="6">
        <f>PEARSON(C2:C30,E2:E30)</f>
        <v>0.95577316943732771</v>
      </c>
      <c r="E36" s="1" t="s">
        <v>38</v>
      </c>
      <c r="F36" s="6">
        <f>PEARSON(F2:F30,E2:E30)</f>
        <v>0.66470823710644067</v>
      </c>
      <c r="G36" s="1"/>
      <c r="H36" s="1"/>
      <c r="I36" s="1"/>
    </row>
    <row r="37" spans="1:9" x14ac:dyDescent="0.3">
      <c r="A37" s="1"/>
      <c r="B37" s="1"/>
      <c r="C37" s="1" t="s">
        <v>42</v>
      </c>
      <c r="D37" s="6">
        <f>PEARSON(D2:D30,E2:E30)</f>
        <v>0.91706277625633359</v>
      </c>
      <c r="E37" s="1"/>
      <c r="F37" s="1"/>
      <c r="G37" s="1"/>
      <c r="H37" s="1"/>
      <c r="I37" s="1"/>
    </row>
    <row r="38" spans="1:9" x14ac:dyDescent="0.3">
      <c r="A38" s="1"/>
      <c r="B38" s="1" t="s">
        <v>44</v>
      </c>
      <c r="C38" s="1" t="s">
        <v>42</v>
      </c>
      <c r="D38" s="6">
        <f>PEARSON(C2:C30,D2:D30)</f>
        <v>0.87995182215548651</v>
      </c>
      <c r="E38" s="1"/>
      <c r="F38" s="1"/>
      <c r="G38" s="1"/>
      <c r="H38" s="1"/>
      <c r="I38" s="1"/>
    </row>
    <row r="39" spans="1:9" x14ac:dyDescent="0.3">
      <c r="A39" s="1"/>
      <c r="B39" s="1"/>
      <c r="C39" s="1" t="s">
        <v>45</v>
      </c>
      <c r="D39" s="6">
        <f>AVERAGE(D33:D38)</f>
        <v>0.93273845028053104</v>
      </c>
      <c r="E39" s="1"/>
      <c r="F39" s="6">
        <f>AVERAGE(F33:F36)</f>
        <v>0.63429994814165824</v>
      </c>
      <c r="G39" s="1"/>
      <c r="H39" s="1"/>
      <c r="I39" s="1"/>
    </row>
  </sheetData>
  <conditionalFormatting sqref="J3:J30 H31">
    <cfRule type="colorScale" priority="1">
      <colorScale>
        <cfvo type="min"/>
        <cfvo type="percentile" val="50"/>
        <cfvo type="max"/>
        <color theme="0"/>
        <color theme="4" tint="0.59999389629810485"/>
        <color rgb="FF00206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R. Pritchard</dc:creator>
  <cp:lastModifiedBy>Justin R. Pritchard</cp:lastModifiedBy>
  <dcterms:created xsi:type="dcterms:W3CDTF">2018-10-28T18:15:20Z</dcterms:created>
  <dcterms:modified xsi:type="dcterms:W3CDTF">2018-10-31T14:56:55Z</dcterms:modified>
</cp:coreProperties>
</file>