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vikumar\Downloads\"/>
    </mc:Choice>
  </mc:AlternateContent>
  <xr:revisionPtr revIDLastSave="0" documentId="13_ncr:1_{12912F9E-B9BA-4C30-A6B9-5D716D50950C}" xr6:coauthVersionLast="47" xr6:coauthVersionMax="47" xr10:uidLastSave="{00000000-0000-0000-0000-000000000000}"/>
  <bookViews>
    <workbookView xWindow="-108" yWindow="-108" windowWidth="23256" windowHeight="12456" xr2:uid="{39650674-788A-4824-8B6F-81CD4C096CDB}"/>
  </bookViews>
  <sheets>
    <sheet name="Sheet1" sheetId="1" r:id="rId1"/>
    <sheet name="Sheet2" sheetId="2" r:id="rId2"/>
  </sheets>
  <definedNames>
    <definedName name="_xlnm._FilterDatabase" localSheetId="0" hidden="1">Sheet1!$A$1:$AI$1454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3" i="1" l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8" i="1"/>
  <c r="A557" i="1"/>
  <c r="A556" i="1"/>
  <c r="A555" i="1"/>
  <c r="A554" i="1"/>
  <c r="A553" i="1"/>
  <c r="A552" i="1"/>
  <c r="A551" i="1"/>
  <c r="A550" i="1"/>
  <c r="A549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2" i="1"/>
  <c r="A531" i="1"/>
  <c r="A530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88" i="1"/>
  <c r="A487" i="1"/>
  <c r="A486" i="1"/>
  <c r="A485" i="1"/>
  <c r="A481" i="1"/>
  <c r="A480" i="1"/>
  <c r="A479" i="1"/>
  <c r="A478" i="1"/>
  <c r="A477" i="1"/>
  <c r="A475" i="1"/>
  <c r="A474" i="1"/>
  <c r="A473" i="1"/>
  <c r="A472" i="1"/>
  <c r="A471" i="1"/>
  <c r="A470" i="1"/>
  <c r="A469" i="1"/>
  <c r="A467" i="1"/>
  <c r="A466" i="1"/>
  <c r="A465" i="1"/>
  <c r="A462" i="1"/>
  <c r="A461" i="1"/>
  <c r="A460" i="1"/>
  <c r="A459" i="1"/>
  <c r="A458" i="1"/>
  <c r="A457" i="1"/>
  <c r="A456" i="1"/>
  <c r="A454" i="1"/>
  <c r="A453" i="1"/>
  <c r="A452" i="1"/>
  <c r="A451" i="1"/>
  <c r="A450" i="1"/>
  <c r="A449" i="1"/>
  <c r="A448" i="1"/>
  <c r="A447" i="1"/>
  <c r="A446" i="1"/>
  <c r="A445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28" i="1"/>
  <c r="A427" i="1"/>
  <c r="A426" i="1"/>
  <c r="A425" i="1"/>
  <c r="A424" i="1"/>
  <c r="A423" i="1"/>
  <c r="A422" i="1"/>
  <c r="A420" i="1"/>
  <c r="A419" i="1"/>
  <c r="A418" i="1"/>
  <c r="A417" i="1"/>
  <c r="A416" i="1"/>
  <c r="A415" i="1"/>
  <c r="A414" i="1"/>
  <c r="A413" i="1"/>
  <c r="A411" i="1"/>
  <c r="A410" i="1"/>
  <c r="A409" i="1"/>
  <c r="A408" i="1"/>
  <c r="A407" i="1"/>
  <c r="A405" i="1"/>
  <c r="A404" i="1"/>
  <c r="A403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8" i="1"/>
  <c r="A387" i="1"/>
  <c r="A386" i="1"/>
  <c r="A385" i="1"/>
  <c r="A381" i="1"/>
  <c r="A380" i="1"/>
  <c r="A379" i="1"/>
  <c r="A378" i="1"/>
  <c r="A376" i="1"/>
  <c r="A375" i="1"/>
  <c r="A374" i="1"/>
  <c r="A373" i="1"/>
  <c r="A372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5" i="1"/>
  <c r="A354" i="1"/>
  <c r="A353" i="1"/>
  <c r="A352" i="1"/>
  <c r="A351" i="1"/>
  <c r="A350" i="1"/>
  <c r="A349" i="1"/>
  <c r="A348" i="1"/>
  <c r="A344" i="1"/>
  <c r="A343" i="1"/>
  <c r="A342" i="1"/>
  <c r="A341" i="1"/>
  <c r="A340" i="1"/>
  <c r="A339" i="1"/>
  <c r="A336" i="1"/>
  <c r="A335" i="1"/>
  <c r="A334" i="1"/>
  <c r="A333" i="1"/>
  <c r="A332" i="1"/>
  <c r="A331" i="1"/>
  <c r="A330" i="1"/>
  <c r="A329" i="1"/>
  <c r="A328" i="1"/>
  <c r="A327" i="1"/>
  <c r="A326" i="1"/>
  <c r="A324" i="1"/>
  <c r="A323" i="1"/>
  <c r="A322" i="1"/>
  <c r="A320" i="1"/>
  <c r="A319" i="1"/>
  <c r="A318" i="1"/>
  <c r="A317" i="1"/>
  <c r="A316" i="1"/>
  <c r="A314" i="1"/>
  <c r="A312" i="1"/>
  <c r="A311" i="1"/>
  <c r="A310" i="1"/>
  <c r="A307" i="1"/>
  <c r="A306" i="1"/>
  <c r="A305" i="1"/>
  <c r="A304" i="1"/>
  <c r="A298" i="1"/>
  <c r="A297" i="1"/>
  <c r="A295" i="1"/>
  <c r="A294" i="1"/>
  <c r="A290" i="1"/>
  <c r="A289" i="1"/>
  <c r="A288" i="1"/>
  <c r="A287" i="1"/>
  <c r="A284" i="1"/>
  <c r="A283" i="1"/>
  <c r="A281" i="1"/>
  <c r="A280" i="1"/>
  <c r="A279" i="1"/>
  <c r="A278" i="1"/>
  <c r="A275" i="1"/>
  <c r="A274" i="1"/>
  <c r="A272" i="1"/>
  <c r="A271" i="1"/>
  <c r="A270" i="1"/>
  <c r="A269" i="1"/>
  <c r="A268" i="1"/>
  <c r="A267" i="1"/>
  <c r="A266" i="1"/>
  <c r="A260" i="1"/>
  <c r="A259" i="1"/>
  <c r="A258" i="1"/>
  <c r="A251" i="1"/>
  <c r="A250" i="1"/>
  <c r="A249" i="1"/>
  <c r="A248" i="1"/>
  <c r="A242" i="1"/>
  <c r="A241" i="1"/>
  <c r="A240" i="1"/>
  <c r="A239" i="1"/>
  <c r="A236" i="1"/>
  <c r="A235" i="1"/>
  <c r="A233" i="1"/>
  <c r="A232" i="1"/>
  <c r="A229" i="1"/>
  <c r="A228" i="1"/>
  <c r="A225" i="1"/>
  <c r="A224" i="1"/>
  <c r="A223" i="1"/>
  <c r="A222" i="1"/>
  <c r="A206" i="1"/>
  <c r="A205" i="1"/>
  <c r="A203" i="1"/>
  <c r="A202" i="1"/>
  <c r="A201" i="1"/>
  <c r="A195" i="1"/>
  <c r="A194" i="1"/>
  <c r="A193" i="1"/>
  <c r="A192" i="1"/>
  <c r="A191" i="1"/>
  <c r="A188" i="1"/>
  <c r="A187" i="1"/>
  <c r="A186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68" i="1"/>
  <c r="A167" i="1"/>
  <c r="A166" i="1"/>
  <c r="A163" i="1"/>
  <c r="A162" i="1"/>
  <c r="A161" i="1"/>
  <c r="A159" i="1"/>
  <c r="A158" i="1"/>
  <c r="A157" i="1"/>
  <c r="A156" i="1"/>
  <c r="A154" i="1"/>
  <c r="A153" i="1"/>
  <c r="A152" i="1"/>
  <c r="A151" i="1"/>
  <c r="A149" i="1"/>
  <c r="A148" i="1"/>
  <c r="A147" i="1"/>
  <c r="A146" i="1"/>
  <c r="A145" i="1"/>
  <c r="A144" i="1"/>
  <c r="A143" i="1"/>
  <c r="A140" i="1"/>
  <c r="A139" i="1"/>
  <c r="A137" i="1"/>
  <c r="A136" i="1"/>
  <c r="A135" i="1"/>
  <c r="A134" i="1"/>
  <c r="A133" i="1"/>
  <c r="A132" i="1"/>
  <c r="A129" i="1"/>
  <c r="A128" i="1"/>
  <c r="A127" i="1"/>
  <c r="A126" i="1"/>
  <c r="A110" i="1"/>
  <c r="A109" i="1"/>
  <c r="A103" i="1"/>
  <c r="A102" i="1"/>
  <c r="A98" i="1"/>
  <c r="A97" i="1"/>
  <c r="A96" i="1"/>
  <c r="A95" i="1"/>
  <c r="A94" i="1"/>
  <c r="A93" i="1"/>
  <c r="A90" i="1"/>
  <c r="A89" i="1"/>
  <c r="A88" i="1"/>
  <c r="A87" i="1"/>
  <c r="A84" i="1"/>
  <c r="A83" i="1"/>
  <c r="A79" i="1"/>
  <c r="A78" i="1"/>
  <c r="A76" i="1"/>
  <c r="A75" i="1"/>
  <c r="A68" i="1"/>
  <c r="A67" i="1"/>
  <c r="A51" i="1"/>
  <c r="A50" i="1"/>
  <c r="A49" i="1"/>
  <c r="A46" i="1"/>
  <c r="A41" i="1"/>
  <c r="A40" i="1"/>
  <c r="A37" i="1"/>
  <c r="A36" i="1"/>
  <c r="A29" i="1"/>
  <c r="A28" i="1"/>
  <c r="A22" i="1"/>
  <c r="A21" i="1"/>
  <c r="A20" i="1"/>
  <c r="A19" i="1"/>
</calcChain>
</file>

<file path=xl/sharedStrings.xml><?xml version="1.0" encoding="utf-8"?>
<sst xmlns="http://schemas.openxmlformats.org/spreadsheetml/2006/main" count="17817" uniqueCount="1754">
  <si>
    <t>2024 RANK</t>
  </si>
  <si>
    <t>2023 RANK</t>
  </si>
  <si>
    <t>Institution Name</t>
  </si>
  <si>
    <t>Country Code</t>
  </si>
  <si>
    <t>Country</t>
  </si>
  <si>
    <t>SIZE</t>
  </si>
  <si>
    <t>FOCUS</t>
  </si>
  <si>
    <t>RES.</t>
  </si>
  <si>
    <t>AGE</t>
  </si>
  <si>
    <t>STATUS</t>
  </si>
  <si>
    <t>Academic Reputation Score</t>
  </si>
  <si>
    <t>Academic Reputation Rank</t>
  </si>
  <si>
    <t>Employer Reputation Score</t>
  </si>
  <si>
    <t>Employer Reputation Rank</t>
  </si>
  <si>
    <t>Faculty Student Score</t>
  </si>
  <si>
    <t>Faculty Student Rank</t>
  </si>
  <si>
    <t>Citations per Faculty Score</t>
  </si>
  <si>
    <t>Citations per Faculty Rank</t>
  </si>
  <si>
    <t>International Faculty Score</t>
  </si>
  <si>
    <t>International Faculty Rank</t>
  </si>
  <si>
    <t>International Students Score</t>
  </si>
  <si>
    <t>International Students Rank</t>
  </si>
  <si>
    <t>International Research Network Score</t>
  </si>
  <si>
    <t>International Research Network Rank</t>
  </si>
  <si>
    <t>Employment Outcomes Score</t>
  </si>
  <si>
    <t>Employment Outcomes Rank</t>
  </si>
  <si>
    <t>Sustainability Score</t>
  </si>
  <si>
    <t>Sustainability Rank</t>
  </si>
  <si>
    <t>Overall SCORE</t>
  </si>
  <si>
    <t>rank display</t>
  </si>
  <si>
    <t>rank display2</t>
  </si>
  <si>
    <t>institution</t>
  </si>
  <si>
    <t>location code</t>
  </si>
  <si>
    <t>location</t>
  </si>
  <si>
    <t>size</t>
  </si>
  <si>
    <t>focus</t>
  </si>
  <si>
    <t>research</t>
  </si>
  <si>
    <t>age band</t>
  </si>
  <si>
    <t>status</t>
  </si>
  <si>
    <t>ar score</t>
  </si>
  <si>
    <t>ar rank</t>
  </si>
  <si>
    <t>er score</t>
  </si>
  <si>
    <t>er rank</t>
  </si>
  <si>
    <t>fsr score</t>
  </si>
  <si>
    <t>fsr rank</t>
  </si>
  <si>
    <t>cpf score</t>
  </si>
  <si>
    <t>cpf rank</t>
  </si>
  <si>
    <t>ifr score</t>
  </si>
  <si>
    <t>ifr rank</t>
  </si>
  <si>
    <t>isr score</t>
  </si>
  <si>
    <t>isr rank</t>
  </si>
  <si>
    <t>irn score</t>
  </si>
  <si>
    <t>irn rank</t>
  </si>
  <si>
    <t>ger score</t>
  </si>
  <si>
    <t>ger rank</t>
  </si>
  <si>
    <t>SUS SCORE</t>
  </si>
  <si>
    <t>SUS RANK</t>
  </si>
  <si>
    <t>Overall Score</t>
  </si>
  <si>
    <t xml:space="preserve">Massachusetts Institute of Technology (MIT) </t>
  </si>
  <si>
    <t>US</t>
  </si>
  <si>
    <t>United States</t>
  </si>
  <si>
    <t>M</t>
  </si>
  <si>
    <t>CO</t>
  </si>
  <si>
    <t>VH</t>
  </si>
  <si>
    <t>B</t>
  </si>
  <si>
    <t>University of Cambridge</t>
  </si>
  <si>
    <t>UK</t>
  </si>
  <si>
    <t>United Kingdom</t>
  </si>
  <si>
    <t>L</t>
  </si>
  <si>
    <t>FC</t>
  </si>
  <si>
    <t>A</t>
  </si>
  <si>
    <t>University of Oxford</t>
  </si>
  <si>
    <t>Harvard University</t>
  </si>
  <si>
    <t>Stanford University</t>
  </si>
  <si>
    <t>Imperial College London</t>
  </si>
  <si>
    <t>ETH Zurich - Swiss Federal Institute of Technology</t>
  </si>
  <si>
    <t>CH</t>
  </si>
  <si>
    <t>Switzerland</t>
  </si>
  <si>
    <t>FO</t>
  </si>
  <si>
    <t>National University of Singapore (NUS)</t>
  </si>
  <si>
    <t>SG</t>
  </si>
  <si>
    <t>Singapore</t>
  </si>
  <si>
    <t>XL</t>
  </si>
  <si>
    <t>University of California, Berkeley (UCB)</t>
  </si>
  <si>
    <t>University of Chicago</t>
  </si>
  <si>
    <t>University of Pennsylvania</t>
  </si>
  <si>
    <t>Cornell University</t>
  </si>
  <si>
    <t>The University of Melbourne</t>
  </si>
  <si>
    <t>AU</t>
  </si>
  <si>
    <t>Australia</t>
  </si>
  <si>
    <t>California Institute of Technology (Caltech)</t>
  </si>
  <si>
    <t>S</t>
  </si>
  <si>
    <t>Yale University</t>
  </si>
  <si>
    <t>Peking University</t>
  </si>
  <si>
    <t>CN</t>
  </si>
  <si>
    <t>Princeton University</t>
  </si>
  <si>
    <t>The University of New South Wales (UNSW Sydney)</t>
  </si>
  <si>
    <t>The University of Sydney</t>
  </si>
  <si>
    <t>University of Toronto</t>
  </si>
  <si>
    <t>CA</t>
  </si>
  <si>
    <t>Canada</t>
  </si>
  <si>
    <t>The University of Edinburgh</t>
  </si>
  <si>
    <t>Columbia University</t>
  </si>
  <si>
    <t>Université PSL</t>
  </si>
  <si>
    <t>FR</t>
  </si>
  <si>
    <t>France</t>
  </si>
  <si>
    <t>Tsinghua University</t>
  </si>
  <si>
    <t>Nanyang Technological University, Singapore (NTU)</t>
  </si>
  <si>
    <t>The University of Hong Kong</t>
  </si>
  <si>
    <t>HK</t>
  </si>
  <si>
    <t>Hong Kong SAR</t>
  </si>
  <si>
    <t>Johns Hopkins University</t>
  </si>
  <si>
    <t>The University of Tokyo</t>
  </si>
  <si>
    <t>JP</t>
  </si>
  <si>
    <t>Japan</t>
  </si>
  <si>
    <t>University of California, Los Angeles (UCLA)</t>
  </si>
  <si>
    <t>McGill University</t>
  </si>
  <si>
    <t>The University of Manchester</t>
  </si>
  <si>
    <t>University of Michigan-Ann Arbor</t>
  </si>
  <si>
    <t>The Australian National University</t>
  </si>
  <si>
    <t>University of British Columbia</t>
  </si>
  <si>
    <t>Technical University of Munich</t>
  </si>
  <si>
    <t>DE</t>
  </si>
  <si>
    <t>Germany</t>
  </si>
  <si>
    <t>Institut Polytechnique de Paris</t>
  </si>
  <si>
    <t>New York University (NYU)</t>
  </si>
  <si>
    <t>King's College London</t>
  </si>
  <si>
    <t>Seoul National University</t>
  </si>
  <si>
    <t>KR</t>
  </si>
  <si>
    <t>South Korea</t>
  </si>
  <si>
    <t>Monash University</t>
  </si>
  <si>
    <t>The University of Queensland</t>
  </si>
  <si>
    <t>Zhejiang University</t>
  </si>
  <si>
    <t>The London School of Economics and Political Science (LSE)</t>
  </si>
  <si>
    <t>SP</t>
  </si>
  <si>
    <t>Kyoto University</t>
  </si>
  <si>
    <t>Delft University of Technology</t>
  </si>
  <si>
    <t>NL</t>
  </si>
  <si>
    <t>Netherlands</t>
  </si>
  <si>
    <t>Northwestern University</t>
  </si>
  <si>
    <t>The Chinese University of Hong Kong (CUHK)</t>
  </si>
  <si>
    <t>Fudan University</t>
  </si>
  <si>
    <t>Shanghai Jiao Tong University</t>
  </si>
  <si>
    <t>Carnegie Mellon University</t>
  </si>
  <si>
    <t>University of Amsterdam</t>
  </si>
  <si>
    <t>Ludwig-Maximilians-Universität München</t>
  </si>
  <si>
    <t>University of Bristol</t>
  </si>
  <si>
    <t>KAIST - Korea Advanced Institute of Science &amp; Technology</t>
  </si>
  <si>
    <t>Duke University</t>
  </si>
  <si>
    <t>University of Texas at Austin</t>
  </si>
  <si>
    <t>Sorbonne University</t>
  </si>
  <si>
    <t>The Hong Kong University of Science and Technology</t>
  </si>
  <si>
    <t>KU Leuven</t>
  </si>
  <si>
    <t>BE</t>
  </si>
  <si>
    <t>Belgium</t>
  </si>
  <si>
    <t>University of California, San Diego (UCSD)</t>
  </si>
  <si>
    <t>University of Washington</t>
  </si>
  <si>
    <t>University of Illinois at Urbana-Champaign</t>
  </si>
  <si>
    <t>The Hong Kong Polytechnic University</t>
  </si>
  <si>
    <t>Universiti Malaya (UM)</t>
  </si>
  <si>
    <t>MY</t>
  </si>
  <si>
    <t>Malaysia</t>
  </si>
  <si>
    <t>The University of Warwick</t>
  </si>
  <si>
    <t>The University of Auckland</t>
  </si>
  <si>
    <t>NZ</t>
  </si>
  <si>
    <t>New Zealand</t>
  </si>
  <si>
    <t>National Taiwan University (NTU)</t>
  </si>
  <si>
    <t>TW</t>
  </si>
  <si>
    <t>Taiwan</t>
  </si>
  <si>
    <t>City University of Hong Kong</t>
  </si>
  <si>
    <t>Université Paris-Saclay</t>
  </si>
  <si>
    <t>The University of Western Australia</t>
  </si>
  <si>
    <t>Brown University</t>
  </si>
  <si>
    <t xml:space="preserve">KTH Royal Institute of Technology </t>
  </si>
  <si>
    <t>SE</t>
  </si>
  <si>
    <t>Sweden</t>
  </si>
  <si>
    <t>University of Leeds</t>
  </si>
  <si>
    <t>University of Glasgow</t>
  </si>
  <si>
    <t>Yonsei University</t>
  </si>
  <si>
    <t>Durham University</t>
  </si>
  <si>
    <t>Korea University</t>
  </si>
  <si>
    <t>Osaka University</t>
  </si>
  <si>
    <t>Trinity College Dublin, The University of Dublin</t>
  </si>
  <si>
    <t>IE</t>
  </si>
  <si>
    <t>Ireland</t>
  </si>
  <si>
    <t>University of Southampton</t>
  </si>
  <si>
    <t>Pennsylvania State University</t>
  </si>
  <si>
    <t>University of Birmingham</t>
  </si>
  <si>
    <t>Lund University</t>
  </si>
  <si>
    <t>Universidade de São Paulo</t>
  </si>
  <si>
    <t>BR</t>
  </si>
  <si>
    <t>Brazil</t>
  </si>
  <si>
    <t>Lomonosov Moscow State University</t>
  </si>
  <si>
    <t>RU</t>
  </si>
  <si>
    <t>Russia</t>
  </si>
  <si>
    <t>Ruprecht-Karls-Universität Heidelberg</t>
  </si>
  <si>
    <t>The University of Adelaide</t>
  </si>
  <si>
    <t>University of Technology Sydney</t>
  </si>
  <si>
    <t>Tokyo Institute of Technology (Tokyo Tech)</t>
  </si>
  <si>
    <t>University of Zurich</t>
  </si>
  <si>
    <t>Boston University</t>
  </si>
  <si>
    <t>Universidad Nacional Autónoma de México (UNAM)</t>
  </si>
  <si>
    <t>MX</t>
  </si>
  <si>
    <t>Mexico</t>
  </si>
  <si>
    <t>Universidad de Buenos Aires (UBA)</t>
  </si>
  <si>
    <t>AR</t>
  </si>
  <si>
    <t>Argentina</t>
  </si>
  <si>
    <t>University of St Andrews</t>
  </si>
  <si>
    <t>Georgia Institute of Technology</t>
  </si>
  <si>
    <t>Freie Universitaet Berlin</t>
  </si>
  <si>
    <t>Purdue University</t>
  </si>
  <si>
    <t>Pohang University of Science And Technology (POSTECH)</t>
  </si>
  <si>
    <t>University of Nottingham</t>
  </si>
  <si>
    <t>University of Wisconsin-Madison</t>
  </si>
  <si>
    <t>Pontificia Universidad Católica de Chile (UC)</t>
  </si>
  <si>
    <t>CL</t>
  </si>
  <si>
    <t>Chile</t>
  </si>
  <si>
    <t>The University of Sheffield</t>
  </si>
  <si>
    <t>Uppsala University</t>
  </si>
  <si>
    <t>RWTH Aachen University</t>
  </si>
  <si>
    <t>University of Copenhagen</t>
  </si>
  <si>
    <t>DK</t>
  </si>
  <si>
    <t>Denmark</t>
  </si>
  <si>
    <t>Utrecht University</t>
  </si>
  <si>
    <t>Aalto University</t>
  </si>
  <si>
    <t>FI</t>
  </si>
  <si>
    <t>Finland</t>
  </si>
  <si>
    <t>Newcastle University</t>
  </si>
  <si>
    <t>University of Alberta</t>
  </si>
  <si>
    <t>University of Waterloo</t>
  </si>
  <si>
    <t>Tohoku University</t>
  </si>
  <si>
    <t>Western University</t>
  </si>
  <si>
    <t>University of Helsinki</t>
  </si>
  <si>
    <t>University of Southern California</t>
  </si>
  <si>
    <t>University of Oslo</t>
  </si>
  <si>
    <t>NO</t>
  </si>
  <si>
    <t>Norway</t>
  </si>
  <si>
    <t>Stockholm University</t>
  </si>
  <si>
    <t>KIT, Karlsruhe Institute of Technology</t>
  </si>
  <si>
    <t>Humboldt-Universität zu Berlin</t>
  </si>
  <si>
    <t>Technical University of Denmark</t>
  </si>
  <si>
    <t>Lancaster University</t>
  </si>
  <si>
    <t>Politecnico di Milano</t>
  </si>
  <si>
    <t>IT</t>
  </si>
  <si>
    <t>Italy</t>
  </si>
  <si>
    <t>Eindhoven University of Technology</t>
  </si>
  <si>
    <t>University of Basel</t>
  </si>
  <si>
    <t>Leiden University</t>
  </si>
  <si>
    <t>University of Bern</t>
  </si>
  <si>
    <t>University of Geneva</t>
  </si>
  <si>
    <t>Chalmers University of Technology</t>
  </si>
  <si>
    <t>Macquarie University</t>
  </si>
  <si>
    <t>University of Vienna</t>
  </si>
  <si>
    <t>AT</t>
  </si>
  <si>
    <t>Austria</t>
  </si>
  <si>
    <t>University of California, Davis</t>
  </si>
  <si>
    <t>University of North Carolina, Chapel Hill</t>
  </si>
  <si>
    <t>Sapienza University of Rome</t>
  </si>
  <si>
    <t>Texas A&amp;M University</t>
  </si>
  <si>
    <t>Michigan State University</t>
  </si>
  <si>
    <t>Universiti Sains Malaysia (USM)</t>
  </si>
  <si>
    <t>University of Science and Technology of China</t>
  </si>
  <si>
    <t>University of Groningen</t>
  </si>
  <si>
    <t>RMIT University</t>
  </si>
  <si>
    <t>Nanjing University</t>
  </si>
  <si>
    <t xml:space="preserve">Université de Montréal </t>
  </si>
  <si>
    <t>Aarhus University</t>
  </si>
  <si>
    <t>King Abdulaziz University (KAU)</t>
  </si>
  <si>
    <t>SA</t>
  </si>
  <si>
    <t>Saudi Arabia</t>
  </si>
  <si>
    <t>Queen Mary University of London</t>
  </si>
  <si>
    <t>Rice University</t>
  </si>
  <si>
    <t>Sungkyunkwan University(SKKU)</t>
  </si>
  <si>
    <t>University of Bath</t>
  </si>
  <si>
    <t>Indian Institute of Technology Bombay (IITB)</t>
  </si>
  <si>
    <t>IN</t>
  </si>
  <si>
    <t>India</t>
  </si>
  <si>
    <t>Universitat Autònoma de Barcelona</t>
  </si>
  <si>
    <t>ES</t>
  </si>
  <si>
    <t>Spain</t>
  </si>
  <si>
    <t>The Ohio State University</t>
  </si>
  <si>
    <t>Wageningen University &amp; Research</t>
  </si>
  <si>
    <t>The University of Exeter</t>
  </si>
  <si>
    <t>Alma Mater Studiorum - University of Bologna</t>
  </si>
  <si>
    <t>Cardiff University</t>
  </si>
  <si>
    <t>Technische Universität Berlin (TU Berlin)</t>
  </si>
  <si>
    <t>Washington University in St. Louis</t>
  </si>
  <si>
    <t>Universiti Putra Malaysia (UPM)</t>
  </si>
  <si>
    <t>Ghent University</t>
  </si>
  <si>
    <t>Universidad de Chile</t>
  </si>
  <si>
    <t>Universiti Kebangsaan Malaysia (UKM)</t>
  </si>
  <si>
    <t>University of Wollongong</t>
  </si>
  <si>
    <t>University of California, Santa Barbara (UCSB)</t>
  </si>
  <si>
    <t>Hanyang University</t>
  </si>
  <si>
    <t>Kyushu University</t>
  </si>
  <si>
    <t>Universitat de Barcelona</t>
  </si>
  <si>
    <t>University of York</t>
  </si>
  <si>
    <t>University of Florida</t>
  </si>
  <si>
    <t>University of Maryland, College Park</t>
  </si>
  <si>
    <t>University of Reading</t>
  </si>
  <si>
    <t>Complutense University of Madrid</t>
  </si>
  <si>
    <t>University College Dublin</t>
  </si>
  <si>
    <t>Qatar University</t>
  </si>
  <si>
    <t>QA</t>
  </si>
  <si>
    <t>Qatar</t>
  </si>
  <si>
    <t>The University of Newcastle, Australia (UON)</t>
  </si>
  <si>
    <t>University of Cape Town</t>
  </si>
  <si>
    <t>ZA</t>
  </si>
  <si>
    <t>South Africa</t>
  </si>
  <si>
    <t xml:space="preserve">Erasmus University Rotterdam </t>
  </si>
  <si>
    <t>Nagoya University</t>
  </si>
  <si>
    <t>University of Liverpool</t>
  </si>
  <si>
    <t>Arizona State University</t>
  </si>
  <si>
    <t>King Fahd University of Petroleum &amp; Minerals</t>
  </si>
  <si>
    <t>Université catholique de Louvain (UCLouvain)</t>
  </si>
  <si>
    <t>University of Calgary</t>
  </si>
  <si>
    <t>Curtin University</t>
  </si>
  <si>
    <t>École Normale Supérieure de Lyon</t>
  </si>
  <si>
    <t>Technische Universität Wien</t>
  </si>
  <si>
    <t>Tecnológico de Monterrey</t>
  </si>
  <si>
    <t>HI</t>
  </si>
  <si>
    <t>University of Gothenburg</t>
  </si>
  <si>
    <t xml:space="preserve">Universiti Teknologi Malaysia </t>
  </si>
  <si>
    <t>McMaster University</t>
  </si>
  <si>
    <t>Queensland University of Technology (QUT)</t>
  </si>
  <si>
    <t>Universite libre de Bruxelles</t>
  </si>
  <si>
    <t>Albert-Ludwigs-Universitaet Freiburg</t>
  </si>
  <si>
    <t>Ecole des Ponts ParisTech</t>
  </si>
  <si>
    <t>Wuhan University</t>
  </si>
  <si>
    <t>University of Minnesota Twin Cities</t>
  </si>
  <si>
    <t>Hokkaido University</t>
  </si>
  <si>
    <t>Indian Institute of Technology Delhi (IITD)</t>
  </si>
  <si>
    <t>Universidad de los Andes</t>
  </si>
  <si>
    <t>Colombia</t>
  </si>
  <si>
    <t>Emory University</t>
  </si>
  <si>
    <t>Universidad Autónoma de Madrid</t>
  </si>
  <si>
    <t>Waseda University</t>
  </si>
  <si>
    <t>Queen's University Belfast</t>
  </si>
  <si>
    <t>King Saud University</t>
  </si>
  <si>
    <t>University of Ottawa</t>
  </si>
  <si>
    <t>Universität Hamburg</t>
  </si>
  <si>
    <t>University of Otago</t>
  </si>
  <si>
    <t>Vrije Universiteit Amsterdam</t>
  </si>
  <si>
    <t>University of Aberdeen</t>
  </si>
  <si>
    <t>Queen's University at Kingston</t>
  </si>
  <si>
    <t>University of Twente</t>
  </si>
  <si>
    <t>Chulalongkorn University</t>
  </si>
  <si>
    <t>TH</t>
  </si>
  <si>
    <t>Thailand</t>
  </si>
  <si>
    <t>Loughborough University</t>
  </si>
  <si>
    <t>Eberhard Karls Universität Tübingen</t>
  </si>
  <si>
    <t>Keio University</t>
  </si>
  <si>
    <t>Tel Aviv University</t>
  </si>
  <si>
    <t>IL</t>
  </si>
  <si>
    <t>Israel</t>
  </si>
  <si>
    <t>Tongji University</t>
  </si>
  <si>
    <t>National Yang Ming Chiao Tung University</t>
  </si>
  <si>
    <t>University of Sussex</t>
  </si>
  <si>
    <t>Università di Padova</t>
  </si>
  <si>
    <t>Universidade Estadual de Campinas (Unicamp)</t>
  </si>
  <si>
    <t>University of Lausanne</t>
  </si>
  <si>
    <t xml:space="preserve">Radboud University </t>
  </si>
  <si>
    <t>University of Pittsburgh</t>
  </si>
  <si>
    <t>University of Rochester</t>
  </si>
  <si>
    <t>Indian Institute of Science</t>
  </si>
  <si>
    <t>American University of Beirut (AUB)</t>
  </si>
  <si>
    <t>LB</t>
  </si>
  <si>
    <t>Lebanon</t>
  </si>
  <si>
    <t>Universidad Nacional de Colombia</t>
  </si>
  <si>
    <t>National Cheng Kung University (NCKU)</t>
  </si>
  <si>
    <t>Friedrich-Alexander-Universität Erlangen-Nürnberg</t>
  </si>
  <si>
    <t>Al-Farabi Kazakh National University</t>
  </si>
  <si>
    <t>KZ</t>
  </si>
  <si>
    <t>Kazakhstan</t>
  </si>
  <si>
    <t>Khalifa University of Science and Technology</t>
  </si>
  <si>
    <t>AE</t>
  </si>
  <si>
    <t>United Arab Emirates</t>
  </si>
  <si>
    <t>University of Göttingen</t>
  </si>
  <si>
    <t>Deakin University</t>
  </si>
  <si>
    <t>National Tsing Hua University</t>
  </si>
  <si>
    <t>Heriot-Watt University</t>
  </si>
  <si>
    <t>Université de Paris-Cité</t>
  </si>
  <si>
    <t>Dartmouth College</t>
  </si>
  <si>
    <t>Universitas Indonesia</t>
  </si>
  <si>
    <t>ID</t>
  </si>
  <si>
    <t>Indonesia</t>
  </si>
  <si>
    <t>Massey University</t>
  </si>
  <si>
    <t>Rheinische Friedrich-Wilhelms-Universität Bonn</t>
  </si>
  <si>
    <t>Victoria University of Wellington</t>
  </si>
  <si>
    <t>La Trobe University</t>
  </si>
  <si>
    <t>Griffith University</t>
  </si>
  <si>
    <t>University of Surrey</t>
  </si>
  <si>
    <t>University of Massachusetts Amherst</t>
  </si>
  <si>
    <t>Technical University of Darmstadt</t>
  </si>
  <si>
    <t>Technische Universität Dresden</t>
  </si>
  <si>
    <t>Charles University</t>
  </si>
  <si>
    <t>CZ</t>
  </si>
  <si>
    <t>Czech Republic</t>
  </si>
  <si>
    <t>University of Antwerp</t>
  </si>
  <si>
    <t>University of Waikato</t>
  </si>
  <si>
    <t>The Hebrew University of Jerusalem</t>
  </si>
  <si>
    <t>Politecnico di Torino</t>
  </si>
  <si>
    <t>University of Porto</t>
  </si>
  <si>
    <t>PT</t>
  </si>
  <si>
    <t>Portugal</t>
  </si>
  <si>
    <t>University of Macau</t>
  </si>
  <si>
    <t>MO</t>
  </si>
  <si>
    <t>Macau SAR</t>
  </si>
  <si>
    <t>Case Western Reserve University</t>
  </si>
  <si>
    <t>Harbin Institute of Technology</t>
  </si>
  <si>
    <t xml:space="preserve">Maastricht University </t>
  </si>
  <si>
    <t>University of Canterbury | Te Whare Wānanga o Waitaha</t>
  </si>
  <si>
    <t>Vrije Universiteit Brussel (VUB)</t>
  </si>
  <si>
    <t>University of Virginia</t>
  </si>
  <si>
    <t>Vanderbilt University</t>
  </si>
  <si>
    <t xml:space="preserve">University of Warsaw </t>
  </si>
  <si>
    <t>PL</t>
  </si>
  <si>
    <t>Poland</t>
  </si>
  <si>
    <t>Gadjah Mada University</t>
  </si>
  <si>
    <t>University of Colorado Boulder</t>
  </si>
  <si>
    <t>University of Witwatersrand</t>
  </si>
  <si>
    <t>Ulsan National Institute of Science and Technology (UNIST)</t>
  </si>
  <si>
    <t xml:space="preserve">University of Lisbon </t>
  </si>
  <si>
    <t>Linköping University</t>
  </si>
  <si>
    <t>University of California, Irvine</t>
  </si>
  <si>
    <t>University of Cologne</t>
  </si>
  <si>
    <t>Indian Institute of Technology Kharagpur (IIT-KGP)</t>
  </si>
  <si>
    <t xml:space="preserve">Beijing Normal University </t>
  </si>
  <si>
    <t>University of Leicester</t>
  </si>
  <si>
    <t>North Carolina State University</t>
  </si>
  <si>
    <t>Huazhong University of Science and Technology</t>
  </si>
  <si>
    <t>University of Milan</t>
  </si>
  <si>
    <t>University of Strathclyde</t>
  </si>
  <si>
    <t>Indian Institute of Technology Kanpur (IITK)</t>
  </si>
  <si>
    <t>University of Miami</t>
  </si>
  <si>
    <t>University of Navarra</t>
  </si>
  <si>
    <t>Bandung Institute of Technology (ITB)</t>
  </si>
  <si>
    <t>University of Bergen</t>
  </si>
  <si>
    <t>Stellenbosch University</t>
  </si>
  <si>
    <t>Taylor's University</t>
  </si>
  <si>
    <t>C</t>
  </si>
  <si>
    <t>Indian Institute of Technology Madras (IITM)</t>
  </si>
  <si>
    <t>Swinburne University of Technology</t>
  </si>
  <si>
    <t>The University of Arizona</t>
  </si>
  <si>
    <t>Tianjin University</t>
  </si>
  <si>
    <t>University of Galway</t>
  </si>
  <si>
    <t>United Arab Emirates University</t>
  </si>
  <si>
    <t>Xi’an Jiaotong University</t>
  </si>
  <si>
    <t>Norwegian University of Science And Technology</t>
  </si>
  <si>
    <t>University College Cork</t>
  </si>
  <si>
    <t>Université Grenoble Alpes</t>
  </si>
  <si>
    <t>Hong Kong Baptist University</t>
  </si>
  <si>
    <t>University of East Anglia (UEA)</t>
  </si>
  <si>
    <t>Georgetown University</t>
  </si>
  <si>
    <t>Dalhousie University</t>
  </si>
  <si>
    <t>Rutgers University–New Brunswick</t>
  </si>
  <si>
    <t>UCSI University</t>
  </si>
  <si>
    <t>Southern University of Science and Technology</t>
  </si>
  <si>
    <t>Goethe-University Frankfurt am Main</t>
  </si>
  <si>
    <t>Virginia Polytechnic Institute and State University</t>
  </si>
  <si>
    <t>Jagiellonian University</t>
  </si>
  <si>
    <t>University of Notre Dame</t>
  </si>
  <si>
    <t>University of Johannesburg</t>
  </si>
  <si>
    <t>Daegu Gyeongbuk Institute of Science and Technology (DGIST)</t>
  </si>
  <si>
    <t>Swansea University</t>
  </si>
  <si>
    <t>Universiti Teknologi PETRONAS (UTP)</t>
  </si>
  <si>
    <t>University of Tasmania</t>
  </si>
  <si>
    <t>Hamad Bin Khalifa University</t>
  </si>
  <si>
    <t>Universitat Pompeu Fabra (Barcelona)</t>
  </si>
  <si>
    <t>Universität Stuttgart</t>
  </si>
  <si>
    <t>Indiana University Bloomington</t>
  </si>
  <si>
    <t>University of Oulu</t>
  </si>
  <si>
    <t>Quaid-i-Azam University</t>
  </si>
  <si>
    <t>PK</t>
  </si>
  <si>
    <t>Pakistan</t>
  </si>
  <si>
    <t>Saint Petersburg State University</t>
  </si>
  <si>
    <t>University of Turku</t>
  </si>
  <si>
    <t>Simon Fraser University</t>
  </si>
  <si>
    <t>Bauman Moscow State Technical University</t>
  </si>
  <si>
    <t xml:space="preserve">Sciences Po </t>
  </si>
  <si>
    <t>Universidad Carlos III de Madrid (UC3M)</t>
  </si>
  <si>
    <t>University of Victoria (UVic)</t>
  </si>
  <si>
    <t>Sun Yat-sen University</t>
  </si>
  <si>
    <t>University of Illinois at Chicago (UIC)</t>
  </si>
  <si>
    <t>University of Pretoria</t>
  </si>
  <si>
    <t>University of South Australia</t>
  </si>
  <si>
    <t>University of Southern Denmark (SDU)</t>
  </si>
  <si>
    <t>City, University of London</t>
  </si>
  <si>
    <t>Gwangju Institute of Science and Technology (GIST)</t>
  </si>
  <si>
    <t xml:space="preserve">Université Paris 1 Panthéon-Sorbonne </t>
  </si>
  <si>
    <t>USI - Università della Svizzera italiana</t>
  </si>
  <si>
    <t>Kyung Hee University</t>
  </si>
  <si>
    <t>University of California, Santa Cruz</t>
  </si>
  <si>
    <t>Sharif University of Technology</t>
  </si>
  <si>
    <t>IR</t>
  </si>
  <si>
    <t>Iran, Islamic Republic of</t>
  </si>
  <si>
    <t>University of Naples - Federico II</t>
  </si>
  <si>
    <t>Aalborg University</t>
  </si>
  <si>
    <t>Middle East Technical University</t>
  </si>
  <si>
    <t>TR</t>
  </si>
  <si>
    <t>Turkey</t>
  </si>
  <si>
    <t>Pontificia Universidad Católica del Perú</t>
  </si>
  <si>
    <t>PE</t>
  </si>
  <si>
    <t>Peru</t>
  </si>
  <si>
    <t>University of Kent</t>
  </si>
  <si>
    <t>Beijing Institute of Technology</t>
  </si>
  <si>
    <t>George Washington University</t>
  </si>
  <si>
    <t>RUDN University</t>
  </si>
  <si>
    <t>Brunel University London</t>
  </si>
  <si>
    <t>University of Aveiro</t>
  </si>
  <si>
    <t>Airlangga University</t>
  </si>
  <si>
    <t>University of Saskatchewan</t>
  </si>
  <si>
    <t>National Technical University of Athens</t>
  </si>
  <si>
    <t>GR</t>
  </si>
  <si>
    <t>Greece</t>
  </si>
  <si>
    <t>Pontificia Universidad Javeriana</t>
  </si>
  <si>
    <t>Universidad Politécnica de Madrid (UPM)</t>
  </si>
  <si>
    <t>University of Pisa</t>
  </si>
  <si>
    <t>Lappeenranta-Lahti University of Technology LUT</t>
  </si>
  <si>
    <t>University of Coimbra</t>
  </si>
  <si>
    <t>York University</t>
  </si>
  <si>
    <t>Universitat Politècnica de Catalunya · BarcelonaTech (UPC)</t>
  </si>
  <si>
    <t>L.N. Gumilyov Eurasian National University (ENU)</t>
  </si>
  <si>
    <t>Sichuan University</t>
  </si>
  <si>
    <t>University of Tsukuba</t>
  </si>
  <si>
    <t>University of Florence</t>
  </si>
  <si>
    <t>University of Tartu</t>
  </si>
  <si>
    <t>EE</t>
  </si>
  <si>
    <t>Estonia</t>
  </si>
  <si>
    <t>Shandong University</t>
  </si>
  <si>
    <t>University of Tehran</t>
  </si>
  <si>
    <t xml:space="preserve">Lincoln University </t>
  </si>
  <si>
    <t>Universität Innsbruck</t>
  </si>
  <si>
    <t>American University of Sharjah</t>
  </si>
  <si>
    <t>Indian Institute of Technology Guwahati (IITG)</t>
  </si>
  <si>
    <t>University of Turin</t>
  </si>
  <si>
    <t>National University of Sciences And Technology (NUST) Islamabad</t>
  </si>
  <si>
    <t>University of Cyprus (UCY)</t>
  </si>
  <si>
    <t>CY</t>
  </si>
  <si>
    <t>Cyprus</t>
  </si>
  <si>
    <t>Indian Institute of Technology Roorkee (IITR)</t>
  </si>
  <si>
    <t>Yeshiva University</t>
  </si>
  <si>
    <t>Cairo University</t>
  </si>
  <si>
    <t>EG</t>
  </si>
  <si>
    <t>Egypt</t>
  </si>
  <si>
    <t>Tilburg University</t>
  </si>
  <si>
    <t>Universidade Federal do Rio de Janeiro</t>
  </si>
  <si>
    <t>Birkbeck, University of London</t>
  </si>
  <si>
    <t xml:space="preserve"> Western Sydney University</t>
  </si>
  <si>
    <t>Amirkabir University of Technology</t>
  </si>
  <si>
    <t>Northeastern University</t>
  </si>
  <si>
    <t>Ruhr-Universität Bochum</t>
  </si>
  <si>
    <t>Tufts University</t>
  </si>
  <si>
    <t>Flinders University</t>
  </si>
  <si>
    <t>University of Luxembourg</t>
  </si>
  <si>
    <t>LU</t>
  </si>
  <si>
    <t>Luxembourg</t>
  </si>
  <si>
    <t>Mahidol University</t>
  </si>
  <si>
    <t>Université de Montpellier</t>
  </si>
  <si>
    <t>Nankai University</t>
  </si>
  <si>
    <t xml:space="preserve">Westfälische Wilhelms-Universität Münster </t>
  </si>
  <si>
    <t>University of Hawaiʻi at Mānoa</t>
  </si>
  <si>
    <t>Aix-Marseille University</t>
  </si>
  <si>
    <t>Belarusian State University</t>
  </si>
  <si>
    <t>BY</t>
  </si>
  <si>
    <t>Belarus</t>
  </si>
  <si>
    <t>Concordia University</t>
  </si>
  <si>
    <t>National Taiwan University of Science and Technology (Taiwan Tech)</t>
  </si>
  <si>
    <t>Universiti Brunei Darussalam (UBD)</t>
  </si>
  <si>
    <t>BN</t>
  </si>
  <si>
    <t>Brunei</t>
  </si>
  <si>
    <t>Institut National des Sciences Appliquées de Lyon (INSA)</t>
  </si>
  <si>
    <t>South China University of Technology</t>
  </si>
  <si>
    <t>Technion - Israel Institute of Technology</t>
  </si>
  <si>
    <t>Xiamen University</t>
  </si>
  <si>
    <t>Justus-Liebig-University Giessen</t>
  </si>
  <si>
    <t>Kazan (Volga region) Federal University</t>
  </si>
  <si>
    <t>Stony Brook University, State University of New York</t>
  </si>
  <si>
    <t>HSE University</t>
  </si>
  <si>
    <t>Iowa State University</t>
  </si>
  <si>
    <t>Masaryk University</t>
  </si>
  <si>
    <t>Universidade Nova de Lisboa</t>
  </si>
  <si>
    <t>University of Granada</t>
  </si>
  <si>
    <t>Istanbul Technical University</t>
  </si>
  <si>
    <t>University of California, Riverside</t>
  </si>
  <si>
    <t>University of the Philippines</t>
  </si>
  <si>
    <t>PH</t>
  </si>
  <si>
    <t>Philippines</t>
  </si>
  <si>
    <t>Auckland University of Technology (AUT)</t>
  </si>
  <si>
    <t>University of Delhi</t>
  </si>
  <si>
    <t>Colorado State University</t>
  </si>
  <si>
    <t>Universidad de Santiago de Chile (USACH)</t>
  </si>
  <si>
    <t>University of Kansas</t>
  </si>
  <si>
    <t xml:space="preserve">University of Southern Queensland </t>
  </si>
  <si>
    <t>Oxford Brookes University</t>
  </si>
  <si>
    <t>Royal Holloway University of London</t>
  </si>
  <si>
    <t>James Cook University</t>
  </si>
  <si>
    <t>Moscow Institute of Physics and Technology (MIPT / Moscow Phystech)</t>
  </si>
  <si>
    <t>The American University in Cairo</t>
  </si>
  <si>
    <t>Tomsk State University</t>
  </si>
  <si>
    <t>UNESP</t>
  </si>
  <si>
    <t>Washington State University</t>
  </si>
  <si>
    <t>Graz University of Technology</t>
  </si>
  <si>
    <t>Novosibirsk State University</t>
  </si>
  <si>
    <t>Université de Liège</t>
  </si>
  <si>
    <t>Université de Strasbourg</t>
  </si>
  <si>
    <t xml:space="preserve">University of Canberra </t>
  </si>
  <si>
    <t>University of Limerick</t>
  </si>
  <si>
    <t>Anna University</t>
  </si>
  <si>
    <t>IE University</t>
  </si>
  <si>
    <t>Singapore University of Technology and Design</t>
  </si>
  <si>
    <t>University of Trento</t>
  </si>
  <si>
    <t>Koç University</t>
  </si>
  <si>
    <t>Murdoch University</t>
  </si>
  <si>
    <t>National Taipei University of Technology</t>
  </si>
  <si>
    <t>National Taiwan Normal University</t>
  </si>
  <si>
    <t>University of Stirling</t>
  </si>
  <si>
    <t>Dublin City University</t>
  </si>
  <si>
    <t xml:space="preserve">Sejong University </t>
  </si>
  <si>
    <t>Tampere University</t>
  </si>
  <si>
    <t>University of Science and Technology Beijing</t>
  </si>
  <si>
    <t>University of St.Gallen (HSG)</t>
  </si>
  <si>
    <t>Julius-Maximilians-Universität Würzburg</t>
  </si>
  <si>
    <t xml:space="preserve"> University of Dundee</t>
  </si>
  <si>
    <t>Université Laval</t>
  </si>
  <si>
    <t>University of Utah</t>
  </si>
  <si>
    <t>National and Kapodistrian University of Athens</t>
  </si>
  <si>
    <t>University of Connecticut</t>
  </si>
  <si>
    <t>Aston University</t>
  </si>
  <si>
    <t>Johannes Kepler University Linz</t>
  </si>
  <si>
    <t>The University of Tennessee, Knoxville</t>
  </si>
  <si>
    <t>Toyota Technological Institute in Japan</t>
  </si>
  <si>
    <t>University of Jyväskylä</t>
  </si>
  <si>
    <t>Iran University of Science and Technology</t>
  </si>
  <si>
    <t>Central South University</t>
  </si>
  <si>
    <t>Université Claude Bernard Lyon 1</t>
  </si>
  <si>
    <t>Czech Technical University in Prague</t>
  </si>
  <si>
    <t>Indian Institute of Technology Indore (IIT Indore)</t>
  </si>
  <si>
    <t>Southeast University</t>
  </si>
  <si>
    <t>Sultan Qaboos University</t>
  </si>
  <si>
    <t>OM</t>
  </si>
  <si>
    <t>Oman</t>
  </si>
  <si>
    <t>Universität Mannheim</t>
  </si>
  <si>
    <t>Essex, University of</t>
  </si>
  <si>
    <t>Universität Potsdam</t>
  </si>
  <si>
    <t>Florida State University</t>
  </si>
  <si>
    <t>National Research Nuclear University MEPhI (Moscow Engineering Physics Institute)</t>
  </si>
  <si>
    <t>Universität Jena</t>
  </si>
  <si>
    <t>Johannes Gutenberg Universität Mainz</t>
  </si>
  <si>
    <t>Colorado School of Mines</t>
  </si>
  <si>
    <t>Umea University</t>
  </si>
  <si>
    <t>University of Bordeaux</t>
  </si>
  <si>
    <t>University of Sharjah</t>
  </si>
  <si>
    <t>Ben-Gurion University of The Negev</t>
  </si>
  <si>
    <t>Illinois Institute of Technology</t>
  </si>
  <si>
    <t>Università degli Studi di Pavia</t>
  </si>
  <si>
    <t>Hiroshima University</t>
  </si>
  <si>
    <t>Beihang University (former BUAA)</t>
  </si>
  <si>
    <t>Ural Federal University - UrFU</t>
  </si>
  <si>
    <t xml:space="preserve">Vilnius University </t>
  </si>
  <si>
    <t>LT</t>
  </si>
  <si>
    <t>Lithuania</t>
  </si>
  <si>
    <t>Kobe University</t>
  </si>
  <si>
    <t>Universitat Politècnica de València</t>
  </si>
  <si>
    <t>Universität Konstanz</t>
  </si>
  <si>
    <t>Universität Leipzig</t>
  </si>
  <si>
    <t>Missouri University of Science and Technology</t>
  </si>
  <si>
    <t>Bangor University</t>
  </si>
  <si>
    <t>Hitotsubashi University</t>
  </si>
  <si>
    <t>Leibniz University Hannover</t>
  </si>
  <si>
    <t>Satbayev University</t>
  </si>
  <si>
    <t xml:space="preserve">University of Milano-Bicocca </t>
  </si>
  <si>
    <t>Universitat de Valencia</t>
  </si>
  <si>
    <t>University of Electronic Science and Technology of China</t>
  </si>
  <si>
    <t>University of Guelph</t>
  </si>
  <si>
    <t>IPB University (a.k.a. Bogor Agricultural University)</t>
  </si>
  <si>
    <t>University of Rome "Tor Vergata"</t>
  </si>
  <si>
    <t>Dalian University of Technology</t>
  </si>
  <si>
    <t>University at Buffalo SUNY</t>
  </si>
  <si>
    <t>University of Iowa</t>
  </si>
  <si>
    <t>Chung-Ang University (CAU)</t>
  </si>
  <si>
    <t xml:space="preserve">Hunan University </t>
  </si>
  <si>
    <t>Rensselaer Polytechnic Institute</t>
  </si>
  <si>
    <t>Universidad de Sevilla</t>
  </si>
  <si>
    <t>Ewha Womans University</t>
  </si>
  <si>
    <t>Ulster University</t>
  </si>
  <si>
    <t>University of Delaware</t>
  </si>
  <si>
    <t>University of Jordan</t>
  </si>
  <si>
    <t>JO</t>
  </si>
  <si>
    <t>Jordan</t>
  </si>
  <si>
    <t>Bilkent University</t>
  </si>
  <si>
    <t>Jilin University</t>
  </si>
  <si>
    <t>University of Portsmouth</t>
  </si>
  <si>
    <t>Macau University of Science and Technology</t>
  </si>
  <si>
    <t>National Sun Yat-sen University</t>
  </si>
  <si>
    <t>Oregon State University</t>
  </si>
  <si>
    <t>Università Cattolica del Sacro Cuore</t>
  </si>
  <si>
    <t>Sogang University</t>
  </si>
  <si>
    <t>University of Bayreuth</t>
  </si>
  <si>
    <t>East China Normal University</t>
  </si>
  <si>
    <t xml:space="preserve">SOAS University of London </t>
  </si>
  <si>
    <t>Université Paul Sabatier Toulouse III</t>
  </si>
  <si>
    <t>Boğaziçi University</t>
  </si>
  <si>
    <t>801-1000</t>
  </si>
  <si>
    <t>Duy Tan University</t>
  </si>
  <si>
    <t>VN</t>
  </si>
  <si>
    <t>Vietnam</t>
  </si>
  <si>
    <t>Pontificia Universidad Católica Argentina</t>
  </si>
  <si>
    <t>MD</t>
  </si>
  <si>
    <t>Shanghai University</t>
  </si>
  <si>
    <t>The University of Georgia</t>
  </si>
  <si>
    <t>Universität Bremen</t>
  </si>
  <si>
    <t>Kyungpook National University</t>
  </si>
  <si>
    <t>Universidad Austral</t>
  </si>
  <si>
    <t>University of Texas Dallas</t>
  </si>
  <si>
    <t>Universidad de Zaragoza</t>
  </si>
  <si>
    <t>University of Hull</t>
  </si>
  <si>
    <t>Universiti Teknologi Brunei</t>
  </si>
  <si>
    <t>MGIMO University</t>
  </si>
  <si>
    <t>Sabanci University</t>
  </si>
  <si>
    <t>University of Madras</t>
  </si>
  <si>
    <t xml:space="preserve">Edith Cowan University </t>
  </si>
  <si>
    <t>Aristotle University of Thessaloniki</t>
  </si>
  <si>
    <t>Christian-Albrechts-University zu Kiel</t>
  </si>
  <si>
    <t>Universidad de Palermo (UP)</t>
  </si>
  <si>
    <t>University of Genoa</t>
  </si>
  <si>
    <t xml:space="preserve">China Agricultural University </t>
  </si>
  <si>
    <t>Peter the Great St. Petersburg Polytechnic University</t>
  </si>
  <si>
    <t>University of Crete</t>
  </si>
  <si>
    <t>University of Salamanca</t>
  </si>
  <si>
    <t>Universidad de Alcalá</t>
  </si>
  <si>
    <t>Universiti Utara Malaysia (UUM)</t>
  </si>
  <si>
    <t>Lahore University of Management Sciences (LUMS)</t>
  </si>
  <si>
    <t>Universidad Nacional de La Plata (UNLP)</t>
  </si>
  <si>
    <t>ITMO University</t>
  </si>
  <si>
    <t>University Ulm</t>
  </si>
  <si>
    <t>Universidad de Costa Rica</t>
  </si>
  <si>
    <t>CR</t>
  </si>
  <si>
    <t>Costa Rica</t>
  </si>
  <si>
    <t>Bar-Ilan University</t>
  </si>
  <si>
    <t>City University of New York</t>
  </si>
  <si>
    <t>Singapore Management University</t>
  </si>
  <si>
    <t>Lehigh University</t>
  </si>
  <si>
    <t>Northumbria University at Newcastle</t>
  </si>
  <si>
    <t>University of Eastern Finland</t>
  </si>
  <si>
    <t>Ajman University</t>
  </si>
  <si>
    <t>Canadian University Dubai</t>
  </si>
  <si>
    <t xml:space="preserve">Hasselt University </t>
  </si>
  <si>
    <t>University of Nebraska - Lincoln</t>
  </si>
  <si>
    <t>Universiti Teknologi MARA - UiTM</t>
  </si>
  <si>
    <t>Florida International University</t>
  </si>
  <si>
    <t>INTI International University</t>
  </si>
  <si>
    <t>Politecnico di Bari</t>
  </si>
  <si>
    <t>Renmin (People's) University of China</t>
  </si>
  <si>
    <t>University of Chemistry and Technology, Prague</t>
  </si>
  <si>
    <t>Chongqing University</t>
  </si>
  <si>
    <t>University of Plymouth</t>
  </si>
  <si>
    <t>Ateneo de Manila University</t>
  </si>
  <si>
    <t>Université de Fribourg</t>
  </si>
  <si>
    <t>University of South Florida</t>
  </si>
  <si>
    <t>Bond University</t>
  </si>
  <si>
    <t>National Chengchi University</t>
  </si>
  <si>
    <t>Universidad Adolfo Ibáñez</t>
  </si>
  <si>
    <t>University of Huddersfield</t>
  </si>
  <si>
    <t>Chiang Mai University</t>
  </si>
  <si>
    <t>Coventry University</t>
  </si>
  <si>
    <t>Indian Institute of Technology (BHU) Varanasi</t>
  </si>
  <si>
    <t>Warsaw University of Technology</t>
  </si>
  <si>
    <t xml:space="preserve">HUFS - Hankuk (Korea) University of Foreign Studies </t>
  </si>
  <si>
    <t>University of South Carolina</t>
  </si>
  <si>
    <t>Lebanese University</t>
  </si>
  <si>
    <t>Taipei Medical University (TMU)</t>
  </si>
  <si>
    <t>University of Tromsø The Arctic University of Norway</t>
  </si>
  <si>
    <t>Abu Dhabi University</t>
  </si>
  <si>
    <t>University of Klagenfurt</t>
  </si>
  <si>
    <t>Applied Science University - Bahrain</t>
  </si>
  <si>
    <t>BH</t>
  </si>
  <si>
    <t>Bahrain</t>
  </si>
  <si>
    <t>Universidad Católica Andres Bello</t>
  </si>
  <si>
    <t>VE</t>
  </si>
  <si>
    <t>Venezuela</t>
  </si>
  <si>
    <t>Universidad Pontificia Comillas</t>
  </si>
  <si>
    <t>National Research Tomsk Polytechnic University</t>
  </si>
  <si>
    <t>Sunway University</t>
  </si>
  <si>
    <t>University of Missouri, Columbia</t>
  </si>
  <si>
    <t>Central Queensland University (CQUniversity Australia)</t>
  </si>
  <si>
    <t>Manchester Metropolitan University (MMU)</t>
  </si>
  <si>
    <t>Prince Mohammad Bin Fahd university</t>
  </si>
  <si>
    <t>Goldsmiths, University of London</t>
  </si>
  <si>
    <t>University of Central Florida</t>
  </si>
  <si>
    <t>Imam Abdulrahman Bin Faisal University (IAU) (formerly UNIVERSITY OF DAMMAM)</t>
  </si>
  <si>
    <t>Nottingham Trent University</t>
  </si>
  <si>
    <t>Pontifícia Universidade Católica do Rio de Janeiro</t>
  </si>
  <si>
    <t>Shenzhen University</t>
  </si>
  <si>
    <t>Università Vita-Salute San Raffaele</t>
  </si>
  <si>
    <t>Nanjing University of Science and Technology</t>
  </si>
  <si>
    <t>Thammasat University</t>
  </si>
  <si>
    <t>Tulane University</t>
  </si>
  <si>
    <t>Universität des Saarlandes</t>
  </si>
  <si>
    <t>Abo Akademi University</t>
  </si>
  <si>
    <t>American University in Dubai</t>
  </si>
  <si>
    <t xml:space="preserve">Charles Darwin University </t>
  </si>
  <si>
    <t>Drexel University</t>
  </si>
  <si>
    <t>Jawaharlal Nehru University</t>
  </si>
  <si>
    <t>Kingston University, London</t>
  </si>
  <si>
    <t xml:space="preserve">Umm Al-Qura University </t>
  </si>
  <si>
    <t>Universidad de Concepción</t>
  </si>
  <si>
    <t>University of Szeged</t>
  </si>
  <si>
    <t>HU</t>
  </si>
  <si>
    <t>Hungary</t>
  </si>
  <si>
    <t>Al Ain University</t>
  </si>
  <si>
    <t>Auezov South Kazakhstan University (SKU)</t>
  </si>
  <si>
    <t>Brno University of Technology</t>
  </si>
  <si>
    <t>Martin-Luther-Universität Halle-Wittenberg</t>
  </si>
  <si>
    <t>National Central University</t>
  </si>
  <si>
    <t>Pusan National University</t>
  </si>
  <si>
    <t>Tokyo Medical and Dental University (TMDU)</t>
  </si>
  <si>
    <t>University of Minho</t>
  </si>
  <si>
    <t>Asia Pacific University of Technology and Innovation (APU)</t>
  </si>
  <si>
    <t>Chang Gung University</t>
  </si>
  <si>
    <t>Institut Teknologi Sepuluh Nopember (ITS Surabaya)</t>
  </si>
  <si>
    <t>Management and Science University</t>
  </si>
  <si>
    <t>Northwestern Polytechnical University</t>
  </si>
  <si>
    <t>Stevens Institute of Technology</t>
  </si>
  <si>
    <t>Universitat Ramon Llull</t>
  </si>
  <si>
    <t>University of Kwazulu-Natal</t>
  </si>
  <si>
    <t>University of Ljubljana</t>
  </si>
  <si>
    <t>SI</t>
  </si>
  <si>
    <t>Slovenia</t>
  </si>
  <si>
    <t>University of the Basque Country</t>
  </si>
  <si>
    <t>Zhengzhou University</t>
  </si>
  <si>
    <t xml:space="preserve">Ajou University </t>
  </si>
  <si>
    <t>Boston College</t>
  </si>
  <si>
    <t>Jinan University (China)</t>
  </si>
  <si>
    <t>Palacký University Olomouc</t>
  </si>
  <si>
    <t>Ritsumeikan University</t>
  </si>
  <si>
    <t xml:space="preserve">Saint Joseph University of Beirut (USJ) </t>
  </si>
  <si>
    <t>Universidad Central de Venezuela</t>
  </si>
  <si>
    <t>Université de Lille</t>
  </si>
  <si>
    <t>University of New Mexico</t>
  </si>
  <si>
    <t>Far Eastern Federal University</t>
  </si>
  <si>
    <t>Free University of Bozen-Bolzano</t>
  </si>
  <si>
    <t>Kazakh National Agrarian University KazNAU</t>
  </si>
  <si>
    <t>Lingnan University, Hong Kong</t>
  </si>
  <si>
    <t>Memorial University of Newfoundland</t>
  </si>
  <si>
    <t>New Jersey Institute of Technology (NJIT)</t>
  </si>
  <si>
    <t>Pakistan Institute of Engineering and Applied Sciences (PIEAS)</t>
  </si>
  <si>
    <t>The New School</t>
  </si>
  <si>
    <t>Universidad de La Habana</t>
  </si>
  <si>
    <t>CU</t>
  </si>
  <si>
    <t>Cuba</t>
  </si>
  <si>
    <t>University of Bradford</t>
  </si>
  <si>
    <t>University of Houston</t>
  </si>
  <si>
    <t>University of Modena and Reggio Emilia</t>
  </si>
  <si>
    <t>University of Oklahoma</t>
  </si>
  <si>
    <t>University of Windsor</t>
  </si>
  <si>
    <t>1001-1200</t>
  </si>
  <si>
    <t>COMSATS University Islamabad</t>
  </si>
  <si>
    <t>Instituto Tecnológico Autónomo de México (ITAM)</t>
  </si>
  <si>
    <t xml:space="preserve">Southern Cross University </t>
  </si>
  <si>
    <t>Tallinn University of Technology (TalTech)</t>
  </si>
  <si>
    <t>Universidad de Montevideo (UM)</t>
  </si>
  <si>
    <t>UY</t>
  </si>
  <si>
    <t>Uruguay</t>
  </si>
  <si>
    <t>University of Haifa</t>
  </si>
  <si>
    <t>University of Hohenheim</t>
  </si>
  <si>
    <t>Aberystwyth University</t>
  </si>
  <si>
    <t>Brandeis University</t>
  </si>
  <si>
    <t xml:space="preserve">Ca' Foscari University of Venice </t>
  </si>
  <si>
    <t xml:space="preserve">Holy Spirit University of Kaslik </t>
  </si>
  <si>
    <t>Karl-Franzens-Universitaet Graz</t>
  </si>
  <si>
    <t>Lebanese American University</t>
  </si>
  <si>
    <t>Middlesex University</t>
  </si>
  <si>
    <t>National Chung Hsing University</t>
  </si>
  <si>
    <t>Princess Nourah bint Abdulrahman University</t>
  </si>
  <si>
    <t>Tokyo University of Science</t>
  </si>
  <si>
    <t>Universidad Panamericana (UP)</t>
  </si>
  <si>
    <t>Università degli Studi di Perugia</t>
  </si>
  <si>
    <t>Universitas Padjadjaran</t>
  </si>
  <si>
    <t>Universitat Rovira i Virgili</t>
  </si>
  <si>
    <t>American University of the Middle East</t>
  </si>
  <si>
    <t>KW</t>
  </si>
  <si>
    <t>Kuwait</t>
  </si>
  <si>
    <t>Carleton University</t>
  </si>
  <si>
    <t xml:space="preserve">Dongguk University </t>
  </si>
  <si>
    <t>University of Debrecen</t>
  </si>
  <si>
    <t>University of Greenwich</t>
  </si>
  <si>
    <t>University of Manitoba</t>
  </si>
  <si>
    <t>Abai Kazakh National Pedagogical University</t>
  </si>
  <si>
    <t>Colegio de México</t>
  </si>
  <si>
    <t>De La Salle University</t>
  </si>
  <si>
    <t>East China University of Science and Technology</t>
  </si>
  <si>
    <t>Paris Lodron University of Salzburg</t>
  </si>
  <si>
    <t>Pontificia Universidad Católica de Valparaíso</t>
  </si>
  <si>
    <t>Shiraz University</t>
  </si>
  <si>
    <t>Soochow University</t>
  </si>
  <si>
    <t>Taras Shevchenko National University of Kyiv</t>
  </si>
  <si>
    <t>UA</t>
  </si>
  <si>
    <t>Ukraine</t>
  </si>
  <si>
    <t>The National University of Science and Technology MISIS</t>
  </si>
  <si>
    <t>University of Kentucky</t>
  </si>
  <si>
    <t>Indian Institute of Technology Hyderabad</t>
  </si>
  <si>
    <t>Inha University</t>
  </si>
  <si>
    <t>Universidad Iberoamericana IBERO</t>
  </si>
  <si>
    <t xml:space="preserve">Universidade Federal de Minas Gerais      </t>
  </si>
  <si>
    <t xml:space="preserve">Universidade Federal do Rio Grande Do Sul </t>
  </si>
  <si>
    <t>University of Cincinnati</t>
  </si>
  <si>
    <t>University of Dhaka</t>
  </si>
  <si>
    <t>BD</t>
  </si>
  <si>
    <t>Bangladesh</t>
  </si>
  <si>
    <t xml:space="preserve">University of Mons </t>
  </si>
  <si>
    <t>University of Trieste</t>
  </si>
  <si>
    <t>V. N. Karazin Kharkiv National University</t>
  </si>
  <si>
    <t>Altai State University</t>
  </si>
  <si>
    <t>Chiba University</t>
  </si>
  <si>
    <t>Czech University of Life Sciences in Prague</t>
  </si>
  <si>
    <t>Eötvös Loránd University</t>
  </si>
  <si>
    <t>Universidad de Antioquia</t>
  </si>
  <si>
    <t>Universidade de Santiago de Compostela</t>
  </si>
  <si>
    <t>Wake Forest University</t>
  </si>
  <si>
    <t>Zayed University</t>
  </si>
  <si>
    <t xml:space="preserve">Beirut Arab University </t>
  </si>
  <si>
    <t>China University of Petroleum</t>
  </si>
  <si>
    <t>International Islamic University Malaysia (IIUM)</t>
  </si>
  <si>
    <t>Istanbul University</t>
  </si>
  <si>
    <t>Savitribai Phule Pune University</t>
  </si>
  <si>
    <t>Universidad del Rosario</t>
  </si>
  <si>
    <t>Université de Rennes 1 (University of Rennes)</t>
  </si>
  <si>
    <t>University of Maryland, Baltimore County</t>
  </si>
  <si>
    <t>University of New Brunswick</t>
  </si>
  <si>
    <t>University of Westminster</t>
  </si>
  <si>
    <t xml:space="preserve">Victoria University </t>
  </si>
  <si>
    <t xml:space="preserve">Ain Shams University </t>
  </si>
  <si>
    <t>Beijing University of Chemical Technology</t>
  </si>
  <si>
    <t>Jeonbuk National University</t>
  </si>
  <si>
    <t>Temple University</t>
  </si>
  <si>
    <t>Ton Duc Thang University</t>
  </si>
  <si>
    <t>Universita' Politecnica delle Marche</t>
  </si>
  <si>
    <t>Université Côte d\'Azur</t>
  </si>
  <si>
    <t>Université de Lorraine</t>
  </si>
  <si>
    <t>University of Belgrade</t>
  </si>
  <si>
    <t>RS</t>
  </si>
  <si>
    <t>Serbia</t>
  </si>
  <si>
    <t xml:space="preserve">University of Colorado, Denver </t>
  </si>
  <si>
    <t>University of Oregon</t>
  </si>
  <si>
    <t>Adam Mickiewicz University, Poznań</t>
  </si>
  <si>
    <t>Alfaisal University</t>
  </si>
  <si>
    <t>Bournemouth University</t>
  </si>
  <si>
    <t>Indian Institute of Technology Bhubaneswar</t>
  </si>
  <si>
    <t>Jordan University of Science &amp; Technology</t>
  </si>
  <si>
    <t>National Technical University of Ukraine "Igor Sikorsky Kyiv Polytechnic Institute"</t>
  </si>
  <si>
    <t>Universidad EAFIT</t>
  </si>
  <si>
    <t>Universidade Federal de São Paulo</t>
  </si>
  <si>
    <t>University of Siena</t>
  </si>
  <si>
    <t>Budapest University of Technology and Economics</t>
  </si>
  <si>
    <t>Instituto Politécnico Nacional (IPN)</t>
  </si>
  <si>
    <t>Jadavpur University</t>
  </si>
  <si>
    <t>Sofia University "St. Kliment Ohridski"</t>
  </si>
  <si>
    <t>BG</t>
  </si>
  <si>
    <t>Bulgaria</t>
  </si>
  <si>
    <t>Swarthmore College</t>
  </si>
  <si>
    <t>Universität Regensburg</t>
  </si>
  <si>
    <t xml:space="preserve">University of Agriculture, Faisalabad </t>
  </si>
  <si>
    <t>University of Bari</t>
  </si>
  <si>
    <t>University of the Punjab</t>
  </si>
  <si>
    <t>University of the West of England</t>
  </si>
  <si>
    <t>Ahlia University</t>
  </si>
  <si>
    <t>ISCTE - Instituto Universitario de Lisboa</t>
  </si>
  <si>
    <t>Kasetsart University</t>
  </si>
  <si>
    <t>Liverpool John Moores University</t>
  </si>
  <si>
    <t>Riga Technical University</t>
  </si>
  <si>
    <t>LV</t>
  </si>
  <si>
    <t>Latvia</t>
  </si>
  <si>
    <t>Technische Universität Braunschweig</t>
  </si>
  <si>
    <t xml:space="preserve">Universidad Externado de Colombia </t>
  </si>
  <si>
    <t>Université du Québec</t>
  </si>
  <si>
    <t>University of Mumbai</t>
  </si>
  <si>
    <t xml:space="preserve">University of Ulsan </t>
  </si>
  <si>
    <t>University of Zagreb</t>
  </si>
  <si>
    <t>HR</t>
  </si>
  <si>
    <t>Croatia</t>
  </si>
  <si>
    <t>Wayne State University</t>
  </si>
  <si>
    <t xml:space="preserve">Hacettepe University </t>
  </si>
  <si>
    <t>King Khalid University</t>
  </si>
  <si>
    <t xml:space="preserve">Philipps-Universität Marburg </t>
  </si>
  <si>
    <t>Universidad de Belgrano</t>
  </si>
  <si>
    <t>Universität Rostock</t>
  </si>
  <si>
    <t>Universiti Tenaga Nasional (UNITEN)</t>
  </si>
  <si>
    <t>Virginia Commonwealth University</t>
  </si>
  <si>
    <t>Chandigarh University</t>
  </si>
  <si>
    <t>Comenius University Bratislava</t>
  </si>
  <si>
    <t>SK</t>
  </si>
  <si>
    <t>Slovakia</t>
  </si>
  <si>
    <t>Rutgers University–Newark</t>
  </si>
  <si>
    <t>Sechenov University</t>
  </si>
  <si>
    <t>Shoolini University of Biotechnology and Management Sciences</t>
  </si>
  <si>
    <t>Universidad Anáhuac México</t>
  </si>
  <si>
    <t>Universidad ORT Uruguay</t>
  </si>
  <si>
    <t>Universität Duisburg-Essen</t>
  </si>
  <si>
    <t>Université de Nantes</t>
  </si>
  <si>
    <t>University at Albany SUNY</t>
  </si>
  <si>
    <t>University of Brighton</t>
  </si>
  <si>
    <t>1201-1400</t>
  </si>
  <si>
    <t>University of Northern British Columbia</t>
  </si>
  <si>
    <t>China University of Mining and Technology</t>
  </si>
  <si>
    <t xml:space="preserve">Keele University </t>
  </si>
  <si>
    <t>Khoja Akhmet Yassawi International Kazakh-Turkish University</t>
  </si>
  <si>
    <t>Nanjing Agricultural University</t>
  </si>
  <si>
    <t>National Institute of Technology Tiruchirappalli</t>
  </si>
  <si>
    <t>Syracuse University</t>
  </si>
  <si>
    <t xml:space="preserve">The Catholic University of Korea </t>
  </si>
  <si>
    <t>Universiti Malaysia Pahang</t>
  </si>
  <si>
    <t>University of Alaska Fairbanks</t>
  </si>
  <si>
    <t>American University</t>
  </si>
  <si>
    <t>Clarkson University</t>
  </si>
  <si>
    <t>Diponegoro University</t>
  </si>
  <si>
    <t>Instituto Tecnológico de Buenos Aires (ITBA)</t>
  </si>
  <si>
    <t>Lanzhou University</t>
  </si>
  <si>
    <t>Plekhanov Russian University of Economics</t>
  </si>
  <si>
    <t>Universidad de La Sabana</t>
  </si>
  <si>
    <t>University of Brescia</t>
  </si>
  <si>
    <t>University of Engineering &amp; Technology (UET) Lahore</t>
  </si>
  <si>
    <t>University of Patras</t>
  </si>
  <si>
    <t>Al-Ahliyya Amman University</t>
  </si>
  <si>
    <t>Almaty Technological University</t>
  </si>
  <si>
    <t>Auburn University</t>
  </si>
  <si>
    <t>Australian Catholic University</t>
  </si>
  <si>
    <t>Babes-Bolyai University</t>
  </si>
  <si>
    <t>RO</t>
  </si>
  <si>
    <t>Romania</t>
  </si>
  <si>
    <t>Bangladesh University of Engineering and Technology</t>
  </si>
  <si>
    <t>Beijing University of Technology</t>
  </si>
  <si>
    <t xml:space="preserve">Charles Sturt University </t>
  </si>
  <si>
    <t>China University of Geosciences</t>
  </si>
  <si>
    <t>Clark University</t>
  </si>
  <si>
    <t>De Montfort University</t>
  </si>
  <si>
    <t>Edinburgh Napier University</t>
  </si>
  <si>
    <t>Immanuel Kant Baltic Federal University</t>
  </si>
  <si>
    <t>Ivane Javakhishvili Tbilisi State University</t>
  </si>
  <si>
    <t>GE</t>
  </si>
  <si>
    <t>Georgia</t>
  </si>
  <si>
    <t>Jouf University</t>
  </si>
  <si>
    <t>Kaunas University of Technology</t>
  </si>
  <si>
    <t xml:space="preserve">Konkuk University </t>
  </si>
  <si>
    <t>Louisiana State University</t>
  </si>
  <si>
    <t>Maynooth University</t>
  </si>
  <si>
    <t>Nagasaki University</t>
  </si>
  <si>
    <t>Nanjing University of Aeronautics and Astronautics</t>
  </si>
  <si>
    <t>North-West University</t>
  </si>
  <si>
    <t>Poznan University of Life Sciences</t>
  </si>
  <si>
    <t>Ritsumeikan Asia Pacific University</t>
  </si>
  <si>
    <t>Texas Tech University</t>
  </si>
  <si>
    <t xml:space="preserve">Tokyo University of Agriculture and Technology </t>
  </si>
  <si>
    <t>Universidad de la República (Udelar)</t>
  </si>
  <si>
    <t>Universidad de San Andrés - UdeSA</t>
  </si>
  <si>
    <t xml:space="preserve">Universidad Pontificia Bolivariana </t>
  </si>
  <si>
    <t>Universidad San Francisco de Quito (USFQ)</t>
  </si>
  <si>
    <t>EC</t>
  </si>
  <si>
    <t>Ecuador</t>
  </si>
  <si>
    <t>Universidad Técnica Federico Santa María (USM)</t>
  </si>
  <si>
    <t>Universidade de Brasília</t>
  </si>
  <si>
    <t xml:space="preserve">Universidade Federal de Santa Catarina </t>
  </si>
  <si>
    <t xml:space="preserve">Universitas Brawijaya </t>
  </si>
  <si>
    <t>Université de Sherbrooke</t>
  </si>
  <si>
    <t>Universiti Tunku Abdul Rahman (UTAR)</t>
  </si>
  <si>
    <t>University Duesseldorf</t>
  </si>
  <si>
    <t>University of Alicante</t>
  </si>
  <si>
    <t>University of Balamand</t>
  </si>
  <si>
    <t>University of Calcutta</t>
  </si>
  <si>
    <t>University of Dubai</t>
  </si>
  <si>
    <t>University of Hyderabad</t>
  </si>
  <si>
    <t>University of Latvia</t>
  </si>
  <si>
    <t>University of Massachusetts Boston</t>
  </si>
  <si>
    <t>University of Pecs</t>
  </si>
  <si>
    <t>University of Salerno</t>
  </si>
  <si>
    <t>University of Santo Tomas</t>
  </si>
  <si>
    <t>Verona University</t>
  </si>
  <si>
    <t>Vilnius Gediminas Technical University</t>
  </si>
  <si>
    <t>Vytautas Magnus University</t>
  </si>
  <si>
    <t>Yokohama City University</t>
  </si>
  <si>
    <t>Karaganda State Technical University</t>
  </si>
  <si>
    <t>Beijing University of Posts and Telecommunications</t>
  </si>
  <si>
    <t>Catania University</t>
  </si>
  <si>
    <t>Chonnam National University</t>
  </si>
  <si>
    <t>Chungnam National University</t>
  </si>
  <si>
    <t>Clemson University</t>
  </si>
  <si>
    <t>CY Cergy Paris University</t>
  </si>
  <si>
    <t>Gdańsk University of Technology</t>
  </si>
  <si>
    <t>Georgia State University</t>
  </si>
  <si>
    <t>Gulf University for Science and Technology</t>
  </si>
  <si>
    <t>Huazhong Agricultural University</t>
  </si>
  <si>
    <t>Kanazawa University</t>
  </si>
  <si>
    <t xml:space="preserve">Kansas State University </t>
  </si>
  <si>
    <t>Karaganda Buketov University</t>
  </si>
  <si>
    <t>King Faisal University</t>
  </si>
  <si>
    <t>Kuwait University</t>
  </si>
  <si>
    <t>London South Bank University</t>
  </si>
  <si>
    <t>Michigan Technological University</t>
  </si>
  <si>
    <t>National Research Saratov State University</t>
  </si>
  <si>
    <t>Niigata University</t>
  </si>
  <si>
    <t>North South University</t>
  </si>
  <si>
    <t xml:space="preserve">Oklahoma State University </t>
  </si>
  <si>
    <t>Pavol Jozef Šafárik University in Košice</t>
  </si>
  <si>
    <t>Queen Margaret University , Edinburgh</t>
  </si>
  <si>
    <t>Ryerson University</t>
  </si>
  <si>
    <t>Southern Federal University</t>
  </si>
  <si>
    <t>Technological University Dublin</t>
  </si>
  <si>
    <t>TU Dortmund University</t>
  </si>
  <si>
    <t>Universidad Católica del Uruguay (UCU)</t>
  </si>
  <si>
    <t>Universidad Central "Marta Abreu" de Las Villas</t>
  </si>
  <si>
    <t>Universidad de Guadalajara (UDG)</t>
  </si>
  <si>
    <t>Universidad Torcuato Di Tella</t>
  </si>
  <si>
    <t>Universita' degli Studi di Ferrara</t>
  </si>
  <si>
    <t>University of Bucharest</t>
  </si>
  <si>
    <t>University of East London</t>
  </si>
  <si>
    <t>University of Hertfordshire</t>
  </si>
  <si>
    <t>University of Lincoln</t>
  </si>
  <si>
    <t>University of Malta</t>
  </si>
  <si>
    <t>MT</t>
  </si>
  <si>
    <t>Malta</t>
  </si>
  <si>
    <t>University of Maribor</t>
  </si>
  <si>
    <t>University of Messina (UniME)</t>
  </si>
  <si>
    <t>University of Palermo</t>
  </si>
  <si>
    <t>University of Parma</t>
  </si>
  <si>
    <t>University of Salford</t>
  </si>
  <si>
    <t>University of South Africa</t>
  </si>
  <si>
    <t>University Paris 2 Panthéon-Assas</t>
  </si>
  <si>
    <t>Vellore Institute of Technology (VIT)</t>
  </si>
  <si>
    <t>Wesleyan University</t>
  </si>
  <si>
    <t>Worcester Polytechnic Institute</t>
  </si>
  <si>
    <t>Wuhan University of Technology</t>
  </si>
  <si>
    <t>AGH University of Science and Technology</t>
  </si>
  <si>
    <t xml:space="preserve">Alexandria University </t>
  </si>
  <si>
    <t>Ankara Üniversitesi</t>
  </si>
  <si>
    <t>Asia University Taiwan</t>
  </si>
  <si>
    <t>Athens University of Economics and Business</t>
  </si>
  <si>
    <t>Beijing Jiaotong University</t>
  </si>
  <si>
    <t>College of William and Mary</t>
  </si>
  <si>
    <t>D. Serikbayev East Kazakhstan state technical university</t>
  </si>
  <si>
    <t>Donghua University</t>
  </si>
  <si>
    <t xml:space="preserve">Hallym University </t>
  </si>
  <si>
    <t>Kumamoto University</t>
  </si>
  <si>
    <t>London Metropolitan University</t>
  </si>
  <si>
    <t>Loyola University Chicago</t>
  </si>
  <si>
    <t>Mendel University in Brno</t>
  </si>
  <si>
    <t>National Chung Cheng University</t>
  </si>
  <si>
    <t>National Technical University "Kharkiv Polytechnic Institute"</t>
  </si>
  <si>
    <t xml:space="preserve">Nicolaus Copernicus University </t>
  </si>
  <si>
    <t>Northern Borders University</t>
  </si>
  <si>
    <t>Notre Dame University-Louaize NDU</t>
  </si>
  <si>
    <t>Ocean University of China</t>
  </si>
  <si>
    <t>Okayama University</t>
  </si>
  <si>
    <t>Pontificia Universidad Católica del Ecuador (PUCE)</t>
  </si>
  <si>
    <t>Prince of Songkla University</t>
  </si>
  <si>
    <t>Princess Sumaya University for Technology</t>
  </si>
  <si>
    <t>Qassim University</t>
  </si>
  <si>
    <t xml:space="preserve">Rhodes University </t>
  </si>
  <si>
    <t>Riga Stradins University</t>
  </si>
  <si>
    <t>Robert Gordon University</t>
  </si>
  <si>
    <t>S.D. Asfendiyarov Kazakh National Medical University</t>
  </si>
  <si>
    <t>Samara National Research University (Samara University)</t>
  </si>
  <si>
    <t xml:space="preserve">Sophia University </t>
  </si>
  <si>
    <t>St. Louis University</t>
  </si>
  <si>
    <t>Sungshin Women's University</t>
  </si>
  <si>
    <t>Universidad Autónoma Metropolitana (UAM)</t>
  </si>
  <si>
    <t>Universidad ICESI</t>
  </si>
  <si>
    <t>Universidad Nacional Mayor de San Marcos</t>
  </si>
  <si>
    <t>Universidade Católica Portuguesa - UCP</t>
  </si>
  <si>
    <t>Universidade de Vigo</t>
  </si>
  <si>
    <t>Università degli studi Roma Tre</t>
  </si>
  <si>
    <t>University of Alabama, Birmingham</t>
  </si>
  <si>
    <t>University of Central Lancashire</t>
  </si>
  <si>
    <t>University of Denver</t>
  </si>
  <si>
    <t>University of Murcia</t>
  </si>
  <si>
    <t>University of Petroleum and Energy Studies (UPES)</t>
  </si>
  <si>
    <t>University of Vermont</t>
  </si>
  <si>
    <t>University of Wroclaw</t>
  </si>
  <si>
    <t>West Virginia University</t>
  </si>
  <si>
    <t>Wroclaw University of Science and Technology (WRUST)</t>
  </si>
  <si>
    <t>Bielefeld University</t>
  </si>
  <si>
    <t>Birla Institute of Technology and Science, Pilani</t>
  </si>
  <si>
    <t>George Mason University</t>
  </si>
  <si>
    <t>Gifu University</t>
  </si>
  <si>
    <t>Gunma University</t>
  </si>
  <si>
    <t>Indiana University–Purdue University Indianapolis</t>
  </si>
  <si>
    <t>Islamic University of Madinah</t>
  </si>
  <si>
    <t>Jamia Millia Islamia</t>
  </si>
  <si>
    <t>Khon Kaen University</t>
  </si>
  <si>
    <t xml:space="preserve">King Mongkut's University of Technology Thonburi </t>
  </si>
  <si>
    <t>Lviv Polytechnic National University</t>
  </si>
  <si>
    <t>Makerere University</t>
  </si>
  <si>
    <t>UG</t>
  </si>
  <si>
    <t>Uganda</t>
  </si>
  <si>
    <t>Manipal Academy of Higher Education, Manipal, Karnataka, India</t>
  </si>
  <si>
    <t>NJSC KIMEP University</t>
  </si>
  <si>
    <t>Northwest Agriculture and Forestry University</t>
  </si>
  <si>
    <t>O.P. Jindal Global University</t>
  </si>
  <si>
    <t>Saint Petersburg Electrotechnical University ETU-LETI</t>
  </si>
  <si>
    <t>Shahid Beheshti University (SBU)</t>
  </si>
  <si>
    <t>South Ural State University (National Research University)</t>
  </si>
  <si>
    <t>Sumy State University</t>
  </si>
  <si>
    <t>Tecnológico de Costa Rica -TEC</t>
  </si>
  <si>
    <t>Thapar Institute of Engineering &amp; Technology</t>
  </si>
  <si>
    <t>The University of Alabama</t>
  </si>
  <si>
    <t>Tokyo Metropolitan University</t>
  </si>
  <si>
    <t>Universidad de Castilla-La Mancha</t>
  </si>
  <si>
    <t>Universidad de las Américas Puebla (UDLAP)</t>
  </si>
  <si>
    <t>Universidad de los Andes - Chile</t>
  </si>
  <si>
    <t>Universidad de Valladolid</t>
  </si>
  <si>
    <t>Universidad Diego Portales (UDP)</t>
  </si>
  <si>
    <t>Universidad Nacional de Córdoba - UNC</t>
  </si>
  <si>
    <t>Universidad Nacional de Rosario (UNR)</t>
  </si>
  <si>
    <t>Universidad Peruana Cayetano Heredia (UPCH)</t>
  </si>
  <si>
    <t>Universidad Rey Juan Carlos</t>
  </si>
  <si>
    <t>Universidad Simón Bolívar (USB)</t>
  </si>
  <si>
    <t>Universidad Tecnológica de Panamá (UTP)</t>
  </si>
  <si>
    <t>PA</t>
  </si>
  <si>
    <t>Panama</t>
  </si>
  <si>
    <t>Université de Tunis El Manar</t>
  </si>
  <si>
    <t>TN</t>
  </si>
  <si>
    <t>Tunisia</t>
  </si>
  <si>
    <t>Université Toulouse 1 Capitole</t>
  </si>
  <si>
    <t>Universiti Pendidikan Sultan Idris (UPSI)</t>
  </si>
  <si>
    <t>University of Baghdad</t>
  </si>
  <si>
    <t>IQ</t>
  </si>
  <si>
    <t>Iraq</t>
  </si>
  <si>
    <t>University of Bahrain</t>
  </si>
  <si>
    <t>University of Calabria</t>
  </si>
  <si>
    <t>UNIVERSITY OF GDANSK</t>
  </si>
  <si>
    <t>University of Ghana</t>
  </si>
  <si>
    <t>GH</t>
  </si>
  <si>
    <t>Ghana</t>
  </si>
  <si>
    <t>University of Lodz</t>
  </si>
  <si>
    <t>University of New England Australia</t>
  </si>
  <si>
    <t>University of Peshawar</t>
  </si>
  <si>
    <t xml:space="preserve">University of Seoul </t>
  </si>
  <si>
    <t>University of the Western Cape</t>
  </si>
  <si>
    <t>Viet Nam National University Ho Chi Minh City (VNU-HCM)</t>
  </si>
  <si>
    <t xml:space="preserve">Vietnam National University, Hanoi </t>
  </si>
  <si>
    <t xml:space="preserve">Yeungnam University </t>
  </si>
  <si>
    <t>Yildiz Technical University</t>
  </si>
  <si>
    <t>Yokohama National University</t>
  </si>
  <si>
    <t>Università del Salento</t>
  </si>
  <si>
    <t>University of Ioannina</t>
  </si>
  <si>
    <t>Vancouver Island University</t>
  </si>
  <si>
    <t>Al Quds University The Arab University in Jerusalem</t>
  </si>
  <si>
    <t>PS</t>
  </si>
  <si>
    <t>Palestinian Territory, Occupied</t>
  </si>
  <si>
    <t>Aligarh Muslim University</t>
  </si>
  <si>
    <t>Amity University</t>
  </si>
  <si>
    <t>Amrita Vishwa Vidyapeetham</t>
  </si>
  <si>
    <t>An-Najah National University</t>
  </si>
  <si>
    <t>Arab Academy for Science, Technology and Maritime Transport</t>
  </si>
  <si>
    <t xml:space="preserve">Assiut University </t>
  </si>
  <si>
    <t>Azerbaijan State University of Economics</t>
  </si>
  <si>
    <t>AZ</t>
  </si>
  <si>
    <t>Azerbaijan</t>
  </si>
  <si>
    <t>Baku State University</t>
  </si>
  <si>
    <t>Banaras Hindu University</t>
  </si>
  <si>
    <t>Baylor University</t>
  </si>
  <si>
    <t>Beijing Foreign Studies University</t>
  </si>
  <si>
    <t>Beijing University of Chinese Medicine</t>
  </si>
  <si>
    <t>Bina Nusantara University (BINUS)</t>
  </si>
  <si>
    <t>Binghamton University SUNY</t>
  </si>
  <si>
    <t xml:space="preserve">Birmingham City University </t>
  </si>
  <si>
    <t>BRAC University</t>
  </si>
  <si>
    <t>Brigham Young University</t>
  </si>
  <si>
    <t>Canterbury Christ Church University</t>
  </si>
  <si>
    <t>Chang Jung Christian University</t>
  </si>
  <si>
    <t>Chung Yuan Christian University</t>
  </si>
  <si>
    <t>Chungbuk National University</t>
  </si>
  <si>
    <t>Corvinus University of Budapest</t>
  </si>
  <si>
    <t>Cracow University of Technology (Politechnika Krakowska)</t>
  </si>
  <si>
    <t xml:space="preserve">Dankook University </t>
  </si>
  <si>
    <t>Doshisha University</t>
  </si>
  <si>
    <t>EGE UNIVERSITY</t>
  </si>
  <si>
    <t>Escuela Politécnica Nacional</t>
  </si>
  <si>
    <t>Escuela Superior Politécnica del Litoral (ESPOL)</t>
  </si>
  <si>
    <t>Financial University under the Government of the Russian Federation</t>
  </si>
  <si>
    <t xml:space="preserve">Fordham University </t>
  </si>
  <si>
    <t>Fundación CEU San Pablo</t>
  </si>
  <si>
    <t>Future University in Egypt</t>
  </si>
  <si>
    <t>Gazi Üniversitesi</t>
  </si>
  <si>
    <t>German Jordanian University</t>
  </si>
  <si>
    <t>Glasgow Caledonian University</t>
  </si>
  <si>
    <t>Harbin Engineering University</t>
  </si>
  <si>
    <t>Harper Adams University</t>
  </si>
  <si>
    <t>Howard University</t>
  </si>
  <si>
    <t>Hungarian University of Agriculture and Life Sciences</t>
  </si>
  <si>
    <t>Imam Mohammad Ibn Saud Islamic University – IMSIU</t>
  </si>
  <si>
    <t>International Christian University</t>
  </si>
  <si>
    <t>ITESO, Universidad Jesuita de Guadalajara</t>
  </si>
  <si>
    <t>Jiangnan University</t>
  </si>
  <si>
    <t>Kagoshima University</t>
  </si>
  <si>
    <t xml:space="preserve">Kangwon National University </t>
  </si>
  <si>
    <t>Kazakh Ablai Khan University of International Relations and World Languages</t>
  </si>
  <si>
    <t>Kazakh-British Technical University</t>
  </si>
  <si>
    <t>Kazan National Research Technological University</t>
  </si>
  <si>
    <t>Kent State University</t>
  </si>
  <si>
    <t xml:space="preserve">Kookmin University </t>
  </si>
  <si>
    <t>Kyoto Institute of Technology</t>
  </si>
  <si>
    <t xml:space="preserve">Kyushu Institute of Technology </t>
  </si>
  <si>
    <t>Leeds Beckett University</t>
  </si>
  <si>
    <t>Lobachevsky University</t>
  </si>
  <si>
    <t>Lodz University of Technology</t>
  </si>
  <si>
    <t>Mansoura University</t>
  </si>
  <si>
    <t>Meiji University</t>
  </si>
  <si>
    <t>Mississippi State University</t>
  </si>
  <si>
    <t>Multimedia University (MMU)</t>
  </si>
  <si>
    <t>Mustansiriyah University</t>
  </si>
  <si>
    <t>Mutah University</t>
  </si>
  <si>
    <t>Mykolas Romeris University</t>
  </si>
  <si>
    <t>Nanjing Normal University</t>
  </si>
  <si>
    <t>National University of Kyiv-Mohyla Academy (NaUKMA)</t>
  </si>
  <si>
    <t>Northern Arizona University</t>
  </si>
  <si>
    <t>Northwest University (China)</t>
  </si>
  <si>
    <t>Novosibirsk State Technical University</t>
  </si>
  <si>
    <t>Odessa I.I. Mechnikov National University</t>
  </si>
  <si>
    <t>Ohio University</t>
  </si>
  <si>
    <t>Panjab University</t>
  </si>
  <si>
    <t>Paul Valéry University Montpellier</t>
  </si>
  <si>
    <t>Pontifícia Universidade Católica de São Paulo</t>
  </si>
  <si>
    <t>Poznań University of Technology</t>
  </si>
  <si>
    <t>Rochester Institute of Technology (RIT)</t>
  </si>
  <si>
    <t>Russian Presidential Academy of National Economy and Public Administration</t>
  </si>
  <si>
    <t>Saint-Petersburg Mining University</t>
  </si>
  <si>
    <t>San Diego State University</t>
  </si>
  <si>
    <t>Sathyabama Institute of Science and Technology (deemed to be university)</t>
  </si>
  <si>
    <t>Seoul National University of Science and Technology</t>
  </si>
  <si>
    <t>Shanghai International Studies University</t>
  </si>
  <si>
    <t>Sheffield Hallam University</t>
  </si>
  <si>
    <t xml:space="preserve">Shinshu University </t>
  </si>
  <si>
    <t>Siberian Federal University, SibFU</t>
  </si>
  <si>
    <t>Silesian University of Technology</t>
  </si>
  <si>
    <t>Slovak University of Technology in Bratislava</t>
  </si>
  <si>
    <t>Soonchunhyang University</t>
  </si>
  <si>
    <t>Southern Methodist University</t>
  </si>
  <si>
    <t>Southwest University</t>
  </si>
  <si>
    <t>Széchenyi István University</t>
  </si>
  <si>
    <t>Taibah University</t>
  </si>
  <si>
    <t xml:space="preserve">Tallinn University </t>
  </si>
  <si>
    <t>Technical University of Kosice</t>
  </si>
  <si>
    <t>Technical University of Liberec</t>
  </si>
  <si>
    <t>Telkom University</t>
  </si>
  <si>
    <t>The University of Lahore</t>
  </si>
  <si>
    <t>The University of Northampton</t>
  </si>
  <si>
    <t>The University of Texas at Arlington</t>
  </si>
  <si>
    <t>Tokai University</t>
  </si>
  <si>
    <t>Tokushima University</t>
  </si>
  <si>
    <t>Tomas Bata University in Zlin</t>
  </si>
  <si>
    <t xml:space="preserve">Ufa State Aviation Technical University </t>
  </si>
  <si>
    <t>Universidad Andrés Bello</t>
  </si>
  <si>
    <t>Universidad Austral de Chile</t>
  </si>
  <si>
    <t>Universidad Autónoma Chapingo</t>
  </si>
  <si>
    <t>1401+</t>
  </si>
  <si>
    <t>Universidad Autónoma de Guadalajara (UAG)</t>
  </si>
  <si>
    <t>LO</t>
  </si>
  <si>
    <t>Universidad Autónoma de Nuevo León</t>
  </si>
  <si>
    <t>Universidad Autónoma del Estado de Hidalgo (UAEH)</t>
  </si>
  <si>
    <t>Universidad Autónoma del Estado de México (UAEMex)</t>
  </si>
  <si>
    <t>Universidad de Córdoba - España</t>
  </si>
  <si>
    <t>Universidad de León</t>
  </si>
  <si>
    <t>Universidad de Lima</t>
  </si>
  <si>
    <t>Universidad de Los Andes - (ULA) Mérida</t>
  </si>
  <si>
    <t>Universidad de Monterrey (UDEM)</t>
  </si>
  <si>
    <t>Universidad de Oviedo</t>
  </si>
  <si>
    <t>Universidad de Puerto Rico</t>
  </si>
  <si>
    <t>PR</t>
  </si>
  <si>
    <t>Puerto Rico</t>
  </si>
  <si>
    <t>Universidad de Talca</t>
  </si>
  <si>
    <t xml:space="preserve">Universidad del Norte </t>
  </si>
  <si>
    <t>Universidad del Pacífico</t>
  </si>
  <si>
    <t>Universidad del Valle</t>
  </si>
  <si>
    <t>Universidad Industrial de Santander - UIS</t>
  </si>
  <si>
    <t>Universidad La Salle (ULSA)</t>
  </si>
  <si>
    <t>Universidad Nacional de Cuyo</t>
  </si>
  <si>
    <t>Universidad Nacional de la Asunción</t>
  </si>
  <si>
    <t>PY</t>
  </si>
  <si>
    <t>Paraguay</t>
  </si>
  <si>
    <t>Universidad Nacional de San Luis</t>
  </si>
  <si>
    <t>Universidad Nacional del Centro de la Provincia de Buenos Aires (UNICEN)</t>
  </si>
  <si>
    <t>Universidad Nacional, Costa Rica</t>
  </si>
  <si>
    <t>Universidad Peruana de Ciencias Aplicadas</t>
  </si>
  <si>
    <t>Universidad Tecnológica Nacional (UTN)</t>
  </si>
  <si>
    <t xml:space="preserve">Universidade da Coruña </t>
  </si>
  <si>
    <t xml:space="preserve">Universidade Federal de Pernambuco (UFPE) </t>
  </si>
  <si>
    <t>Universidade Federal de São Carlos (UFSCar)</t>
  </si>
  <si>
    <t>Universidade Federal do Paraná - UFPR</t>
  </si>
  <si>
    <t>Universita' degli Studi "G. d'Annunzio" Chieti Pescara</t>
  </si>
  <si>
    <t>Università degli Studi della Tuscia (University of Tuscia)</t>
  </si>
  <si>
    <t>Università degli Studi di Udine</t>
  </si>
  <si>
    <t>Universitas Hasanuddin</t>
  </si>
  <si>
    <t>Universitas Sebelas Maret</t>
  </si>
  <si>
    <t>Universitat de Lleida</t>
  </si>
  <si>
    <t>Universität Siegen</t>
  </si>
  <si>
    <t>Université de Caen Normandie</t>
  </si>
  <si>
    <t>Université de Poitiers</t>
  </si>
  <si>
    <t>Université de Sousse</t>
  </si>
  <si>
    <t>Université de Toulouse II-Le Mirail</t>
  </si>
  <si>
    <t>Université Lumière Lyon 2</t>
  </si>
  <si>
    <t>Universiti Kuala Lumpur (UniKL)</t>
  </si>
  <si>
    <t>Universiti Malaysia Perlis</t>
  </si>
  <si>
    <t>Universiti Malaysia Sabah (UMS)</t>
  </si>
  <si>
    <t>Universiti Malaysia Sarawak (UNIMAS)</t>
  </si>
  <si>
    <t>Universiti Malaysia Terengganu (UMT)</t>
  </si>
  <si>
    <t>Universiti Tun Hussein Onn University of Malaysia (UTHM)</t>
  </si>
  <si>
    <t xml:space="preserve">University of Arkansas Fayetteville </t>
  </si>
  <si>
    <t>University of Colombo</t>
  </si>
  <si>
    <t>LK</t>
  </si>
  <si>
    <t>Sri Lanka</t>
  </si>
  <si>
    <t>University of Derby</t>
  </si>
  <si>
    <t>University of Deusto</t>
  </si>
  <si>
    <t>University of Hradec Kralove</t>
  </si>
  <si>
    <t>University of Idaho</t>
  </si>
  <si>
    <t>University of Karachi</t>
  </si>
  <si>
    <t>University of Louisville</t>
  </si>
  <si>
    <t>University of Mississippi</t>
  </si>
  <si>
    <t>University of Missouri, Kansas City</t>
  </si>
  <si>
    <t>University of Nairobi</t>
  </si>
  <si>
    <t>KE</t>
  </si>
  <si>
    <t>Kenya</t>
  </si>
  <si>
    <t>University of Naples Parthenope</t>
  </si>
  <si>
    <t>University of New Hampshire</t>
  </si>
  <si>
    <t>University of North Carolina at Charlotte</t>
  </si>
  <si>
    <t>University of North Texas</t>
  </si>
  <si>
    <t>University of Novi Sad</t>
  </si>
  <si>
    <t>University of Pardubice</t>
  </si>
  <si>
    <t>University of Primorska</t>
  </si>
  <si>
    <t>University of Regina</t>
  </si>
  <si>
    <t xml:space="preserve">University of Rhode Island </t>
  </si>
  <si>
    <t>University of San Francisco</t>
  </si>
  <si>
    <t>University of South Bohemia</t>
  </si>
  <si>
    <t>University of Texas at San Antonio</t>
  </si>
  <si>
    <t xml:space="preserve">University of Texas El Paso </t>
  </si>
  <si>
    <t>University of the Free State</t>
  </si>
  <si>
    <t xml:space="preserve">University of the Sunshine Coast </t>
  </si>
  <si>
    <t>University of Toledo</t>
  </si>
  <si>
    <t>University of Tulsa</t>
  </si>
  <si>
    <t>University of Tyumen</t>
  </si>
  <si>
    <t xml:space="preserve">University of Wisconsin Milwaukee </t>
  </si>
  <si>
    <t>University of Wolverhampton</t>
  </si>
  <si>
    <t>University of Wyoming</t>
  </si>
  <si>
    <t>University of Žilina</t>
  </si>
  <si>
    <t xml:space="preserve">Utah State University </t>
  </si>
  <si>
    <t>VSB - Technical University of Ostrava</t>
  </si>
  <si>
    <t>Warsaw University of Life Sciences – SGGW (WULS-SGGW)</t>
  </si>
  <si>
    <t>Western Michigan University</t>
  </si>
  <si>
    <t>Xi'an Jiaotong Liverpool University</t>
  </si>
  <si>
    <t xml:space="preserve">Yamaguchi University </t>
  </si>
  <si>
    <t>Yarmouk University</t>
  </si>
  <si>
    <t>Yerevan State University</t>
  </si>
  <si>
    <t>AM</t>
  </si>
  <si>
    <t>Armenia</t>
  </si>
  <si>
    <t>Lucian Blaga University of Sibiu</t>
  </si>
  <si>
    <t xml:space="preserve"> Don State Technical University</t>
  </si>
  <si>
    <t>Al-Azhar University</t>
  </si>
  <si>
    <t>Alexandru Ioan Cuza University</t>
  </si>
  <si>
    <t>Anadolu University</t>
  </si>
  <si>
    <t>Aoyama Gakuin University</t>
  </si>
  <si>
    <t>Atma Jaya Catholic University Jakarta</t>
  </si>
  <si>
    <t xml:space="preserve">Bahauddin Zakariya University </t>
  </si>
  <si>
    <t>Benemérita Universidad Autónoma de Puebla</t>
  </si>
  <si>
    <t>Birzeit university</t>
  </si>
  <si>
    <t>British University in Egypt</t>
  </si>
  <si>
    <t>Brock University</t>
  </si>
  <si>
    <t>California Polytechnic State University</t>
  </si>
  <si>
    <t>Católica de Córdoba</t>
  </si>
  <si>
    <t>Central Michigan University</t>
  </si>
  <si>
    <t>Chaoyang University of Technology</t>
  </si>
  <si>
    <t>China University of Political Science and Law</t>
  </si>
  <si>
    <t>Chitkara University</t>
  </si>
  <si>
    <t>Cleveland State University</t>
  </si>
  <si>
    <t>CUNY The City College of New York</t>
  </si>
  <si>
    <t>Daffodil International University</t>
  </si>
  <si>
    <t>Damascus University</t>
  </si>
  <si>
    <t>SY</t>
  </si>
  <si>
    <t>Syrian Arab Republic</t>
  </si>
  <si>
    <t>Dokuz Eylül Üniversitesi</t>
  </si>
  <si>
    <t>East West University</t>
  </si>
  <si>
    <t>Erciyes Üniversitesi</t>
  </si>
  <si>
    <t>Feng Chia University</t>
  </si>
  <si>
    <t>Florida Atlantic University - Boca Raton</t>
  </si>
  <si>
    <t>Fu Jen Catholic University</t>
  </si>
  <si>
    <t>Fundación Universidad De Bogotá-Jorge Tadeo Lozano</t>
  </si>
  <si>
    <t>Gebze Yüksek Teknoloji Enstitüsü (GYTE)</t>
  </si>
  <si>
    <t>German University in Cairo</t>
  </si>
  <si>
    <t>Hanoi University of Science and Technology</t>
  </si>
  <si>
    <t xml:space="preserve">Helwan University </t>
  </si>
  <si>
    <t>Hohai University</t>
  </si>
  <si>
    <t xml:space="preserve">Hongik University </t>
  </si>
  <si>
    <t>Indiana State University</t>
  </si>
  <si>
    <t>International Islamic University Islamabad (IIU)</t>
  </si>
  <si>
    <t xml:space="preserve">Istanbul Aydin University  </t>
  </si>
  <si>
    <t>Istanbul Bilgi Üniversitesi</t>
  </si>
  <si>
    <t>Ivan Franko National University of Lviv</t>
  </si>
  <si>
    <t>Izmir Institute of Technology (IZTECH)</t>
  </si>
  <si>
    <t>Jamia Hamdard</t>
  </si>
  <si>
    <t xml:space="preserve">Jeju National University </t>
  </si>
  <si>
    <t xml:space="preserve">Kharkiv National University of Radio Electronics </t>
  </si>
  <si>
    <t>Kindai University (Kinki University)</t>
  </si>
  <si>
    <t>King Mongkut\'s Institute of Technology Ladkrabang</t>
  </si>
  <si>
    <t>King Mongkut's University of Technology North Bangkok</t>
  </si>
  <si>
    <t>Korkyt Ata Kyzylorda University</t>
  </si>
  <si>
    <t>Kwansei Gakuin University</t>
  </si>
  <si>
    <t>M.Kh. Dulaty Taraz Regional University</t>
  </si>
  <si>
    <t>Marmara University</t>
  </si>
  <si>
    <t>Marquette University</t>
  </si>
  <si>
    <t>Mendeleev University of Chemical Technology</t>
  </si>
  <si>
    <t>Miami University</t>
  </si>
  <si>
    <t>Moscow Pedagogical State University</t>
  </si>
  <si>
    <t>Nagoya Institute of Technology (NIT)</t>
  </si>
  <si>
    <t>Naresuan University</t>
  </si>
  <si>
    <t>National Dong Hwa University</t>
  </si>
  <si>
    <t>National Research University Moscow Power Engineering Institute (MPEI)</t>
  </si>
  <si>
    <t>National Taipei University</t>
  </si>
  <si>
    <t>National Taiwan Ocean University</t>
  </si>
  <si>
    <t>National University of Life and Environmental Sciences of Ukraine</t>
  </si>
  <si>
    <t>Nova Southeastern University</t>
  </si>
  <si>
    <t>Óbuda University</t>
  </si>
  <si>
    <t>OSMANIA UNIVERSITY</t>
  </si>
  <si>
    <t>Perm State National Research University</t>
  </si>
  <si>
    <t>Pondicherry University</t>
  </si>
  <si>
    <t>Pontifícia Universidade Católica do Rio Grande do Sul (PUCRS)</t>
  </si>
  <si>
    <t>Portland State University</t>
  </si>
  <si>
    <t xml:space="preserve">Pukyong National University </t>
  </si>
  <si>
    <t>Rikkyo University</t>
  </si>
  <si>
    <t>Russian State Agrarian University - Moscow Timiryazev Agricultural Academy</t>
  </si>
  <si>
    <t xml:space="preserve">Russian State University for the Humanities </t>
  </si>
  <si>
    <t>Rutgers, The State University of New Jersey, Camden</t>
  </si>
  <si>
    <t>Saitama University</t>
  </si>
  <si>
    <t>Saken Seifullin Kazakh Agrotechnical University</t>
  </si>
  <si>
    <t>San Francisco State University</t>
  </si>
  <si>
    <t>Seattle University</t>
  </si>
  <si>
    <t>Shanghai Normal University</t>
  </si>
  <si>
    <t>Shanghai University of Finance and Economics</t>
  </si>
  <si>
    <t>Shibaura Institute of Technology</t>
  </si>
  <si>
    <t>Siksha 'O' Anusandhan (Deemed to be University)</t>
  </si>
  <si>
    <t>Silpakorn University</t>
  </si>
  <si>
    <t xml:space="preserve">Sookmyung Women's University </t>
  </si>
  <si>
    <t>Soongsil University</t>
  </si>
  <si>
    <t>SRM INSTITUTE OF SCIENCE AND TECHNOLOGY</t>
  </si>
  <si>
    <t>Stefan cel Mare University of Suceava</t>
  </si>
  <si>
    <t>Suez Canal University</t>
  </si>
  <si>
    <t>Suleyman Demirel University</t>
  </si>
  <si>
    <t>Suleyman Demirel University, Kazakhstan</t>
  </si>
  <si>
    <t xml:space="preserve">Suranaree University of Technology </t>
  </si>
  <si>
    <t>Tamkang University</t>
  </si>
  <si>
    <t xml:space="preserve">Tanta University </t>
  </si>
  <si>
    <t>Technical University of Cluj-Napoca</t>
  </si>
  <si>
    <t>Technical University of Lublin</t>
  </si>
  <si>
    <t>The "Gheorghe Asachi" Technical University of Iasi</t>
  </si>
  <si>
    <t>The Hashemite University</t>
  </si>
  <si>
    <t>The Herzen State Pedagogical University of Russia</t>
  </si>
  <si>
    <t>The National Research University "Belgorod State University"</t>
  </si>
  <si>
    <t>Toraighyrov University</t>
  </si>
  <si>
    <t>Transilvania University of Brasov</t>
  </si>
  <si>
    <t>Tunghai University</t>
  </si>
  <si>
    <t>United International University</t>
  </si>
  <si>
    <t>Universidad Alberto Hurtado</t>
  </si>
  <si>
    <t>Universidad Autónoma de Aguascalientes</t>
  </si>
  <si>
    <t>Universidad Autónoma de Baja California</t>
  </si>
  <si>
    <t>Universidad Bernardo O'Higgins</t>
  </si>
  <si>
    <t>Universidad Católica de Temuco</t>
  </si>
  <si>
    <t>Universidad Católica del Norte</t>
  </si>
  <si>
    <t>Universidad Central del Ecuador</t>
  </si>
  <si>
    <t>Universidad de Carabobo</t>
  </si>
  <si>
    <t>Universidad de Cartagena</t>
  </si>
  <si>
    <t>Universidad de Córdoba - Colombia</t>
  </si>
  <si>
    <t>Universidad de Guanajuato</t>
  </si>
  <si>
    <t>Universidad de La Frontera (UFRO)</t>
  </si>
  <si>
    <t>Universidad de Las Américas (UDLA) Ecuador</t>
  </si>
  <si>
    <t>Universidad de las Fuerzas Armadas ESPE (Ex - Escuela Politécnica del Ejército)</t>
  </si>
  <si>
    <t>Universidad de Medellín</t>
  </si>
  <si>
    <t>Universidad de Panama</t>
  </si>
  <si>
    <t>Universidad de Piura</t>
  </si>
  <si>
    <t>Universidad de San Carlos de Guatemala - USAC</t>
  </si>
  <si>
    <t>GT</t>
  </si>
  <si>
    <t>Guatemala</t>
  </si>
  <si>
    <t>Universidad de Valparaíso (UV)</t>
  </si>
  <si>
    <t>Universidad del Bío-Bío</t>
  </si>
  <si>
    <t>Universidad del Cauca</t>
  </si>
  <si>
    <t>Universidad del Desarrollo (UDD)</t>
  </si>
  <si>
    <t>Universidad del Salvador</t>
  </si>
  <si>
    <t>Universidad del Zulia</t>
  </si>
  <si>
    <t>Universidad Mayor de San Andrés (UMSA)</t>
  </si>
  <si>
    <t>BO</t>
  </si>
  <si>
    <t>Bolivia</t>
  </si>
  <si>
    <t>Universidad Nacional Agraria la Molina</t>
  </si>
  <si>
    <t>Universidad Nacional de Mar del Plata</t>
  </si>
  <si>
    <t>Universidad Nacional de Río Cuarto - UNRC</t>
  </si>
  <si>
    <t>Universidad Nacional de San Martín (UNSAM)</t>
  </si>
  <si>
    <t>Universidad Nacional del Comahue</t>
  </si>
  <si>
    <t>Universidad Nacional del Litoral</t>
  </si>
  <si>
    <t>Universidad Popular Autónoma del Estado de Puebla (UPAEP)</t>
  </si>
  <si>
    <t>Universidad San Ignacio de Loyola</t>
  </si>
  <si>
    <t>Universidad Veracruzana</t>
  </si>
  <si>
    <t>Universidade do Estado do Rio de Janeiro (UERJ)</t>
  </si>
  <si>
    <t>Universidade Federal da Bahia</t>
  </si>
  <si>
    <t>Universidade Federal de Juiz de Fora- (UFJF)</t>
  </si>
  <si>
    <t xml:space="preserve">Universidade Federal de Pelotas </t>
  </si>
  <si>
    <t>Universidade Federal de Santa Maria</t>
  </si>
  <si>
    <t>Universidade Federal de Viçosa (UFV)</t>
  </si>
  <si>
    <t>Universidade Federal do Ceará (UFC)</t>
  </si>
  <si>
    <t xml:space="preserve">Universidade Federal Fluminense </t>
  </si>
  <si>
    <t>Universidade Presbiteriana Mackenzie</t>
  </si>
  <si>
    <t>Università degli studi di Bergamo</t>
  </si>
  <si>
    <t>Universitas Islam Indonesia</t>
  </si>
  <si>
    <t>Universitas Muhammadiyah Yogyakarta</t>
  </si>
  <si>
    <t>Universitas Pendidikan Indonesia</t>
  </si>
  <si>
    <t>Universitas Sumatera Utara</t>
  </si>
  <si>
    <t>Universitatea de Vest din Timisoara / West University of Timisoara</t>
  </si>
  <si>
    <t>Université de Tunis</t>
  </si>
  <si>
    <t>Université Jean Moulin Lyon 3</t>
  </si>
  <si>
    <t>Université Mohammed V de Rabat</t>
  </si>
  <si>
    <t>MA</t>
  </si>
  <si>
    <t>Morocco</t>
  </si>
  <si>
    <t>Université Paris-Nanterre</t>
  </si>
  <si>
    <t>Universiti Sains Islam Malaysia</t>
  </si>
  <si>
    <t>Universiti Teknikal Malaysia Melaka</t>
  </si>
  <si>
    <t>University of Babylon</t>
  </si>
  <si>
    <t>University of Basrah</t>
  </si>
  <si>
    <t>University of Bialystok</t>
  </si>
  <si>
    <t>University of Central Oklahoma</t>
  </si>
  <si>
    <t>Iceland</t>
  </si>
  <si>
    <t>University of International Business and Economics</t>
  </si>
  <si>
    <t>University of Khartoum</t>
  </si>
  <si>
    <t>SD</t>
  </si>
  <si>
    <t>Sudan</t>
  </si>
  <si>
    <t>University of Kufa</t>
  </si>
  <si>
    <t>University of Memphis</t>
  </si>
  <si>
    <t xml:space="preserve">University of Miskolc </t>
  </si>
  <si>
    <t>University of Missouri Saint Louis</t>
  </si>
  <si>
    <t xml:space="preserve">University of Montana Missoula </t>
  </si>
  <si>
    <t>University of Niš</t>
  </si>
  <si>
    <t>University of North Carolina at Greensboro</t>
  </si>
  <si>
    <t>University of Ostrava</t>
  </si>
  <si>
    <t>University of Pannonia</t>
  </si>
  <si>
    <t xml:space="preserve">University of Peradeniya </t>
  </si>
  <si>
    <t>University of Rijeka</t>
  </si>
  <si>
    <t>University of Rzeszów</t>
  </si>
  <si>
    <t>University of San Diego</t>
  </si>
  <si>
    <t xml:space="preserve">University of Sarajevo </t>
  </si>
  <si>
    <t>BA</t>
  </si>
  <si>
    <t>Bosnia and Herzegovina</t>
  </si>
  <si>
    <t>University of Silesia in Katowice</t>
  </si>
  <si>
    <t>University of South Alabama (USA)</t>
  </si>
  <si>
    <t>University of Split</t>
  </si>
  <si>
    <t>University of the Pacific</t>
  </si>
  <si>
    <t>University of Warmia and Mazury in Olsztyn</t>
  </si>
  <si>
    <t xml:space="preserve">University of West Bohemia </t>
  </si>
  <si>
    <t>University POLITEHNICA of Bucharest</t>
  </si>
  <si>
    <t>Voronezh State University</t>
  </si>
  <si>
    <t>Yogyakarta State University</t>
  </si>
  <si>
    <t>Youngsan University</t>
  </si>
  <si>
    <t>Yuan Ze University</t>
  </si>
  <si>
    <t>Zagazig University</t>
  </si>
  <si>
    <t>Narxoz University</t>
  </si>
  <si>
    <t>Akdeniz Üniversitesi</t>
  </si>
  <si>
    <t>Al-Balqa Applied University</t>
  </si>
  <si>
    <t>Ataturk University</t>
  </si>
  <si>
    <t>California State University - Los Angeles</t>
  </si>
  <si>
    <t>Cukurova University</t>
  </si>
  <si>
    <t>Humboldt State University</t>
  </si>
  <si>
    <t>Illinois State University</t>
  </si>
  <si>
    <t>Irkutsk State University</t>
  </si>
  <si>
    <t>MIREA - Russian Technological University</t>
  </si>
  <si>
    <t>Moscow City University</t>
  </si>
  <si>
    <t>Pontificia Universidade Católica do Campinas - PUC Campinas</t>
  </si>
  <si>
    <t>Pontificia Universidade Católica do Minas Gerais - PUC Minas</t>
  </si>
  <si>
    <t>Pontifícia Universidade Católica do Paraná</t>
  </si>
  <si>
    <t>Sakarya University</t>
  </si>
  <si>
    <t>Soochow University (Taiwan)</t>
  </si>
  <si>
    <t>State University of Malang</t>
  </si>
  <si>
    <t>Sudan University of Science and Technology</t>
  </si>
  <si>
    <t>The University of Notre Dame, Australia</t>
  </si>
  <si>
    <t>Udayana University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</si>
  <si>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</si>
  <si>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</si>
  <si>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</si>
  <si>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</si>
  <si>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</si>
  <si>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 xml:space="preserve">Universidad Católica de Colombia </t>
  </si>
  <si>
    <t>Universidad Católica de La Santísima Concepción - UCSC</t>
  </si>
  <si>
    <t>Universidad Católica de Santiago de Guayaquil</t>
  </si>
  <si>
    <t>Universidad Central de Chile</t>
  </si>
  <si>
    <t>Universidad de Caldas</t>
  </si>
  <si>
    <t>Universidad de Cuenca</t>
  </si>
  <si>
    <t>Universidad de La Salle</t>
  </si>
  <si>
    <t>Universidad de La Serena</t>
  </si>
  <si>
    <t>Universidad de Santander - UDES</t>
  </si>
  <si>
    <t>Universidad de Sonora</t>
  </si>
  <si>
    <t>Universidad de Tarapaca</t>
  </si>
  <si>
    <t>Universidad del Magdalena</t>
  </si>
  <si>
    <t>Universidad del Valle de Mexico (UVM)</t>
  </si>
  <si>
    <t>Universidad Mayor de San Simón Cochabamba</t>
  </si>
  <si>
    <t>Universidad Michoacana de San Nicolás de Hidalgo</t>
  </si>
  <si>
    <t>Universidad Nacional Autónoma de Honduras (UNAH)</t>
  </si>
  <si>
    <t>HN</t>
  </si>
  <si>
    <t>Honduras</t>
  </si>
  <si>
    <t>Universidad Nacional de Quilmes</t>
  </si>
  <si>
    <t>Universidad Nacional de Tucumán</t>
  </si>
  <si>
    <t>Universidad Nacional del Sur</t>
  </si>
  <si>
    <t>UNIVERSIDAD POLITECNICA SALESIANA</t>
  </si>
  <si>
    <t>Universidad Tecnica Particular De Loja (UTPL)</t>
  </si>
  <si>
    <t>Universidad Tecnológica de Bolívar</t>
  </si>
  <si>
    <t>Universidad Tecnológica de Pereira</t>
  </si>
  <si>
    <t>Universidade do Estado de Santa Catarina</t>
  </si>
  <si>
    <t>Universidade Estadual de Londrina</t>
  </si>
  <si>
    <t>Universidade Federal da Paraíba</t>
  </si>
  <si>
    <t>Universidade Federal de Goiás</t>
  </si>
  <si>
    <t>Universidade Federal de Uberlândia</t>
  </si>
  <si>
    <t>Universidade Federal do Estado do Rio de Janeiro - UNIRIO</t>
  </si>
  <si>
    <t>Universidade Federal do Parà - UFPA</t>
  </si>
  <si>
    <t>Universidade Federal do Rio Grande Do Norte</t>
  </si>
  <si>
    <t>Universitas Andalas</t>
  </si>
  <si>
    <t>Universitas Kristen Petra</t>
  </si>
  <si>
    <t>Universitas Muhammadiyah Surakarta</t>
  </si>
  <si>
    <t>University of Craiova</t>
  </si>
  <si>
    <t>Nigeria</t>
  </si>
  <si>
    <t>University of Kragujevac</t>
  </si>
  <si>
    <t>University of Lampung</t>
  </si>
  <si>
    <t>University of Mataram</t>
  </si>
  <si>
    <t>University of Oradea</t>
  </si>
  <si>
    <t>University Politehnica of Timisoara, UPT</t>
  </si>
  <si>
    <t>Western Washington University</t>
  </si>
  <si>
    <t>Czechia</t>
  </si>
  <si>
    <t>China</t>
  </si>
  <si>
    <t>Northern Ireland</t>
  </si>
  <si>
    <t>spain</t>
  </si>
  <si>
    <t>hong kong</t>
  </si>
  <si>
    <t>brazil</t>
  </si>
  <si>
    <t>Jamaica</t>
  </si>
  <si>
    <t>Specialist</t>
  </si>
  <si>
    <t>Comprehensive</t>
  </si>
  <si>
    <t>Full Comprehensive</t>
  </si>
  <si>
    <t xml:space="preserve">FC </t>
  </si>
  <si>
    <t>Scotland</t>
  </si>
  <si>
    <t>Focused</t>
  </si>
  <si>
    <t>TYPES OF FOCUS in focus column</t>
  </si>
  <si>
    <t>Wales</t>
  </si>
  <si>
    <t>costperyr</t>
  </si>
  <si>
    <t>wagehrstoafforddegree</t>
  </si>
  <si>
    <t>topayoff</t>
  </si>
  <si>
    <t>topuniscore</t>
  </si>
  <si>
    <t xml:space="preserve">country </t>
  </si>
  <si>
    <t>juniorsalary</t>
  </si>
  <si>
    <t>seniorsalary</t>
  </si>
  <si>
    <t>china jnpiwpi</t>
  </si>
  <si>
    <t>601+</t>
  </si>
  <si>
    <t>701+</t>
  </si>
  <si>
    <t>University College London</t>
  </si>
  <si>
    <t>The Swiss Federal Institute of Technology in Lausanne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</si>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</sst>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4" borderId="0" xfId="0" applyFill="1"/>
    <xf numFmtId="49" fontId="0" fillId="0" borderId="0" xfId="0" applyNumberFormat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57FB-D3BB-4C91-B7BB-A2DED4FEA5AC}">
  <dimension ref="A1:AK1454"/>
  <sheetViews>
    <sheetView tabSelected="1" topLeftCell="AA1" workbookViewId="0">
      <selection activeCell="AL1" sqref="AL1"/>
    </sheetView>
  </sheetViews>
  <sheetFormatPr defaultRowHeight="14.4" x14ac:dyDescent="0.3"/>
  <cols>
    <col min="2" max="2" width="10" style="3" bestFit="1" customWidth="1"/>
    <col min="12" max="12" width="8.88671875" style="3"/>
    <col min="14" max="14" width="8.88671875" style="3"/>
    <col min="16" max="16" width="8.88671875" style="3"/>
    <col min="18" max="18" width="8.88671875" style="3"/>
    <col min="20" max="20" width="8.88671875" style="3"/>
    <col min="22" max="22" width="8.88671875" style="3"/>
    <col min="24" max="24" width="8.88671875" style="3"/>
    <col min="26" max="26" width="8.88671875" style="3"/>
    <col min="28" max="28" width="8.88671875" style="3"/>
    <col min="33" max="33" width="19.44140625" customWidth="1"/>
    <col min="34" max="34" width="18" customWidth="1"/>
  </cols>
  <sheetData>
    <row r="1" spans="1:3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s="3" t="s">
        <v>13</v>
      </c>
      <c r="O1" t="s">
        <v>14</v>
      </c>
      <c r="P1" s="3" t="s">
        <v>15</v>
      </c>
      <c r="Q1" t="s">
        <v>16</v>
      </c>
      <c r="R1" s="3" t="s">
        <v>17</v>
      </c>
      <c r="S1" t="s">
        <v>18</v>
      </c>
      <c r="T1" s="3" t="s">
        <v>19</v>
      </c>
      <c r="U1" t="s">
        <v>20</v>
      </c>
      <c r="V1" s="3" t="s">
        <v>21</v>
      </c>
      <c r="W1" t="s">
        <v>22</v>
      </c>
      <c r="X1" s="3" t="s">
        <v>23</v>
      </c>
      <c r="Y1" t="s">
        <v>24</v>
      </c>
      <c r="Z1" s="3" t="s">
        <v>25</v>
      </c>
      <c r="AA1" t="s">
        <v>26</v>
      </c>
      <c r="AB1" s="3" t="s">
        <v>27</v>
      </c>
      <c r="AC1" t="s">
        <v>28</v>
      </c>
      <c r="AD1" t="s">
        <v>1743</v>
      </c>
      <c r="AE1" t="s">
        <v>1742</v>
      </c>
      <c r="AF1" t="s">
        <v>1740</v>
      </c>
      <c r="AG1" t="s">
        <v>1741</v>
      </c>
      <c r="AH1" t="s">
        <v>1745</v>
      </c>
      <c r="AI1" t="s">
        <v>1746</v>
      </c>
      <c r="AJ1" t="s">
        <v>1752</v>
      </c>
      <c r="AK1" t="s">
        <v>1753</v>
      </c>
    </row>
    <row r="2" spans="1:37" x14ac:dyDescent="0.3">
      <c r="A2" t="s">
        <v>29</v>
      </c>
      <c r="B2" s="3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s="3" t="s">
        <v>40</v>
      </c>
      <c r="M2" t="s">
        <v>41</v>
      </c>
      <c r="N2" s="3" t="s">
        <v>42</v>
      </c>
      <c r="O2" t="s">
        <v>43</v>
      </c>
      <c r="P2" s="3" t="s">
        <v>44</v>
      </c>
      <c r="Q2" t="s">
        <v>45</v>
      </c>
      <c r="R2" s="3" t="s">
        <v>46</v>
      </c>
      <c r="S2" t="s">
        <v>47</v>
      </c>
      <c r="T2" s="3" t="s">
        <v>48</v>
      </c>
      <c r="U2" t="s">
        <v>49</v>
      </c>
      <c r="V2" s="3" t="s">
        <v>50</v>
      </c>
      <c r="W2" t="s">
        <v>51</v>
      </c>
      <c r="X2" s="3" t="s">
        <v>52</v>
      </c>
      <c r="Y2" t="s">
        <v>53</v>
      </c>
      <c r="Z2" s="3" t="s">
        <v>54</v>
      </c>
      <c r="AA2" t="s">
        <v>55</v>
      </c>
      <c r="AB2" s="3" t="s">
        <v>56</v>
      </c>
      <c r="AC2" t="s">
        <v>57</v>
      </c>
      <c r="AD2" t="s">
        <v>1743</v>
      </c>
      <c r="AE2" t="s">
        <v>1742</v>
      </c>
      <c r="AF2" t="s">
        <v>1740</v>
      </c>
      <c r="AG2" t="s">
        <v>1741</v>
      </c>
      <c r="AH2" t="s">
        <v>1745</v>
      </c>
      <c r="AI2" t="s">
        <v>1746</v>
      </c>
      <c r="AJ2" t="s">
        <v>1752</v>
      </c>
      <c r="AK2" t="s">
        <v>1753</v>
      </c>
    </row>
    <row r="3" spans="1:37" x14ac:dyDescent="0.3">
      <c r="A3">
        <v>1</v>
      </c>
      <c r="B3" s="3">
        <v>1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>
        <v>5</v>
      </c>
      <c r="J3" t="s">
        <v>64</v>
      </c>
      <c r="K3">
        <v>100</v>
      </c>
      <c r="L3" s="3">
        <v>4</v>
      </c>
      <c r="M3">
        <v>100</v>
      </c>
      <c r="N3" s="3">
        <v>2</v>
      </c>
      <c r="O3">
        <v>100</v>
      </c>
      <c r="P3" s="3">
        <v>16</v>
      </c>
      <c r="Q3">
        <v>100</v>
      </c>
      <c r="R3" s="3">
        <v>4</v>
      </c>
      <c r="S3">
        <v>100</v>
      </c>
      <c r="T3" s="3">
        <v>56</v>
      </c>
      <c r="U3">
        <v>88.2</v>
      </c>
      <c r="V3" s="3">
        <v>128</v>
      </c>
      <c r="W3">
        <v>94.3</v>
      </c>
      <c r="X3" s="3">
        <v>58</v>
      </c>
      <c r="Y3">
        <v>100</v>
      </c>
      <c r="Z3" s="3">
        <v>4</v>
      </c>
      <c r="AA3">
        <v>95.2</v>
      </c>
      <c r="AB3" s="3">
        <v>51</v>
      </c>
      <c r="AC3">
        <v>100</v>
      </c>
      <c r="AD3">
        <v>100</v>
      </c>
      <c r="AE3">
        <v>19</v>
      </c>
      <c r="AF3">
        <v>27091</v>
      </c>
      <c r="AG3">
        <v>12264</v>
      </c>
      <c r="AH3">
        <v>59456</v>
      </c>
      <c r="AI3">
        <v>113268</v>
      </c>
      <c r="AJ3">
        <v>42.360090999999997</v>
      </c>
      <c r="AK3">
        <v>-71.094160000000002</v>
      </c>
    </row>
    <row r="4" spans="1:37" x14ac:dyDescent="0.3">
      <c r="A4">
        <v>2</v>
      </c>
      <c r="B4" s="3">
        <v>2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63</v>
      </c>
      <c r="I4">
        <v>5</v>
      </c>
      <c r="J4" t="s">
        <v>70</v>
      </c>
      <c r="K4">
        <v>100</v>
      </c>
      <c r="L4" s="3">
        <v>3</v>
      </c>
      <c r="M4">
        <v>100</v>
      </c>
      <c r="N4" s="3">
        <v>4</v>
      </c>
      <c r="O4">
        <v>100</v>
      </c>
      <c r="P4" s="3">
        <v>14</v>
      </c>
      <c r="Q4">
        <v>92.3</v>
      </c>
      <c r="R4" s="3">
        <v>68</v>
      </c>
      <c r="S4">
        <v>100</v>
      </c>
      <c r="T4" s="3">
        <v>64</v>
      </c>
      <c r="U4">
        <v>95.8</v>
      </c>
      <c r="V4" s="3">
        <v>85</v>
      </c>
      <c r="W4">
        <v>99.9</v>
      </c>
      <c r="X4" s="3">
        <v>7</v>
      </c>
      <c r="Y4">
        <v>100</v>
      </c>
      <c r="Z4" s="3">
        <v>6</v>
      </c>
      <c r="AA4">
        <v>97.3</v>
      </c>
      <c r="AB4" s="3">
        <v>33</v>
      </c>
      <c r="AC4">
        <v>99.2</v>
      </c>
      <c r="AD4">
        <v>96</v>
      </c>
      <c r="AE4">
        <v>12</v>
      </c>
      <c r="AF4">
        <v>11405</v>
      </c>
      <c r="AG4">
        <v>3215</v>
      </c>
      <c r="AH4">
        <v>37460</v>
      </c>
      <c r="AI4">
        <v>66806</v>
      </c>
      <c r="AJ4">
        <v>52.205356000000002</v>
      </c>
      <c r="AK4">
        <v>0.113168</v>
      </c>
    </row>
    <row r="5" spans="1:37" x14ac:dyDescent="0.3">
      <c r="A5">
        <v>3</v>
      </c>
      <c r="B5" s="3">
        <v>4</v>
      </c>
      <c r="C5" t="s">
        <v>71</v>
      </c>
      <c r="D5" t="s">
        <v>66</v>
      </c>
      <c r="E5" t="s">
        <v>67</v>
      </c>
      <c r="F5" t="s">
        <v>68</v>
      </c>
      <c r="G5" t="s">
        <v>69</v>
      </c>
      <c r="H5" t="s">
        <v>63</v>
      </c>
      <c r="I5">
        <v>5</v>
      </c>
      <c r="J5" t="s">
        <v>70</v>
      </c>
      <c r="K5">
        <v>100</v>
      </c>
      <c r="L5" s="3">
        <v>2</v>
      </c>
      <c r="M5">
        <v>100</v>
      </c>
      <c r="N5" s="3">
        <v>5</v>
      </c>
      <c r="O5">
        <v>100</v>
      </c>
      <c r="P5" s="3">
        <v>8</v>
      </c>
      <c r="Q5">
        <v>90.6</v>
      </c>
      <c r="R5" s="3">
        <v>73</v>
      </c>
      <c r="S5">
        <v>98.2</v>
      </c>
      <c r="T5" s="3">
        <v>110</v>
      </c>
      <c r="U5">
        <v>98.2</v>
      </c>
      <c r="V5" s="3">
        <v>60</v>
      </c>
      <c r="W5">
        <v>100</v>
      </c>
      <c r="X5" s="3">
        <v>1</v>
      </c>
      <c r="Y5">
        <v>100</v>
      </c>
      <c r="Z5" s="3">
        <v>3</v>
      </c>
      <c r="AA5">
        <v>97.8</v>
      </c>
      <c r="AB5" s="3">
        <v>26</v>
      </c>
      <c r="AC5">
        <v>98.9</v>
      </c>
      <c r="AD5">
        <v>96</v>
      </c>
      <c r="AE5">
        <v>12</v>
      </c>
      <c r="AF5">
        <v>11405</v>
      </c>
      <c r="AG5">
        <v>3215</v>
      </c>
      <c r="AH5">
        <v>37460</v>
      </c>
      <c r="AI5">
        <v>66806</v>
      </c>
      <c r="AJ5">
        <v>51.754816400000003</v>
      </c>
      <c r="AK5">
        <v>-1.2543667999999999</v>
      </c>
    </row>
    <row r="6" spans="1:37" x14ac:dyDescent="0.3">
      <c r="A6">
        <v>4</v>
      </c>
      <c r="B6" s="3">
        <v>5</v>
      </c>
      <c r="C6" t="s">
        <v>72</v>
      </c>
      <c r="D6" t="s">
        <v>59</v>
      </c>
      <c r="E6" t="s">
        <v>60</v>
      </c>
      <c r="F6" t="s">
        <v>68</v>
      </c>
      <c r="G6" t="s">
        <v>69</v>
      </c>
      <c r="H6" t="s">
        <v>63</v>
      </c>
      <c r="I6">
        <v>5</v>
      </c>
      <c r="J6" t="s">
        <v>64</v>
      </c>
      <c r="K6">
        <v>100</v>
      </c>
      <c r="L6" s="3">
        <v>1</v>
      </c>
      <c r="M6">
        <v>100</v>
      </c>
      <c r="N6" s="3">
        <v>1</v>
      </c>
      <c r="O6">
        <v>98.3</v>
      </c>
      <c r="P6" s="3">
        <v>44</v>
      </c>
      <c r="Q6">
        <v>100</v>
      </c>
      <c r="R6" s="3">
        <v>1</v>
      </c>
      <c r="S6">
        <v>84.6</v>
      </c>
      <c r="T6" s="3">
        <v>210</v>
      </c>
      <c r="U6">
        <v>66.8</v>
      </c>
      <c r="V6" s="3">
        <v>223</v>
      </c>
      <c r="W6">
        <v>100</v>
      </c>
      <c r="X6" s="3">
        <v>5</v>
      </c>
      <c r="Y6">
        <v>100</v>
      </c>
      <c r="Z6" s="3">
        <v>1</v>
      </c>
      <c r="AA6">
        <v>96.7</v>
      </c>
      <c r="AB6" s="3">
        <v>39</v>
      </c>
      <c r="AC6">
        <v>98.3</v>
      </c>
      <c r="AD6">
        <v>100</v>
      </c>
      <c r="AE6">
        <v>19</v>
      </c>
      <c r="AF6">
        <v>27091</v>
      </c>
      <c r="AG6">
        <v>12264</v>
      </c>
      <c r="AH6">
        <v>59456</v>
      </c>
      <c r="AI6">
        <v>113268</v>
      </c>
      <c r="AJ6">
        <v>42.374436799999998</v>
      </c>
      <c r="AK6">
        <v>-71.118248800000003</v>
      </c>
    </row>
    <row r="7" spans="1:37" x14ac:dyDescent="0.3">
      <c r="A7">
        <v>5</v>
      </c>
      <c r="B7" s="3">
        <v>3</v>
      </c>
      <c r="C7" t="s">
        <v>73</v>
      </c>
      <c r="D7" t="s">
        <v>59</v>
      </c>
      <c r="E7" t="s">
        <v>60</v>
      </c>
      <c r="F7" t="s">
        <v>68</v>
      </c>
      <c r="G7" t="s">
        <v>69</v>
      </c>
      <c r="H7" t="s">
        <v>63</v>
      </c>
      <c r="I7">
        <v>5</v>
      </c>
      <c r="J7" t="s">
        <v>64</v>
      </c>
      <c r="K7">
        <v>100</v>
      </c>
      <c r="L7" s="3">
        <v>5</v>
      </c>
      <c r="M7">
        <v>100</v>
      </c>
      <c r="N7" s="3">
        <v>3</v>
      </c>
      <c r="O7">
        <v>100</v>
      </c>
      <c r="P7" s="3">
        <v>11</v>
      </c>
      <c r="Q7">
        <v>99.9</v>
      </c>
      <c r="R7" s="3">
        <v>8</v>
      </c>
      <c r="S7">
        <v>99.9</v>
      </c>
      <c r="T7" s="3">
        <v>78</v>
      </c>
      <c r="U7">
        <v>51.2</v>
      </c>
      <c r="V7" s="3">
        <v>284</v>
      </c>
      <c r="W7">
        <v>95.8</v>
      </c>
      <c r="X7" s="3">
        <v>44</v>
      </c>
      <c r="Y7">
        <v>100</v>
      </c>
      <c r="Z7" s="3">
        <v>2</v>
      </c>
      <c r="AA7">
        <v>94.4</v>
      </c>
      <c r="AB7" s="3">
        <v>63</v>
      </c>
      <c r="AC7">
        <v>98.1</v>
      </c>
      <c r="AD7">
        <v>100</v>
      </c>
      <c r="AE7">
        <v>19</v>
      </c>
      <c r="AF7">
        <v>27091</v>
      </c>
      <c r="AG7">
        <v>12264</v>
      </c>
      <c r="AH7">
        <v>59456</v>
      </c>
      <c r="AI7">
        <v>113268</v>
      </c>
      <c r="AJ7">
        <v>37.427660000000003</v>
      </c>
      <c r="AK7">
        <v>-122.17006000000001</v>
      </c>
    </row>
    <row r="8" spans="1:37" x14ac:dyDescent="0.3">
      <c r="A8">
        <v>6</v>
      </c>
      <c r="B8" s="3">
        <v>6</v>
      </c>
      <c r="C8" t="s">
        <v>74</v>
      </c>
      <c r="D8" t="s">
        <v>66</v>
      </c>
      <c r="E8" t="s">
        <v>67</v>
      </c>
      <c r="F8" t="s">
        <v>68</v>
      </c>
      <c r="G8" t="s">
        <v>69</v>
      </c>
      <c r="H8" t="s">
        <v>63</v>
      </c>
      <c r="I8">
        <v>5</v>
      </c>
      <c r="J8" t="s">
        <v>70</v>
      </c>
      <c r="K8">
        <v>98.3</v>
      </c>
      <c r="L8" s="3">
        <v>23</v>
      </c>
      <c r="M8">
        <v>99.4</v>
      </c>
      <c r="N8" s="3">
        <v>12</v>
      </c>
      <c r="O8">
        <v>98.5</v>
      </c>
      <c r="P8" s="3">
        <v>42</v>
      </c>
      <c r="Q8">
        <v>94</v>
      </c>
      <c r="R8" s="3">
        <v>58</v>
      </c>
      <c r="S8">
        <v>100</v>
      </c>
      <c r="T8" s="3">
        <v>61</v>
      </c>
      <c r="U8">
        <v>100</v>
      </c>
      <c r="V8" s="3">
        <v>14</v>
      </c>
      <c r="W8">
        <v>96.7</v>
      </c>
      <c r="X8" s="3">
        <v>35</v>
      </c>
      <c r="Y8">
        <v>83</v>
      </c>
      <c r="Z8" s="3">
        <v>45</v>
      </c>
      <c r="AA8">
        <v>94.4</v>
      </c>
      <c r="AB8" s="3">
        <v>61</v>
      </c>
      <c r="AC8">
        <v>97.8</v>
      </c>
      <c r="AD8">
        <v>96</v>
      </c>
      <c r="AE8">
        <v>12</v>
      </c>
      <c r="AF8">
        <v>11405</v>
      </c>
      <c r="AG8">
        <v>3215</v>
      </c>
      <c r="AH8">
        <v>37460</v>
      </c>
      <c r="AI8">
        <v>66806</v>
      </c>
      <c r="AJ8">
        <v>51.498822199999999</v>
      </c>
      <c r="AK8">
        <v>-0.17487349999999999</v>
      </c>
    </row>
    <row r="9" spans="1:37" x14ac:dyDescent="0.3">
      <c r="A9">
        <v>7</v>
      </c>
      <c r="B9" s="3">
        <v>9</v>
      </c>
      <c r="C9" t="s">
        <v>75</v>
      </c>
      <c r="D9" t="s">
        <v>76</v>
      </c>
      <c r="E9" t="s">
        <v>77</v>
      </c>
      <c r="F9" t="s">
        <v>68</v>
      </c>
      <c r="G9" t="s">
        <v>78</v>
      </c>
      <c r="H9" t="s">
        <v>63</v>
      </c>
      <c r="I9">
        <v>5</v>
      </c>
      <c r="J9" t="s">
        <v>70</v>
      </c>
      <c r="K9">
        <v>98.8</v>
      </c>
      <c r="L9" s="3">
        <v>19</v>
      </c>
      <c r="M9">
        <v>83.6</v>
      </c>
      <c r="N9" s="3">
        <v>62</v>
      </c>
      <c r="O9">
        <v>72.099999999999994</v>
      </c>
      <c r="P9" s="3">
        <v>177</v>
      </c>
      <c r="Q9">
        <v>98.9</v>
      </c>
      <c r="R9" s="3">
        <v>21</v>
      </c>
      <c r="S9">
        <v>100</v>
      </c>
      <c r="T9" s="3">
        <v>22</v>
      </c>
      <c r="U9">
        <v>98.5</v>
      </c>
      <c r="V9" s="3">
        <v>56</v>
      </c>
      <c r="W9">
        <v>96</v>
      </c>
      <c r="X9" s="3">
        <v>42</v>
      </c>
      <c r="Y9">
        <v>79.099999999999994</v>
      </c>
      <c r="Z9" s="3">
        <v>52</v>
      </c>
      <c r="AA9">
        <v>88.4</v>
      </c>
      <c r="AB9" s="3">
        <v>103</v>
      </c>
      <c r="AC9">
        <v>93.3</v>
      </c>
      <c r="AD9">
        <v>95</v>
      </c>
      <c r="AE9">
        <v>1</v>
      </c>
      <c r="AF9">
        <v>1373</v>
      </c>
      <c r="AG9">
        <v>198</v>
      </c>
      <c r="AH9">
        <v>81776</v>
      </c>
      <c r="AI9">
        <v>146116</v>
      </c>
      <c r="AJ9">
        <v>47.376388900000002</v>
      </c>
      <c r="AK9">
        <v>8.5476279999999996</v>
      </c>
    </row>
    <row r="10" spans="1:37" x14ac:dyDescent="0.3">
      <c r="A10">
        <v>8</v>
      </c>
      <c r="B10" s="3">
        <v>11</v>
      </c>
      <c r="C10" t="s">
        <v>79</v>
      </c>
      <c r="D10" t="s">
        <v>80</v>
      </c>
      <c r="E10" t="s">
        <v>81</v>
      </c>
      <c r="F10" t="s">
        <v>82</v>
      </c>
      <c r="G10" t="s">
        <v>69</v>
      </c>
      <c r="H10" t="s">
        <v>63</v>
      </c>
      <c r="I10">
        <v>3</v>
      </c>
      <c r="J10" t="s">
        <v>70</v>
      </c>
      <c r="K10">
        <v>99.4</v>
      </c>
      <c r="L10" s="3">
        <v>15</v>
      </c>
      <c r="M10">
        <v>88.6</v>
      </c>
      <c r="N10" s="3">
        <v>54</v>
      </c>
      <c r="O10">
        <v>76.5</v>
      </c>
      <c r="P10" s="3">
        <v>157</v>
      </c>
      <c r="Q10">
        <v>93.2</v>
      </c>
      <c r="R10" s="3">
        <v>64</v>
      </c>
      <c r="S10">
        <v>100</v>
      </c>
      <c r="T10" s="3">
        <v>33</v>
      </c>
      <c r="U10">
        <v>81.900000000000006</v>
      </c>
      <c r="V10" s="3">
        <v>154</v>
      </c>
      <c r="W10">
        <v>76.3</v>
      </c>
      <c r="X10" s="3">
        <v>165</v>
      </c>
      <c r="Y10">
        <v>100</v>
      </c>
      <c r="Z10" s="3">
        <v>7</v>
      </c>
      <c r="AA10">
        <v>88.1</v>
      </c>
      <c r="AB10" s="3">
        <v>106</v>
      </c>
      <c r="AC10">
        <v>92.7</v>
      </c>
      <c r="AD10">
        <v>96</v>
      </c>
      <c r="AE10">
        <v>10</v>
      </c>
      <c r="AF10">
        <v>9112</v>
      </c>
      <c r="AG10">
        <v>7730</v>
      </c>
      <c r="AH10">
        <v>43641</v>
      </c>
      <c r="AI10">
        <v>80207</v>
      </c>
      <c r="AJ10">
        <v>1.2966426</v>
      </c>
      <c r="AK10">
        <v>103.7763939</v>
      </c>
    </row>
    <row r="11" spans="1:37" x14ac:dyDescent="0.3">
      <c r="A11">
        <v>9</v>
      </c>
      <c r="B11" s="3">
        <v>8</v>
      </c>
      <c r="C11" t="s">
        <v>1750</v>
      </c>
      <c r="D11" t="s">
        <v>66</v>
      </c>
      <c r="E11" t="s">
        <v>67</v>
      </c>
      <c r="F11" t="s">
        <v>82</v>
      </c>
      <c r="G11" t="s">
        <v>69</v>
      </c>
      <c r="H11" t="s">
        <v>63</v>
      </c>
      <c r="I11">
        <v>5</v>
      </c>
      <c r="J11" t="s">
        <v>70</v>
      </c>
      <c r="K11">
        <v>99.5</v>
      </c>
      <c r="L11" s="3">
        <v>13</v>
      </c>
      <c r="M11">
        <v>97.9</v>
      </c>
      <c r="N11" s="3">
        <v>22</v>
      </c>
      <c r="O11">
        <v>98.4</v>
      </c>
      <c r="P11" s="3">
        <v>43</v>
      </c>
      <c r="Q11">
        <v>74.3</v>
      </c>
      <c r="R11" s="3">
        <v>131</v>
      </c>
      <c r="S11">
        <v>99.1</v>
      </c>
      <c r="T11" s="3">
        <v>96</v>
      </c>
      <c r="U11">
        <v>100</v>
      </c>
      <c r="V11" s="3">
        <v>15</v>
      </c>
      <c r="W11">
        <v>100</v>
      </c>
      <c r="X11" s="3">
        <v>2</v>
      </c>
      <c r="Y11">
        <v>51.6</v>
      </c>
      <c r="Z11" s="3">
        <v>126</v>
      </c>
      <c r="AA11">
        <v>92.5</v>
      </c>
      <c r="AB11" s="3">
        <v>74</v>
      </c>
      <c r="AC11">
        <v>92.4</v>
      </c>
      <c r="AD11">
        <v>96</v>
      </c>
      <c r="AE11">
        <v>12</v>
      </c>
      <c r="AF11">
        <v>11405</v>
      </c>
      <c r="AG11">
        <v>3215</v>
      </c>
      <c r="AH11">
        <v>37460</v>
      </c>
      <c r="AI11">
        <v>66806</v>
      </c>
      <c r="AJ11">
        <v>51.5246371</v>
      </c>
      <c r="AK11">
        <v>-0.21644079999999999</v>
      </c>
    </row>
    <row r="12" spans="1:37" x14ac:dyDescent="0.3">
      <c r="A12">
        <v>10</v>
      </c>
      <c r="B12" s="3">
        <v>27</v>
      </c>
      <c r="C12" t="s">
        <v>83</v>
      </c>
      <c r="D12" t="s">
        <v>59</v>
      </c>
      <c r="E12" t="s">
        <v>60</v>
      </c>
      <c r="F12" t="s">
        <v>82</v>
      </c>
      <c r="G12" t="s">
        <v>69</v>
      </c>
      <c r="H12" t="s">
        <v>63</v>
      </c>
      <c r="I12">
        <v>5</v>
      </c>
      <c r="J12" t="s">
        <v>70</v>
      </c>
      <c r="K12">
        <v>100</v>
      </c>
      <c r="L12" s="3">
        <v>6</v>
      </c>
      <c r="M12">
        <v>100</v>
      </c>
      <c r="N12" s="3">
        <v>6</v>
      </c>
      <c r="O12">
        <v>20.5</v>
      </c>
      <c r="P12" s="3">
        <v>656</v>
      </c>
      <c r="Q12">
        <v>99.9</v>
      </c>
      <c r="R12" s="3">
        <v>7</v>
      </c>
      <c r="S12">
        <v>92.2</v>
      </c>
      <c r="T12" s="3">
        <v>172</v>
      </c>
      <c r="U12">
        <v>63.9</v>
      </c>
      <c r="V12" s="3">
        <v>235</v>
      </c>
      <c r="W12">
        <v>92.4</v>
      </c>
      <c r="X12" s="3">
        <v>66</v>
      </c>
      <c r="Y12">
        <v>98.7</v>
      </c>
      <c r="Z12" s="3">
        <v>15</v>
      </c>
      <c r="AA12">
        <v>100</v>
      </c>
      <c r="AB12" s="3">
        <v>1</v>
      </c>
      <c r="AC12">
        <v>90.4</v>
      </c>
      <c r="AD12">
        <v>100</v>
      </c>
      <c r="AE12">
        <v>19</v>
      </c>
      <c r="AF12">
        <v>27091</v>
      </c>
      <c r="AG12">
        <v>12264</v>
      </c>
      <c r="AH12">
        <v>59456</v>
      </c>
      <c r="AI12">
        <v>113268</v>
      </c>
      <c r="AJ12">
        <v>37.870151</v>
      </c>
      <c r="AK12">
        <v>-122.2594606</v>
      </c>
    </row>
    <row r="13" spans="1:37" x14ac:dyDescent="0.3">
      <c r="A13">
        <v>11</v>
      </c>
      <c r="B13" s="3">
        <v>10</v>
      </c>
      <c r="C13" t="s">
        <v>84</v>
      </c>
      <c r="D13" t="s">
        <v>59</v>
      </c>
      <c r="E13" t="s">
        <v>60</v>
      </c>
      <c r="F13" t="s">
        <v>68</v>
      </c>
      <c r="G13" t="s">
        <v>69</v>
      </c>
      <c r="H13" t="s">
        <v>63</v>
      </c>
      <c r="I13">
        <v>5</v>
      </c>
      <c r="J13" t="s">
        <v>64</v>
      </c>
      <c r="K13">
        <v>99.1</v>
      </c>
      <c r="L13" s="3">
        <v>17</v>
      </c>
      <c r="M13">
        <v>95.4</v>
      </c>
      <c r="N13" s="3">
        <v>38</v>
      </c>
      <c r="O13">
        <v>92.5</v>
      </c>
      <c r="P13" s="3">
        <v>72</v>
      </c>
      <c r="Q13">
        <v>78.5</v>
      </c>
      <c r="R13" s="3">
        <v>122</v>
      </c>
      <c r="S13">
        <v>81.2</v>
      </c>
      <c r="T13" s="3">
        <v>225</v>
      </c>
      <c r="U13">
        <v>84.4</v>
      </c>
      <c r="V13" s="3">
        <v>145</v>
      </c>
      <c r="W13">
        <v>61.4</v>
      </c>
      <c r="X13" s="3">
        <v>236</v>
      </c>
      <c r="Y13">
        <v>98.3</v>
      </c>
      <c r="Z13" s="3">
        <v>17</v>
      </c>
      <c r="AA13">
        <v>81.7</v>
      </c>
      <c r="AB13" s="3">
        <v>137</v>
      </c>
      <c r="AC13">
        <v>90.3</v>
      </c>
      <c r="AD13">
        <v>100</v>
      </c>
      <c r="AE13">
        <v>19</v>
      </c>
      <c r="AF13">
        <v>27091</v>
      </c>
      <c r="AG13">
        <v>12264</v>
      </c>
      <c r="AH13">
        <v>59456</v>
      </c>
      <c r="AI13">
        <v>113268</v>
      </c>
      <c r="AJ13">
        <v>41.790448400000002</v>
      </c>
      <c r="AK13">
        <v>-87.600395300000002</v>
      </c>
    </row>
    <row r="14" spans="1:37" x14ac:dyDescent="0.3">
      <c r="A14">
        <v>12</v>
      </c>
      <c r="B14" s="3">
        <v>13</v>
      </c>
      <c r="C14" t="s">
        <v>85</v>
      </c>
      <c r="D14" t="s">
        <v>59</v>
      </c>
      <c r="E14" t="s">
        <v>60</v>
      </c>
      <c r="F14" t="s">
        <v>68</v>
      </c>
      <c r="G14" t="s">
        <v>69</v>
      </c>
      <c r="H14" t="s">
        <v>63</v>
      </c>
      <c r="I14">
        <v>5</v>
      </c>
      <c r="J14" t="s">
        <v>64</v>
      </c>
      <c r="K14">
        <v>96.4</v>
      </c>
      <c r="L14" s="3">
        <v>29</v>
      </c>
      <c r="M14">
        <v>89.1</v>
      </c>
      <c r="N14" s="3">
        <v>52</v>
      </c>
      <c r="O14">
        <v>99.9</v>
      </c>
      <c r="P14" s="3">
        <v>24</v>
      </c>
      <c r="Q14">
        <v>68.400000000000006</v>
      </c>
      <c r="R14" s="3">
        <v>153</v>
      </c>
      <c r="S14">
        <v>96</v>
      </c>
      <c r="T14" s="3">
        <v>140</v>
      </c>
      <c r="U14">
        <v>70.3</v>
      </c>
      <c r="V14" s="3">
        <v>208</v>
      </c>
      <c r="W14">
        <v>83.3</v>
      </c>
      <c r="X14" s="3">
        <v>129</v>
      </c>
      <c r="Y14">
        <v>100</v>
      </c>
      <c r="Z14" s="3">
        <v>5</v>
      </c>
      <c r="AA14">
        <v>99.9</v>
      </c>
      <c r="AB14" s="3">
        <v>3</v>
      </c>
      <c r="AC14">
        <v>89.4</v>
      </c>
      <c r="AD14">
        <v>100</v>
      </c>
      <c r="AE14">
        <v>19</v>
      </c>
      <c r="AF14">
        <v>27091</v>
      </c>
      <c r="AG14">
        <v>12264</v>
      </c>
      <c r="AH14">
        <v>59456</v>
      </c>
      <c r="AI14">
        <v>113268</v>
      </c>
      <c r="AJ14">
        <v>39.952218799999997</v>
      </c>
      <c r="AK14">
        <v>-75.193213700000001</v>
      </c>
    </row>
    <row r="15" spans="1:37" x14ac:dyDescent="0.3">
      <c r="A15">
        <v>13</v>
      </c>
      <c r="B15" s="3">
        <v>20</v>
      </c>
      <c r="C15" t="s">
        <v>86</v>
      </c>
      <c r="D15" t="s">
        <v>59</v>
      </c>
      <c r="E15" t="s">
        <v>60</v>
      </c>
      <c r="F15" t="s">
        <v>68</v>
      </c>
      <c r="G15" t="s">
        <v>69</v>
      </c>
      <c r="H15" t="s">
        <v>63</v>
      </c>
      <c r="I15">
        <v>5</v>
      </c>
      <c r="J15" t="s">
        <v>64</v>
      </c>
      <c r="K15">
        <v>98.1</v>
      </c>
      <c r="L15" s="3">
        <v>26</v>
      </c>
      <c r="M15">
        <v>90.5</v>
      </c>
      <c r="N15" s="3">
        <v>47</v>
      </c>
      <c r="O15">
        <v>52.9</v>
      </c>
      <c r="P15" s="3">
        <v>297</v>
      </c>
      <c r="Q15">
        <v>99.1</v>
      </c>
      <c r="R15" s="3">
        <v>18</v>
      </c>
      <c r="S15">
        <v>68.7</v>
      </c>
      <c r="T15" s="3">
        <v>283</v>
      </c>
      <c r="U15">
        <v>64</v>
      </c>
      <c r="V15" s="3">
        <v>234</v>
      </c>
      <c r="W15">
        <v>79.900000000000006</v>
      </c>
      <c r="X15" s="3">
        <v>144</v>
      </c>
      <c r="Y15">
        <v>98</v>
      </c>
      <c r="Z15" s="3">
        <v>18</v>
      </c>
      <c r="AA15">
        <v>94.7</v>
      </c>
      <c r="AB15" s="3">
        <v>58</v>
      </c>
      <c r="AC15">
        <v>89.3</v>
      </c>
      <c r="AD15">
        <v>100</v>
      </c>
      <c r="AE15">
        <v>19</v>
      </c>
      <c r="AF15">
        <v>27091</v>
      </c>
      <c r="AG15">
        <v>12264</v>
      </c>
      <c r="AH15">
        <v>59456</v>
      </c>
      <c r="AI15">
        <v>113268</v>
      </c>
      <c r="AJ15">
        <v>42.453449200000001</v>
      </c>
      <c r="AK15">
        <v>-76.473502699999997</v>
      </c>
    </row>
    <row r="16" spans="1:37" x14ac:dyDescent="0.3">
      <c r="A16">
        <v>14</v>
      </c>
      <c r="B16" s="3">
        <v>33</v>
      </c>
      <c r="C16" t="s">
        <v>87</v>
      </c>
      <c r="D16" t="s">
        <v>88</v>
      </c>
      <c r="E16" t="s">
        <v>89</v>
      </c>
      <c r="F16" t="s">
        <v>82</v>
      </c>
      <c r="G16" t="s">
        <v>69</v>
      </c>
      <c r="H16" t="s">
        <v>63</v>
      </c>
      <c r="I16">
        <v>5</v>
      </c>
      <c r="J16" t="s">
        <v>70</v>
      </c>
      <c r="K16">
        <v>98.4</v>
      </c>
      <c r="L16" s="3">
        <v>21</v>
      </c>
      <c r="M16">
        <v>92.3</v>
      </c>
      <c r="N16" s="3">
        <v>45</v>
      </c>
      <c r="O16">
        <v>15.4</v>
      </c>
      <c r="P16" s="3" t="s">
        <v>1749</v>
      </c>
      <c r="Q16">
        <v>92.1</v>
      </c>
      <c r="R16" s="3">
        <v>69</v>
      </c>
      <c r="S16">
        <v>92.9</v>
      </c>
      <c r="T16" s="3">
        <v>166</v>
      </c>
      <c r="U16">
        <v>99.7</v>
      </c>
      <c r="V16" s="3">
        <v>36</v>
      </c>
      <c r="W16">
        <v>97.2</v>
      </c>
      <c r="X16" s="3">
        <v>30</v>
      </c>
      <c r="Y16">
        <v>93.3</v>
      </c>
      <c r="Z16" s="3">
        <v>31</v>
      </c>
      <c r="AA16">
        <v>90.4</v>
      </c>
      <c r="AB16" s="3">
        <v>92</v>
      </c>
      <c r="AC16">
        <v>87.9</v>
      </c>
      <c r="AD16">
        <v>95</v>
      </c>
      <c r="AE16">
        <v>5</v>
      </c>
      <c r="AF16">
        <v>5393</v>
      </c>
      <c r="AG16">
        <v>1490</v>
      </c>
      <c r="AH16">
        <v>51048</v>
      </c>
      <c r="AI16">
        <v>96902</v>
      </c>
      <c r="AJ16">
        <v>-37.798345900000001</v>
      </c>
      <c r="AK16">
        <v>144.96097399999999</v>
      </c>
    </row>
    <row r="17" spans="1:37" x14ac:dyDescent="0.3">
      <c r="A17">
        <v>15</v>
      </c>
      <c r="B17" s="3">
        <v>6</v>
      </c>
      <c r="C17" t="s">
        <v>90</v>
      </c>
      <c r="D17" t="s">
        <v>59</v>
      </c>
      <c r="E17" t="s">
        <v>60</v>
      </c>
      <c r="F17" t="s">
        <v>91</v>
      </c>
      <c r="G17" t="s">
        <v>62</v>
      </c>
      <c r="H17" t="s">
        <v>63</v>
      </c>
      <c r="I17">
        <v>5</v>
      </c>
      <c r="J17" t="s">
        <v>64</v>
      </c>
      <c r="K17">
        <v>96.1</v>
      </c>
      <c r="L17" s="3">
        <v>30</v>
      </c>
      <c r="M17">
        <v>93.7</v>
      </c>
      <c r="N17" s="3">
        <v>41</v>
      </c>
      <c r="O17">
        <v>100</v>
      </c>
      <c r="P17" s="3">
        <v>5</v>
      </c>
      <c r="Q17">
        <v>100</v>
      </c>
      <c r="R17" s="3">
        <v>3</v>
      </c>
      <c r="S17">
        <v>100</v>
      </c>
      <c r="T17" s="3">
        <v>63</v>
      </c>
      <c r="U17">
        <v>81</v>
      </c>
      <c r="V17" s="3">
        <v>159</v>
      </c>
      <c r="W17">
        <v>22.8</v>
      </c>
      <c r="X17" s="3">
        <v>521</v>
      </c>
      <c r="Y17">
        <v>34.200000000000003</v>
      </c>
      <c r="Z17" s="3">
        <v>225</v>
      </c>
      <c r="AA17">
        <v>41.4</v>
      </c>
      <c r="AB17" s="3">
        <v>357</v>
      </c>
      <c r="AC17">
        <v>87.8</v>
      </c>
      <c r="AD17">
        <v>100</v>
      </c>
      <c r="AE17">
        <v>19</v>
      </c>
      <c r="AF17">
        <v>27091</v>
      </c>
      <c r="AG17">
        <v>12264</v>
      </c>
      <c r="AH17">
        <v>59456</v>
      </c>
      <c r="AI17">
        <v>113268</v>
      </c>
      <c r="AJ17">
        <v>34.137657599999997</v>
      </c>
      <c r="AK17">
        <v>-118.125269</v>
      </c>
    </row>
    <row r="18" spans="1:37" x14ac:dyDescent="0.3">
      <c r="A18">
        <v>16</v>
      </c>
      <c r="B18" s="3">
        <v>18</v>
      </c>
      <c r="C18" t="s">
        <v>92</v>
      </c>
      <c r="D18" t="s">
        <v>59</v>
      </c>
      <c r="E18" t="s">
        <v>60</v>
      </c>
      <c r="F18" t="s">
        <v>61</v>
      </c>
      <c r="G18" t="s">
        <v>69</v>
      </c>
      <c r="H18" t="s">
        <v>63</v>
      </c>
      <c r="I18">
        <v>5</v>
      </c>
      <c r="J18" t="s">
        <v>64</v>
      </c>
      <c r="K18">
        <v>99.9</v>
      </c>
      <c r="L18" s="3">
        <v>9</v>
      </c>
      <c r="M18">
        <v>99.9</v>
      </c>
      <c r="N18" s="3">
        <v>7</v>
      </c>
      <c r="O18">
        <v>100</v>
      </c>
      <c r="P18" s="3">
        <v>3</v>
      </c>
      <c r="Q18">
        <v>45.8</v>
      </c>
      <c r="R18" s="3">
        <v>293</v>
      </c>
      <c r="S18">
        <v>89.8</v>
      </c>
      <c r="T18" s="3">
        <v>184</v>
      </c>
      <c r="U18">
        <v>78.8</v>
      </c>
      <c r="V18" s="3">
        <v>169</v>
      </c>
      <c r="W18">
        <v>85.8</v>
      </c>
      <c r="X18" s="3">
        <v>112</v>
      </c>
      <c r="Y18">
        <v>99.9</v>
      </c>
      <c r="Z18" s="3">
        <v>9</v>
      </c>
      <c r="AA18">
        <v>99.2</v>
      </c>
      <c r="AB18" s="3">
        <v>13</v>
      </c>
      <c r="AC18">
        <v>87.7</v>
      </c>
      <c r="AD18">
        <v>100</v>
      </c>
      <c r="AE18">
        <v>19</v>
      </c>
      <c r="AF18">
        <v>27091</v>
      </c>
      <c r="AG18">
        <v>12264</v>
      </c>
      <c r="AH18">
        <v>59456</v>
      </c>
      <c r="AI18">
        <v>113268</v>
      </c>
      <c r="AJ18">
        <v>41.316324399999999</v>
      </c>
      <c r="AK18">
        <v>-72.922343100000006</v>
      </c>
    </row>
    <row r="19" spans="1:37" x14ac:dyDescent="0.3">
      <c r="A19">
        <f>17</f>
        <v>17</v>
      </c>
      <c r="B19" s="3">
        <v>12</v>
      </c>
      <c r="C19" t="s">
        <v>93</v>
      </c>
      <c r="D19" t="s">
        <v>94</v>
      </c>
      <c r="E19" t="s">
        <v>1726</v>
      </c>
      <c r="F19" t="s">
        <v>82</v>
      </c>
      <c r="G19" t="s">
        <v>69</v>
      </c>
      <c r="H19" t="s">
        <v>63</v>
      </c>
      <c r="I19">
        <v>5</v>
      </c>
      <c r="J19" t="s">
        <v>70</v>
      </c>
      <c r="K19">
        <v>99.4</v>
      </c>
      <c r="L19" s="3">
        <v>14</v>
      </c>
      <c r="M19">
        <v>95.4</v>
      </c>
      <c r="N19" s="3">
        <v>37</v>
      </c>
      <c r="O19">
        <v>90.4</v>
      </c>
      <c r="P19" s="3">
        <v>85</v>
      </c>
      <c r="Q19">
        <v>97.5</v>
      </c>
      <c r="R19" s="3">
        <v>38</v>
      </c>
      <c r="S19">
        <v>50.8</v>
      </c>
      <c r="T19" s="3">
        <v>354</v>
      </c>
      <c r="U19">
        <v>23.5</v>
      </c>
      <c r="V19" s="3">
        <v>492</v>
      </c>
      <c r="W19">
        <v>43.2</v>
      </c>
      <c r="X19" s="3">
        <v>353</v>
      </c>
      <c r="Y19">
        <v>82.6</v>
      </c>
      <c r="Z19" s="3">
        <v>46</v>
      </c>
      <c r="AA19">
        <v>68.8</v>
      </c>
      <c r="AB19" s="3">
        <v>212</v>
      </c>
      <c r="AC19">
        <v>87</v>
      </c>
      <c r="AD19">
        <v>94</v>
      </c>
      <c r="AE19">
        <v>1</v>
      </c>
      <c r="AF19">
        <v>1008</v>
      </c>
      <c r="AG19">
        <v>2742</v>
      </c>
      <c r="AH19">
        <v>30726</v>
      </c>
      <c r="AI19">
        <v>58947</v>
      </c>
      <c r="AJ19">
        <v>39.986913000000001</v>
      </c>
      <c r="AK19">
        <v>116.30587389999999</v>
      </c>
    </row>
    <row r="20" spans="1:37" x14ac:dyDescent="0.3">
      <c r="A20">
        <f>17</f>
        <v>17</v>
      </c>
      <c r="B20" s="3">
        <v>16</v>
      </c>
      <c r="C20" t="s">
        <v>95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>
        <v>5</v>
      </c>
      <c r="J20" t="s">
        <v>64</v>
      </c>
      <c r="K20">
        <v>99.8</v>
      </c>
      <c r="L20" s="3">
        <v>10</v>
      </c>
      <c r="M20">
        <v>97.5</v>
      </c>
      <c r="N20" s="3">
        <v>23</v>
      </c>
      <c r="O20">
        <v>64.5</v>
      </c>
      <c r="P20" s="3">
        <v>216</v>
      </c>
      <c r="Q20">
        <v>100</v>
      </c>
      <c r="R20" s="3">
        <v>2</v>
      </c>
      <c r="S20">
        <v>16.7</v>
      </c>
      <c r="T20" s="3">
        <v>640</v>
      </c>
      <c r="U20">
        <v>57.5</v>
      </c>
      <c r="V20" s="3">
        <v>261</v>
      </c>
      <c r="W20">
        <v>52.5</v>
      </c>
      <c r="X20" s="3">
        <v>298</v>
      </c>
      <c r="Y20">
        <v>94.6</v>
      </c>
      <c r="Z20" s="3">
        <v>27</v>
      </c>
      <c r="AA20">
        <v>79.3</v>
      </c>
      <c r="AB20" s="3">
        <v>155</v>
      </c>
      <c r="AC20">
        <v>87</v>
      </c>
      <c r="AD20">
        <v>100</v>
      </c>
      <c r="AE20">
        <v>19</v>
      </c>
      <c r="AF20">
        <v>27091</v>
      </c>
      <c r="AG20">
        <v>12264</v>
      </c>
      <c r="AH20">
        <v>59456</v>
      </c>
      <c r="AI20">
        <v>113268</v>
      </c>
      <c r="AJ20">
        <v>40.343094200000003</v>
      </c>
      <c r="AK20">
        <v>-74.655073900000005</v>
      </c>
    </row>
    <row r="21" spans="1:37" x14ac:dyDescent="0.3">
      <c r="A21">
        <f>19</f>
        <v>19</v>
      </c>
      <c r="B21" s="3">
        <v>45</v>
      </c>
      <c r="C21" t="s">
        <v>96</v>
      </c>
      <c r="D21" t="s">
        <v>88</v>
      </c>
      <c r="E21" t="s">
        <v>89</v>
      </c>
      <c r="F21" t="s">
        <v>82</v>
      </c>
      <c r="G21" t="s">
        <v>69</v>
      </c>
      <c r="H21" t="s">
        <v>63</v>
      </c>
      <c r="I21">
        <v>4</v>
      </c>
      <c r="J21" t="s">
        <v>70</v>
      </c>
      <c r="K21">
        <v>89.7</v>
      </c>
      <c r="L21" s="3">
        <v>45</v>
      </c>
      <c r="M21">
        <v>88.1</v>
      </c>
      <c r="N21" s="3">
        <v>55</v>
      </c>
      <c r="O21">
        <v>18.2</v>
      </c>
      <c r="P21" s="3" t="s">
        <v>1749</v>
      </c>
      <c r="Q21">
        <v>95.9</v>
      </c>
      <c r="R21" s="3">
        <v>47</v>
      </c>
      <c r="S21">
        <v>100</v>
      </c>
      <c r="T21" s="3">
        <v>55</v>
      </c>
      <c r="U21">
        <v>99.1</v>
      </c>
      <c r="V21" s="3">
        <v>50</v>
      </c>
      <c r="W21">
        <v>99</v>
      </c>
      <c r="X21" s="3">
        <v>15</v>
      </c>
      <c r="Y21">
        <v>95.5</v>
      </c>
      <c r="Z21" s="3">
        <v>25</v>
      </c>
      <c r="AA21">
        <v>99.6</v>
      </c>
      <c r="AB21" s="3">
        <v>10</v>
      </c>
      <c r="AC21">
        <v>86.7</v>
      </c>
      <c r="AD21">
        <v>95</v>
      </c>
      <c r="AE21">
        <v>5</v>
      </c>
      <c r="AF21">
        <v>5393</v>
      </c>
      <c r="AG21">
        <v>1490</v>
      </c>
      <c r="AH21">
        <v>51048</v>
      </c>
      <c r="AI21">
        <v>96902</v>
      </c>
      <c r="AJ21">
        <v>-33.917346999999999</v>
      </c>
      <c r="AK21">
        <v>151.2312675</v>
      </c>
    </row>
    <row r="22" spans="1:37" x14ac:dyDescent="0.3">
      <c r="A22">
        <f>19</f>
        <v>19</v>
      </c>
      <c r="B22" s="3">
        <v>41</v>
      </c>
      <c r="C22" t="s">
        <v>97</v>
      </c>
      <c r="D22" t="s">
        <v>88</v>
      </c>
      <c r="E22" t="s">
        <v>89</v>
      </c>
      <c r="F22" t="s">
        <v>82</v>
      </c>
      <c r="G22" t="s">
        <v>69</v>
      </c>
      <c r="H22" t="s">
        <v>63</v>
      </c>
      <c r="I22">
        <v>5</v>
      </c>
      <c r="J22" t="s">
        <v>70</v>
      </c>
      <c r="K22">
        <v>96</v>
      </c>
      <c r="L22" s="3">
        <v>31</v>
      </c>
      <c r="M22">
        <v>87.7</v>
      </c>
      <c r="N22" s="3">
        <v>57</v>
      </c>
      <c r="O22">
        <v>11.8</v>
      </c>
      <c r="P22" s="3" t="s">
        <v>1749</v>
      </c>
      <c r="Q22">
        <v>93.5</v>
      </c>
      <c r="R22" s="3">
        <v>63</v>
      </c>
      <c r="S22">
        <v>99.5</v>
      </c>
      <c r="T22" s="3">
        <v>89</v>
      </c>
      <c r="U22">
        <v>100</v>
      </c>
      <c r="V22" s="3">
        <v>13</v>
      </c>
      <c r="W22">
        <v>91.9</v>
      </c>
      <c r="X22" s="3">
        <v>70</v>
      </c>
      <c r="Y22">
        <v>88.1</v>
      </c>
      <c r="Z22" s="3">
        <v>42</v>
      </c>
      <c r="AA22">
        <v>99.7</v>
      </c>
      <c r="AB22" s="3">
        <v>7</v>
      </c>
      <c r="AC22">
        <v>86.7</v>
      </c>
      <c r="AD22">
        <v>95</v>
      </c>
      <c r="AE22">
        <v>5</v>
      </c>
      <c r="AF22">
        <v>5393</v>
      </c>
      <c r="AG22">
        <v>1490</v>
      </c>
      <c r="AH22">
        <v>51048</v>
      </c>
      <c r="AI22">
        <v>96902</v>
      </c>
      <c r="AJ22">
        <v>-33.888325999999999</v>
      </c>
      <c r="AK22">
        <v>151.15</v>
      </c>
    </row>
    <row r="23" spans="1:37" x14ac:dyDescent="0.3">
      <c r="A23">
        <v>21</v>
      </c>
      <c r="B23" s="3">
        <v>34</v>
      </c>
      <c r="C23" t="s">
        <v>98</v>
      </c>
      <c r="D23" t="s">
        <v>99</v>
      </c>
      <c r="E23" t="s">
        <v>100</v>
      </c>
      <c r="F23" t="s">
        <v>82</v>
      </c>
      <c r="G23" t="s">
        <v>69</v>
      </c>
      <c r="H23" t="s">
        <v>63</v>
      </c>
      <c r="I23">
        <v>5</v>
      </c>
      <c r="J23" t="s">
        <v>70</v>
      </c>
      <c r="K23">
        <v>99.7</v>
      </c>
      <c r="L23" s="3">
        <v>11</v>
      </c>
      <c r="M23">
        <v>96</v>
      </c>
      <c r="N23" s="3">
        <v>33</v>
      </c>
      <c r="O23">
        <v>54.2</v>
      </c>
      <c r="P23" s="3">
        <v>283</v>
      </c>
      <c r="Q23">
        <v>57.2</v>
      </c>
      <c r="R23" s="3">
        <v>226</v>
      </c>
      <c r="S23">
        <v>95.7</v>
      </c>
      <c r="T23" s="3">
        <v>145</v>
      </c>
      <c r="U23">
        <v>96.4</v>
      </c>
      <c r="V23" s="3">
        <v>80</v>
      </c>
      <c r="W23">
        <v>95.5</v>
      </c>
      <c r="X23" s="3">
        <v>46</v>
      </c>
      <c r="Y23">
        <v>96.4</v>
      </c>
      <c r="Z23" s="3">
        <v>22</v>
      </c>
      <c r="AA23">
        <v>99.9</v>
      </c>
      <c r="AB23" s="3">
        <v>2</v>
      </c>
      <c r="AC23">
        <v>86.3</v>
      </c>
      <c r="AD23">
        <v>94</v>
      </c>
      <c r="AE23">
        <v>8</v>
      </c>
      <c r="AF23">
        <v>9176</v>
      </c>
      <c r="AG23">
        <v>3642</v>
      </c>
      <c r="AH23">
        <v>47833</v>
      </c>
      <c r="AI23">
        <v>90994</v>
      </c>
      <c r="AJ23">
        <v>43.663493199999998</v>
      </c>
      <c r="AK23">
        <v>-79.396059800000003</v>
      </c>
    </row>
    <row r="24" spans="1:37" x14ac:dyDescent="0.3">
      <c r="A24">
        <v>22</v>
      </c>
      <c r="B24" s="3">
        <v>15</v>
      </c>
      <c r="C24" t="s">
        <v>101</v>
      </c>
      <c r="D24" t="s">
        <v>66</v>
      </c>
      <c r="E24" t="s">
        <v>67</v>
      </c>
      <c r="F24" t="s">
        <v>82</v>
      </c>
      <c r="G24" t="s">
        <v>69</v>
      </c>
      <c r="H24" t="s">
        <v>63</v>
      </c>
      <c r="I24">
        <v>5</v>
      </c>
      <c r="J24" t="s">
        <v>70</v>
      </c>
      <c r="K24">
        <v>98.1</v>
      </c>
      <c r="L24" s="3">
        <v>25</v>
      </c>
      <c r="M24">
        <v>96.9</v>
      </c>
      <c r="N24" s="3">
        <v>26</v>
      </c>
      <c r="O24">
        <v>72.400000000000006</v>
      </c>
      <c r="P24" s="3">
        <v>176</v>
      </c>
      <c r="Q24">
        <v>58.7</v>
      </c>
      <c r="R24" s="3">
        <v>216</v>
      </c>
      <c r="S24">
        <v>98.8</v>
      </c>
      <c r="T24" s="3">
        <v>100</v>
      </c>
      <c r="U24">
        <v>99.9</v>
      </c>
      <c r="V24" s="3">
        <v>33</v>
      </c>
      <c r="W24">
        <v>99.6</v>
      </c>
      <c r="X24" s="3">
        <v>12</v>
      </c>
      <c r="Y24">
        <v>48.1</v>
      </c>
      <c r="Z24" s="3">
        <v>141</v>
      </c>
      <c r="AA24">
        <v>99.7</v>
      </c>
      <c r="AB24" s="3">
        <v>6</v>
      </c>
      <c r="AC24">
        <v>86.1</v>
      </c>
      <c r="AD24">
        <v>96</v>
      </c>
      <c r="AE24">
        <v>12</v>
      </c>
      <c r="AF24">
        <v>11405</v>
      </c>
      <c r="AG24">
        <v>3215</v>
      </c>
      <c r="AH24">
        <v>37460</v>
      </c>
      <c r="AI24">
        <v>66806</v>
      </c>
      <c r="AJ24">
        <v>55.944515799999998</v>
      </c>
      <c r="AK24">
        <v>-3.1892412999999999</v>
      </c>
    </row>
    <row r="25" spans="1:37" x14ac:dyDescent="0.3">
      <c r="A25">
        <v>23</v>
      </c>
      <c r="B25" s="3">
        <v>22</v>
      </c>
      <c r="C25" t="s">
        <v>102</v>
      </c>
      <c r="D25" t="s">
        <v>59</v>
      </c>
      <c r="E25" t="s">
        <v>60</v>
      </c>
      <c r="F25" t="s">
        <v>82</v>
      </c>
      <c r="G25" t="s">
        <v>69</v>
      </c>
      <c r="H25" t="s">
        <v>63</v>
      </c>
      <c r="I25">
        <v>5</v>
      </c>
      <c r="J25" t="s">
        <v>64</v>
      </c>
      <c r="K25">
        <v>99.6</v>
      </c>
      <c r="L25" s="3">
        <v>12</v>
      </c>
      <c r="M25">
        <v>98.3</v>
      </c>
      <c r="N25" s="3">
        <v>16</v>
      </c>
      <c r="O25">
        <v>100</v>
      </c>
      <c r="P25" s="3">
        <v>15</v>
      </c>
      <c r="Q25">
        <v>40.700000000000003</v>
      </c>
      <c r="R25" s="3">
        <v>339</v>
      </c>
      <c r="S25">
        <v>56.1</v>
      </c>
      <c r="T25" s="3">
        <v>332</v>
      </c>
      <c r="U25">
        <v>96.8</v>
      </c>
      <c r="V25" s="3">
        <v>76</v>
      </c>
      <c r="W25">
        <v>97.6</v>
      </c>
      <c r="X25" s="3">
        <v>25</v>
      </c>
      <c r="Y25">
        <v>99.9</v>
      </c>
      <c r="Z25" s="3">
        <v>10</v>
      </c>
      <c r="AA25">
        <v>94.2</v>
      </c>
      <c r="AB25" s="3">
        <v>64</v>
      </c>
      <c r="AC25">
        <v>85.9</v>
      </c>
      <c r="AD25">
        <v>100</v>
      </c>
      <c r="AE25">
        <v>19</v>
      </c>
      <c r="AF25">
        <v>27091</v>
      </c>
      <c r="AG25">
        <v>12264</v>
      </c>
      <c r="AH25">
        <v>59456</v>
      </c>
      <c r="AI25">
        <v>113268</v>
      </c>
      <c r="AJ25">
        <v>40.8075355</v>
      </c>
      <c r="AK25">
        <v>-73.962572699999996</v>
      </c>
    </row>
    <row r="26" spans="1:37" x14ac:dyDescent="0.3">
      <c r="A26">
        <v>24</v>
      </c>
      <c r="B26" s="3">
        <v>26</v>
      </c>
      <c r="C26" t="s">
        <v>103</v>
      </c>
      <c r="D26" t="s">
        <v>104</v>
      </c>
      <c r="E26" t="s">
        <v>105</v>
      </c>
      <c r="F26" t="s">
        <v>68</v>
      </c>
      <c r="G26" t="s">
        <v>62</v>
      </c>
      <c r="H26" t="s">
        <v>63</v>
      </c>
      <c r="I26">
        <v>1</v>
      </c>
      <c r="J26" t="s">
        <v>70</v>
      </c>
      <c r="K26">
        <v>73.7</v>
      </c>
      <c r="L26" s="3">
        <v>82</v>
      </c>
      <c r="M26">
        <v>97</v>
      </c>
      <c r="N26" s="3">
        <v>25</v>
      </c>
      <c r="O26">
        <v>99.3</v>
      </c>
      <c r="P26" s="3">
        <v>33</v>
      </c>
      <c r="Q26">
        <v>95.7</v>
      </c>
      <c r="R26" s="3">
        <v>49</v>
      </c>
      <c r="S26">
        <v>69.2</v>
      </c>
      <c r="T26" s="3">
        <v>280</v>
      </c>
      <c r="U26">
        <v>72.7</v>
      </c>
      <c r="V26" s="3">
        <v>196</v>
      </c>
      <c r="W26">
        <v>100</v>
      </c>
      <c r="X26" s="3">
        <v>3</v>
      </c>
      <c r="Y26">
        <v>60.8</v>
      </c>
      <c r="Z26" s="3">
        <v>97</v>
      </c>
      <c r="AA26">
        <v>80.400000000000006</v>
      </c>
      <c r="AB26" s="3">
        <v>146</v>
      </c>
      <c r="AC26">
        <v>85.8</v>
      </c>
      <c r="AD26">
        <v>92</v>
      </c>
      <c r="AE26">
        <v>4</v>
      </c>
      <c r="AF26">
        <v>2785</v>
      </c>
      <c r="AG26">
        <v>932</v>
      </c>
      <c r="AH26">
        <v>31192</v>
      </c>
      <c r="AI26">
        <v>58875</v>
      </c>
      <c r="AJ26">
        <v>48.854648500000003</v>
      </c>
      <c r="AK26">
        <v>2.337593</v>
      </c>
    </row>
    <row r="27" spans="1:37" x14ac:dyDescent="0.3">
      <c r="A27">
        <v>25</v>
      </c>
      <c r="B27" s="3">
        <v>14</v>
      </c>
      <c r="C27" t="s">
        <v>106</v>
      </c>
      <c r="D27" t="s">
        <v>94</v>
      </c>
      <c r="E27" t="s">
        <v>1726</v>
      </c>
      <c r="F27" t="s">
        <v>82</v>
      </c>
      <c r="G27" t="s">
        <v>69</v>
      </c>
      <c r="H27" t="s">
        <v>63</v>
      </c>
      <c r="I27">
        <v>4</v>
      </c>
      <c r="J27" t="s">
        <v>70</v>
      </c>
      <c r="K27">
        <v>99.1</v>
      </c>
      <c r="L27" s="3">
        <v>16</v>
      </c>
      <c r="M27">
        <v>96.9</v>
      </c>
      <c r="N27" s="3">
        <v>27</v>
      </c>
      <c r="O27">
        <v>93.9</v>
      </c>
      <c r="P27" s="3">
        <v>67</v>
      </c>
      <c r="Q27">
        <v>98.9</v>
      </c>
      <c r="R27" s="3">
        <v>22</v>
      </c>
      <c r="S27">
        <v>9.4</v>
      </c>
      <c r="T27" s="3" t="s">
        <v>1749</v>
      </c>
      <c r="U27">
        <v>15.7</v>
      </c>
      <c r="V27" s="3">
        <v>603</v>
      </c>
      <c r="W27">
        <v>47.8</v>
      </c>
      <c r="X27" s="3">
        <v>328</v>
      </c>
      <c r="Y27">
        <v>82.2</v>
      </c>
      <c r="Z27" s="3">
        <v>47</v>
      </c>
      <c r="AA27">
        <v>55.8</v>
      </c>
      <c r="AB27" s="3">
        <v>271</v>
      </c>
      <c r="AC27">
        <v>84.9</v>
      </c>
      <c r="AD27">
        <v>94</v>
      </c>
      <c r="AE27">
        <v>1</v>
      </c>
      <c r="AF27">
        <v>1008</v>
      </c>
      <c r="AG27">
        <v>2742</v>
      </c>
      <c r="AH27">
        <v>30726</v>
      </c>
      <c r="AI27">
        <v>58947</v>
      </c>
      <c r="AJ27">
        <v>39.9996674</v>
      </c>
      <c r="AK27">
        <v>116.3264439</v>
      </c>
    </row>
    <row r="28" spans="1:37" x14ac:dyDescent="0.3">
      <c r="A28">
        <f>26</f>
        <v>26</v>
      </c>
      <c r="B28" s="3">
        <v>19</v>
      </c>
      <c r="C28" t="s">
        <v>107</v>
      </c>
      <c r="D28" t="s">
        <v>80</v>
      </c>
      <c r="E28" t="s">
        <v>81</v>
      </c>
      <c r="F28" t="s">
        <v>68</v>
      </c>
      <c r="G28" t="s">
        <v>69</v>
      </c>
      <c r="H28" t="s">
        <v>63</v>
      </c>
      <c r="I28">
        <v>3</v>
      </c>
      <c r="J28" t="s">
        <v>70</v>
      </c>
      <c r="K28">
        <v>91</v>
      </c>
      <c r="L28" s="3">
        <v>42</v>
      </c>
      <c r="M28">
        <v>67.099999999999994</v>
      </c>
      <c r="N28" s="3">
        <v>115</v>
      </c>
      <c r="O28">
        <v>77.599999999999994</v>
      </c>
      <c r="P28" s="3">
        <v>149</v>
      </c>
      <c r="Q28">
        <v>94.4</v>
      </c>
      <c r="R28" s="3">
        <v>56</v>
      </c>
      <c r="S28">
        <v>100</v>
      </c>
      <c r="T28" s="3">
        <v>35</v>
      </c>
      <c r="U28">
        <v>80.2</v>
      </c>
      <c r="V28" s="3">
        <v>161</v>
      </c>
      <c r="W28">
        <v>66.099999999999994</v>
      </c>
      <c r="X28" s="3">
        <v>212</v>
      </c>
      <c r="Y28">
        <v>68.400000000000006</v>
      </c>
      <c r="Z28" s="3">
        <v>79</v>
      </c>
      <c r="AA28">
        <v>78.2</v>
      </c>
      <c r="AB28" s="3">
        <v>160</v>
      </c>
      <c r="AC28">
        <v>84.5</v>
      </c>
      <c r="AD28">
        <v>96</v>
      </c>
      <c r="AE28">
        <v>10</v>
      </c>
      <c r="AF28">
        <v>9112</v>
      </c>
      <c r="AG28">
        <v>7730</v>
      </c>
      <c r="AH28">
        <v>43641</v>
      </c>
      <c r="AI28">
        <v>80207</v>
      </c>
      <c r="AJ28">
        <v>1.3483099000000001</v>
      </c>
      <c r="AK28">
        <v>103.6831347</v>
      </c>
    </row>
    <row r="29" spans="1:37" x14ac:dyDescent="0.3">
      <c r="A29">
        <f>26</f>
        <v>26</v>
      </c>
      <c r="B29" s="3">
        <v>21</v>
      </c>
      <c r="C29" t="s">
        <v>108</v>
      </c>
      <c r="D29" t="s">
        <v>109</v>
      </c>
      <c r="E29" t="s">
        <v>110</v>
      </c>
      <c r="F29" t="s">
        <v>68</v>
      </c>
      <c r="G29" t="s">
        <v>69</v>
      </c>
      <c r="H29" t="s">
        <v>63</v>
      </c>
      <c r="I29">
        <v>5</v>
      </c>
      <c r="J29" t="s">
        <v>70</v>
      </c>
      <c r="K29">
        <v>97.6</v>
      </c>
      <c r="L29" s="3">
        <v>27</v>
      </c>
      <c r="M29">
        <v>51.4</v>
      </c>
      <c r="N29" s="3">
        <v>159</v>
      </c>
      <c r="O29">
        <v>82.9</v>
      </c>
      <c r="P29" s="3">
        <v>121</v>
      </c>
      <c r="Q29">
        <v>82.3</v>
      </c>
      <c r="R29" s="3">
        <v>102</v>
      </c>
      <c r="S29">
        <v>100</v>
      </c>
      <c r="T29" s="3">
        <v>28</v>
      </c>
      <c r="U29">
        <v>99</v>
      </c>
      <c r="V29" s="3">
        <v>52</v>
      </c>
      <c r="W29">
        <v>42.7</v>
      </c>
      <c r="X29" s="3">
        <v>355</v>
      </c>
      <c r="Y29">
        <v>99.5</v>
      </c>
      <c r="Z29" s="3">
        <v>14</v>
      </c>
      <c r="AA29">
        <v>97.3</v>
      </c>
      <c r="AB29" s="3">
        <v>32</v>
      </c>
      <c r="AC29">
        <v>84.5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>
        <v>22.283089100000002</v>
      </c>
      <c r="AK29">
        <v>114.13656210000001</v>
      </c>
    </row>
    <row r="30" spans="1:37" x14ac:dyDescent="0.3">
      <c r="A30">
        <v>28</v>
      </c>
      <c r="B30" s="3">
        <v>24</v>
      </c>
      <c r="C30" t="s">
        <v>111</v>
      </c>
      <c r="D30" t="s">
        <v>59</v>
      </c>
      <c r="E30" t="s">
        <v>60</v>
      </c>
      <c r="F30" t="s">
        <v>68</v>
      </c>
      <c r="G30" t="s">
        <v>69</v>
      </c>
      <c r="H30" t="s">
        <v>63</v>
      </c>
      <c r="I30">
        <v>5</v>
      </c>
      <c r="J30" t="s">
        <v>64</v>
      </c>
      <c r="K30">
        <v>87.3</v>
      </c>
      <c r="L30" s="3">
        <v>51</v>
      </c>
      <c r="M30">
        <v>59.7</v>
      </c>
      <c r="N30" s="3">
        <v>134</v>
      </c>
      <c r="O30">
        <v>100</v>
      </c>
      <c r="P30" s="3">
        <v>8</v>
      </c>
      <c r="Q30">
        <v>89.4</v>
      </c>
      <c r="R30" s="3">
        <v>77</v>
      </c>
      <c r="S30">
        <v>64.400000000000006</v>
      </c>
      <c r="T30" s="3">
        <v>300</v>
      </c>
      <c r="U30">
        <v>91.4</v>
      </c>
      <c r="V30" s="3">
        <v>111</v>
      </c>
      <c r="W30">
        <v>98.1</v>
      </c>
      <c r="X30" s="3">
        <v>21</v>
      </c>
      <c r="Y30">
        <v>74.5</v>
      </c>
      <c r="Z30" s="3">
        <v>60</v>
      </c>
      <c r="AA30">
        <v>84.6</v>
      </c>
      <c r="AB30" s="3">
        <v>122</v>
      </c>
      <c r="AC30">
        <v>84.5</v>
      </c>
      <c r="AD30">
        <v>100</v>
      </c>
      <c r="AE30">
        <v>19</v>
      </c>
      <c r="AF30">
        <v>27091</v>
      </c>
      <c r="AG30">
        <v>12264</v>
      </c>
      <c r="AH30">
        <v>59456</v>
      </c>
      <c r="AI30">
        <v>113268</v>
      </c>
      <c r="AJ30">
        <v>39.329901300000003</v>
      </c>
      <c r="AK30">
        <v>-76.620517699999994</v>
      </c>
    </row>
    <row r="31" spans="1:37" x14ac:dyDescent="0.3">
      <c r="A31">
        <v>28</v>
      </c>
      <c r="B31" s="3">
        <v>23</v>
      </c>
      <c r="C31" t="s">
        <v>112</v>
      </c>
      <c r="D31" t="s">
        <v>113</v>
      </c>
      <c r="E31" t="s">
        <v>114</v>
      </c>
      <c r="F31" t="s">
        <v>68</v>
      </c>
      <c r="G31" t="s">
        <v>69</v>
      </c>
      <c r="H31" t="s">
        <v>63</v>
      </c>
      <c r="I31">
        <v>5</v>
      </c>
      <c r="J31" t="s">
        <v>70</v>
      </c>
      <c r="K31">
        <v>100</v>
      </c>
      <c r="L31" s="3">
        <v>7</v>
      </c>
      <c r="M31">
        <v>99.8</v>
      </c>
      <c r="N31" s="3">
        <v>9</v>
      </c>
      <c r="O31">
        <v>90.4</v>
      </c>
      <c r="P31" s="3">
        <v>84</v>
      </c>
      <c r="Q31">
        <v>70</v>
      </c>
      <c r="R31" s="3">
        <v>148</v>
      </c>
      <c r="S31">
        <v>10.3</v>
      </c>
      <c r="T31" s="3" t="s">
        <v>1749</v>
      </c>
      <c r="U31">
        <v>29.2</v>
      </c>
      <c r="V31" s="3">
        <v>427</v>
      </c>
      <c r="W31">
        <v>70</v>
      </c>
      <c r="X31" s="3">
        <v>196</v>
      </c>
      <c r="Y31">
        <v>99.8</v>
      </c>
      <c r="Z31" s="3">
        <v>11</v>
      </c>
      <c r="AA31">
        <v>99.7</v>
      </c>
      <c r="AB31" s="3">
        <v>5</v>
      </c>
      <c r="AC31">
        <v>84.3</v>
      </c>
      <c r="AD31">
        <v>92</v>
      </c>
      <c r="AE31">
        <v>9</v>
      </c>
      <c r="AF31">
        <v>8132</v>
      </c>
      <c r="AG31">
        <v>3470</v>
      </c>
      <c r="AH31">
        <v>37963</v>
      </c>
      <c r="AI31">
        <v>72067</v>
      </c>
      <c r="AJ31">
        <v>35.713815099999998</v>
      </c>
      <c r="AK31">
        <v>139.7627372</v>
      </c>
    </row>
    <row r="32" spans="1:37" x14ac:dyDescent="0.3">
      <c r="A32">
        <v>29</v>
      </c>
      <c r="B32" s="3">
        <v>44</v>
      </c>
      <c r="C32" t="s">
        <v>115</v>
      </c>
      <c r="D32" t="s">
        <v>59</v>
      </c>
      <c r="E32" t="s">
        <v>60</v>
      </c>
      <c r="F32" t="s">
        <v>82</v>
      </c>
      <c r="G32" t="s">
        <v>69</v>
      </c>
      <c r="H32" t="s">
        <v>63</v>
      </c>
      <c r="I32">
        <v>5</v>
      </c>
      <c r="J32" t="s">
        <v>70</v>
      </c>
      <c r="K32">
        <v>100</v>
      </c>
      <c r="L32" s="3">
        <v>8</v>
      </c>
      <c r="M32">
        <v>99.8</v>
      </c>
      <c r="N32" s="3">
        <v>8</v>
      </c>
      <c r="O32">
        <v>36.6</v>
      </c>
      <c r="P32" s="3">
        <v>435</v>
      </c>
      <c r="Q32">
        <v>84.8</v>
      </c>
      <c r="R32" s="3">
        <v>96</v>
      </c>
      <c r="S32">
        <v>43.4</v>
      </c>
      <c r="T32" s="3">
        <v>386</v>
      </c>
      <c r="U32">
        <v>24.8</v>
      </c>
      <c r="V32" s="3">
        <v>477</v>
      </c>
      <c r="W32">
        <v>89.8</v>
      </c>
      <c r="X32" s="3">
        <v>86</v>
      </c>
      <c r="Y32">
        <v>97</v>
      </c>
      <c r="Z32" s="3">
        <v>20</v>
      </c>
      <c r="AA32">
        <v>91.2</v>
      </c>
      <c r="AB32" s="3">
        <v>86</v>
      </c>
      <c r="AC32">
        <v>83.8</v>
      </c>
      <c r="AD32">
        <v>100</v>
      </c>
      <c r="AE32">
        <v>19</v>
      </c>
      <c r="AF32">
        <v>27091</v>
      </c>
      <c r="AG32">
        <v>12264</v>
      </c>
      <c r="AH32">
        <v>59456</v>
      </c>
      <c r="AI32">
        <v>113268</v>
      </c>
      <c r="AJ32">
        <v>34.069918199999996</v>
      </c>
      <c r="AK32">
        <v>-118.4438495</v>
      </c>
    </row>
    <row r="33" spans="1:37" x14ac:dyDescent="0.3">
      <c r="A33">
        <v>30</v>
      </c>
      <c r="B33" s="3">
        <v>31</v>
      </c>
      <c r="C33" t="s">
        <v>116</v>
      </c>
      <c r="D33" t="s">
        <v>99</v>
      </c>
      <c r="E33" t="s">
        <v>100</v>
      </c>
      <c r="F33" t="s">
        <v>82</v>
      </c>
      <c r="G33" t="s">
        <v>69</v>
      </c>
      <c r="H33" t="s">
        <v>63</v>
      </c>
      <c r="I33">
        <v>5</v>
      </c>
      <c r="J33" t="s">
        <v>70</v>
      </c>
      <c r="K33">
        <v>93.7</v>
      </c>
      <c r="L33" s="3">
        <v>34</v>
      </c>
      <c r="M33">
        <v>87.6</v>
      </c>
      <c r="N33" s="3">
        <v>58</v>
      </c>
      <c r="O33">
        <v>64</v>
      </c>
      <c r="P33" s="3">
        <v>219</v>
      </c>
      <c r="Q33">
        <v>62.1</v>
      </c>
      <c r="R33" s="3">
        <v>195</v>
      </c>
      <c r="S33">
        <v>88.9</v>
      </c>
      <c r="T33" s="3">
        <v>188</v>
      </c>
      <c r="U33">
        <v>93.3</v>
      </c>
      <c r="V33" s="3">
        <v>98</v>
      </c>
      <c r="W33">
        <v>86.2</v>
      </c>
      <c r="X33" s="3">
        <v>107</v>
      </c>
      <c r="Y33">
        <v>92.5</v>
      </c>
      <c r="Z33" s="3">
        <v>33</v>
      </c>
      <c r="AA33">
        <v>94.2</v>
      </c>
      <c r="AB33" s="3">
        <v>64</v>
      </c>
      <c r="AC33">
        <v>83.7</v>
      </c>
      <c r="AD33">
        <v>94</v>
      </c>
      <c r="AE33">
        <v>8</v>
      </c>
      <c r="AF33">
        <v>9176</v>
      </c>
      <c r="AG33">
        <v>3642</v>
      </c>
      <c r="AH33">
        <v>47833</v>
      </c>
      <c r="AI33">
        <v>90994</v>
      </c>
      <c r="AJ33">
        <v>45.504784700000002</v>
      </c>
      <c r="AK33">
        <v>-73.577151099999995</v>
      </c>
    </row>
    <row r="34" spans="1:37" x14ac:dyDescent="0.3">
      <c r="A34">
        <v>32</v>
      </c>
      <c r="B34" s="3">
        <v>28</v>
      </c>
      <c r="C34" t="s">
        <v>117</v>
      </c>
      <c r="D34" t="s">
        <v>66</v>
      </c>
      <c r="E34" t="s">
        <v>67</v>
      </c>
      <c r="F34" t="s">
        <v>82</v>
      </c>
      <c r="G34" t="s">
        <v>69</v>
      </c>
      <c r="H34" t="s">
        <v>63</v>
      </c>
      <c r="I34">
        <v>5</v>
      </c>
      <c r="J34" t="s">
        <v>70</v>
      </c>
      <c r="K34">
        <v>95.4</v>
      </c>
      <c r="L34" s="3">
        <v>33</v>
      </c>
      <c r="M34">
        <v>98</v>
      </c>
      <c r="N34" s="3">
        <v>21</v>
      </c>
      <c r="O34">
        <v>53.8</v>
      </c>
      <c r="P34" s="3">
        <v>288</v>
      </c>
      <c r="Q34">
        <v>49.1</v>
      </c>
      <c r="R34" s="3">
        <v>274</v>
      </c>
      <c r="S34">
        <v>93.5</v>
      </c>
      <c r="T34" s="3">
        <v>160</v>
      </c>
      <c r="U34">
        <v>99.4</v>
      </c>
      <c r="V34" s="3">
        <v>44</v>
      </c>
      <c r="W34">
        <v>99.7</v>
      </c>
      <c r="X34" s="3">
        <v>10</v>
      </c>
      <c r="Y34">
        <v>71.900000000000006</v>
      </c>
      <c r="Z34" s="3">
        <v>66</v>
      </c>
      <c r="AA34">
        <v>92.3</v>
      </c>
      <c r="AB34" s="3">
        <v>75</v>
      </c>
      <c r="AC34">
        <v>82.2</v>
      </c>
      <c r="AD34">
        <v>96</v>
      </c>
      <c r="AE34">
        <v>12</v>
      </c>
      <c r="AF34">
        <v>11405</v>
      </c>
      <c r="AG34">
        <v>3215</v>
      </c>
      <c r="AH34">
        <v>37460</v>
      </c>
      <c r="AI34">
        <v>66806</v>
      </c>
      <c r="AJ34">
        <v>53.466849799999999</v>
      </c>
      <c r="AK34">
        <v>-2.2338836999999998</v>
      </c>
    </row>
    <row r="35" spans="1:37" x14ac:dyDescent="0.3">
      <c r="A35">
        <v>33</v>
      </c>
      <c r="B35" s="3">
        <v>25</v>
      </c>
      <c r="C35" t="s">
        <v>118</v>
      </c>
      <c r="D35" t="s">
        <v>59</v>
      </c>
      <c r="E35" t="s">
        <v>60</v>
      </c>
      <c r="F35" t="s">
        <v>82</v>
      </c>
      <c r="G35" t="s">
        <v>69</v>
      </c>
      <c r="H35" t="s">
        <v>63</v>
      </c>
      <c r="I35">
        <v>5</v>
      </c>
      <c r="J35" t="s">
        <v>70</v>
      </c>
      <c r="K35">
        <v>98.3</v>
      </c>
      <c r="L35" s="3">
        <v>22</v>
      </c>
      <c r="M35">
        <v>89.9</v>
      </c>
      <c r="N35" s="3">
        <v>48</v>
      </c>
      <c r="O35">
        <v>82.2</v>
      </c>
      <c r="P35" s="3">
        <v>127</v>
      </c>
      <c r="Q35">
        <v>56.2</v>
      </c>
      <c r="R35" s="3">
        <v>231</v>
      </c>
      <c r="S35">
        <v>67</v>
      </c>
      <c r="T35" s="3">
        <v>292</v>
      </c>
      <c r="U35">
        <v>27.6</v>
      </c>
      <c r="V35" s="3">
        <v>445</v>
      </c>
      <c r="W35">
        <v>95.4</v>
      </c>
      <c r="X35" s="3">
        <v>48</v>
      </c>
      <c r="Y35">
        <v>94.3</v>
      </c>
      <c r="Z35" s="3">
        <v>29</v>
      </c>
      <c r="AA35">
        <v>83.7</v>
      </c>
      <c r="AB35" s="3">
        <v>126</v>
      </c>
      <c r="AC35">
        <v>81.7</v>
      </c>
      <c r="AD35">
        <v>100</v>
      </c>
      <c r="AE35">
        <v>19</v>
      </c>
      <c r="AF35">
        <v>27091</v>
      </c>
      <c r="AG35">
        <v>12264</v>
      </c>
      <c r="AH35">
        <v>59456</v>
      </c>
      <c r="AI35">
        <v>113268</v>
      </c>
      <c r="AJ35">
        <v>42.277144999999997</v>
      </c>
      <c r="AK35">
        <v>-83.738207099999997</v>
      </c>
    </row>
    <row r="36" spans="1:37" x14ac:dyDescent="0.3">
      <c r="A36">
        <f>34</f>
        <v>34</v>
      </c>
      <c r="B36" s="3">
        <v>30</v>
      </c>
      <c r="C36" t="s">
        <v>119</v>
      </c>
      <c r="D36" t="s">
        <v>88</v>
      </c>
      <c r="E36" t="s">
        <v>89</v>
      </c>
      <c r="F36" t="s">
        <v>68</v>
      </c>
      <c r="G36" t="s">
        <v>69</v>
      </c>
      <c r="H36" t="s">
        <v>63</v>
      </c>
      <c r="I36">
        <v>4</v>
      </c>
      <c r="J36" t="s">
        <v>70</v>
      </c>
      <c r="K36">
        <v>93.2</v>
      </c>
      <c r="L36" s="3">
        <v>37</v>
      </c>
      <c r="M36">
        <v>70.2</v>
      </c>
      <c r="N36" s="3">
        <v>102</v>
      </c>
      <c r="O36">
        <v>34.9</v>
      </c>
      <c r="P36" s="3">
        <v>455</v>
      </c>
      <c r="Q36">
        <v>92.8</v>
      </c>
      <c r="R36" s="3">
        <v>65</v>
      </c>
      <c r="S36">
        <v>100</v>
      </c>
      <c r="T36" s="3">
        <v>38</v>
      </c>
      <c r="U36">
        <v>93.3</v>
      </c>
      <c r="V36" s="3">
        <v>97</v>
      </c>
      <c r="W36">
        <v>78.5</v>
      </c>
      <c r="X36" s="3">
        <v>156</v>
      </c>
      <c r="Y36">
        <v>43.9</v>
      </c>
      <c r="Z36" s="3">
        <v>164</v>
      </c>
      <c r="AA36">
        <v>87.4</v>
      </c>
      <c r="AB36" s="3">
        <v>108</v>
      </c>
      <c r="AC36">
        <v>81.5</v>
      </c>
      <c r="AD36">
        <v>95</v>
      </c>
      <c r="AE36">
        <v>5</v>
      </c>
      <c r="AF36">
        <v>5393</v>
      </c>
      <c r="AG36">
        <v>1490</v>
      </c>
      <c r="AH36">
        <v>51048</v>
      </c>
      <c r="AI36">
        <v>96902</v>
      </c>
      <c r="AJ36">
        <v>-35.281253300000003</v>
      </c>
      <c r="AK36">
        <v>149.11832380000001</v>
      </c>
    </row>
    <row r="37" spans="1:37" x14ac:dyDescent="0.3">
      <c r="A37">
        <f>34</f>
        <v>34</v>
      </c>
      <c r="B37" s="3">
        <v>47</v>
      </c>
      <c r="C37" t="s">
        <v>120</v>
      </c>
      <c r="D37" t="s">
        <v>99</v>
      </c>
      <c r="E37" t="s">
        <v>100</v>
      </c>
      <c r="F37" t="s">
        <v>82</v>
      </c>
      <c r="G37" t="s">
        <v>69</v>
      </c>
      <c r="H37" t="s">
        <v>63</v>
      </c>
      <c r="I37">
        <v>5</v>
      </c>
      <c r="J37" t="s">
        <v>70</v>
      </c>
      <c r="K37">
        <v>98.2</v>
      </c>
      <c r="L37" s="3">
        <v>24</v>
      </c>
      <c r="M37">
        <v>93.5</v>
      </c>
      <c r="N37" s="3">
        <v>43</v>
      </c>
      <c r="O37">
        <v>44.4</v>
      </c>
      <c r="P37" s="3">
        <v>354</v>
      </c>
      <c r="Q37">
        <v>57</v>
      </c>
      <c r="R37" s="3">
        <v>227</v>
      </c>
      <c r="S37">
        <v>96.4</v>
      </c>
      <c r="T37" s="3">
        <v>134</v>
      </c>
      <c r="U37">
        <v>74.099999999999994</v>
      </c>
      <c r="V37" s="3">
        <v>189</v>
      </c>
      <c r="W37">
        <v>96.3</v>
      </c>
      <c r="X37" s="3">
        <v>37</v>
      </c>
      <c r="Y37">
        <v>60.1</v>
      </c>
      <c r="Z37" s="3">
        <v>99</v>
      </c>
      <c r="AA37">
        <v>99.9</v>
      </c>
      <c r="AB37" s="3">
        <v>3</v>
      </c>
      <c r="AC37">
        <v>81.5</v>
      </c>
      <c r="AD37">
        <v>94</v>
      </c>
      <c r="AE37">
        <v>8</v>
      </c>
      <c r="AF37">
        <v>9176</v>
      </c>
      <c r="AG37">
        <v>3642</v>
      </c>
      <c r="AH37">
        <v>47833</v>
      </c>
      <c r="AI37">
        <v>90994</v>
      </c>
      <c r="AJ37">
        <v>49.260605200000001</v>
      </c>
      <c r="AK37">
        <v>-123.2459939</v>
      </c>
    </row>
    <row r="38" spans="1:37" x14ac:dyDescent="0.3">
      <c r="A38">
        <v>36</v>
      </c>
      <c r="B38" s="3">
        <v>16</v>
      </c>
      <c r="C38" t="s">
        <v>1751</v>
      </c>
      <c r="D38" t="s">
        <v>76</v>
      </c>
      <c r="E38" t="s">
        <v>77</v>
      </c>
      <c r="F38" t="s">
        <v>61</v>
      </c>
      <c r="G38" t="s">
        <v>78</v>
      </c>
      <c r="H38" t="s">
        <v>63</v>
      </c>
      <c r="I38">
        <v>5</v>
      </c>
      <c r="J38" t="s">
        <v>70</v>
      </c>
      <c r="K38">
        <v>84.6</v>
      </c>
      <c r="L38" s="3">
        <v>57</v>
      </c>
      <c r="M38">
        <v>59.9</v>
      </c>
      <c r="N38" s="3">
        <v>133</v>
      </c>
      <c r="O38">
        <v>92.4</v>
      </c>
      <c r="P38" s="3">
        <v>73</v>
      </c>
      <c r="Q38">
        <v>98</v>
      </c>
      <c r="R38" s="3">
        <v>34</v>
      </c>
      <c r="S38">
        <v>100</v>
      </c>
      <c r="T38" s="3">
        <v>25</v>
      </c>
      <c r="U38">
        <v>100</v>
      </c>
      <c r="V38" s="3">
        <v>12</v>
      </c>
      <c r="W38">
        <v>65.599999999999994</v>
      </c>
      <c r="X38" s="3">
        <v>213</v>
      </c>
      <c r="Y38">
        <v>19.399999999999999</v>
      </c>
      <c r="Z38" s="3">
        <v>431</v>
      </c>
      <c r="AA38">
        <v>42.3</v>
      </c>
      <c r="AB38" s="3">
        <v>351</v>
      </c>
      <c r="AC38">
        <v>80.400000000000006</v>
      </c>
      <c r="AD38">
        <v>95</v>
      </c>
      <c r="AE38">
        <v>1</v>
      </c>
      <c r="AF38">
        <v>1373</v>
      </c>
      <c r="AG38">
        <v>198</v>
      </c>
      <c r="AH38">
        <v>81776</v>
      </c>
      <c r="AI38">
        <v>146116</v>
      </c>
      <c r="AJ38">
        <v>46.5191442</v>
      </c>
      <c r="AK38">
        <v>6.4843564999999996</v>
      </c>
    </row>
    <row r="39" spans="1:37" x14ac:dyDescent="0.3">
      <c r="A39">
        <v>37</v>
      </c>
      <c r="B39" s="3">
        <v>49</v>
      </c>
      <c r="C39" t="s">
        <v>121</v>
      </c>
      <c r="D39" t="s">
        <v>122</v>
      </c>
      <c r="E39" t="s">
        <v>123</v>
      </c>
      <c r="F39" t="s">
        <v>82</v>
      </c>
      <c r="G39" t="s">
        <v>78</v>
      </c>
      <c r="H39" t="s">
        <v>63</v>
      </c>
      <c r="I39">
        <v>5</v>
      </c>
      <c r="J39" t="s">
        <v>70</v>
      </c>
      <c r="K39">
        <v>83.9</v>
      </c>
      <c r="L39" s="3">
        <v>59</v>
      </c>
      <c r="M39">
        <v>98.2</v>
      </c>
      <c r="N39" s="3">
        <v>19</v>
      </c>
      <c r="O39">
        <v>88.8</v>
      </c>
      <c r="P39" s="3">
        <v>89</v>
      </c>
      <c r="Q39">
        <v>59.6</v>
      </c>
      <c r="R39" s="3">
        <v>210</v>
      </c>
      <c r="S39">
        <v>76.5</v>
      </c>
      <c r="T39" s="3">
        <v>243</v>
      </c>
      <c r="U39">
        <v>97.3</v>
      </c>
      <c r="V39" s="3">
        <v>71</v>
      </c>
      <c r="W39">
        <v>86.7</v>
      </c>
      <c r="X39" s="3">
        <v>103</v>
      </c>
      <c r="Y39">
        <v>25</v>
      </c>
      <c r="Z39" s="3">
        <v>330</v>
      </c>
      <c r="AA39">
        <v>84.8</v>
      </c>
      <c r="AB39" s="3">
        <v>120</v>
      </c>
      <c r="AC39">
        <v>80</v>
      </c>
      <c r="AD39">
        <v>95</v>
      </c>
      <c r="AE39">
        <v>1</v>
      </c>
      <c r="AF39">
        <v>499</v>
      </c>
      <c r="AG39">
        <v>166</v>
      </c>
      <c r="AH39">
        <v>31931</v>
      </c>
      <c r="AI39">
        <v>67900</v>
      </c>
      <c r="AJ39">
        <v>48.149008000000002</v>
      </c>
      <c r="AK39">
        <v>11.5674039</v>
      </c>
    </row>
    <row r="40" spans="1:37" x14ac:dyDescent="0.3">
      <c r="A40">
        <f>38</f>
        <v>38</v>
      </c>
      <c r="B40" s="3">
        <v>48</v>
      </c>
      <c r="C40" t="s">
        <v>124</v>
      </c>
      <c r="D40" t="s">
        <v>104</v>
      </c>
      <c r="E40" t="s">
        <v>105</v>
      </c>
      <c r="F40" t="s">
        <v>61</v>
      </c>
      <c r="G40" t="s">
        <v>62</v>
      </c>
      <c r="H40" t="s">
        <v>63</v>
      </c>
      <c r="I40">
        <v>1</v>
      </c>
      <c r="J40" t="s">
        <v>70</v>
      </c>
      <c r="K40">
        <v>44.8</v>
      </c>
      <c r="L40" s="3">
        <v>185</v>
      </c>
      <c r="M40">
        <v>99.6</v>
      </c>
      <c r="N40" s="3">
        <v>10</v>
      </c>
      <c r="O40">
        <v>97.3</v>
      </c>
      <c r="P40" s="3">
        <v>51</v>
      </c>
      <c r="Q40">
        <v>93.8</v>
      </c>
      <c r="R40" s="3">
        <v>59</v>
      </c>
      <c r="S40">
        <v>98.5</v>
      </c>
      <c r="T40" s="3">
        <v>106</v>
      </c>
      <c r="U40">
        <v>98.3</v>
      </c>
      <c r="V40" s="3">
        <v>58</v>
      </c>
      <c r="W40">
        <v>76.900000000000006</v>
      </c>
      <c r="X40" s="3">
        <v>163</v>
      </c>
      <c r="Y40">
        <v>90.3</v>
      </c>
      <c r="Z40" s="3">
        <v>35</v>
      </c>
      <c r="AA40">
        <v>72.5</v>
      </c>
      <c r="AB40" s="3">
        <v>189</v>
      </c>
      <c r="AC40">
        <v>79.5</v>
      </c>
      <c r="AD40">
        <v>92</v>
      </c>
      <c r="AE40">
        <v>4</v>
      </c>
      <c r="AF40">
        <v>2785</v>
      </c>
      <c r="AG40">
        <v>932</v>
      </c>
      <c r="AH40">
        <v>31192</v>
      </c>
      <c r="AI40">
        <v>58875</v>
      </c>
      <c r="AJ40">
        <v>48.712609200000003</v>
      </c>
      <c r="AK40">
        <v>2.2107564000000002</v>
      </c>
    </row>
    <row r="41" spans="1:37" x14ac:dyDescent="0.3">
      <c r="A41">
        <f>38</f>
        <v>38</v>
      </c>
      <c r="B41" s="3">
        <v>39</v>
      </c>
      <c r="C41" t="s">
        <v>125</v>
      </c>
      <c r="D41" t="s">
        <v>59</v>
      </c>
      <c r="E41" t="s">
        <v>60</v>
      </c>
      <c r="F41" t="s">
        <v>82</v>
      </c>
      <c r="G41" t="s">
        <v>69</v>
      </c>
      <c r="H41" t="s">
        <v>63</v>
      </c>
      <c r="I41">
        <v>5</v>
      </c>
      <c r="J41" t="s">
        <v>64</v>
      </c>
      <c r="K41">
        <v>95.9</v>
      </c>
      <c r="L41" s="3">
        <v>32</v>
      </c>
      <c r="M41">
        <v>98.5</v>
      </c>
      <c r="N41" s="3">
        <v>15</v>
      </c>
      <c r="O41">
        <v>95.5</v>
      </c>
      <c r="P41" s="3">
        <v>60</v>
      </c>
      <c r="Q41">
        <v>26.7</v>
      </c>
      <c r="R41" s="3">
        <v>465</v>
      </c>
      <c r="S41">
        <v>26.4</v>
      </c>
      <c r="T41" s="3">
        <v>518</v>
      </c>
      <c r="U41">
        <v>95</v>
      </c>
      <c r="V41" s="3">
        <v>87</v>
      </c>
      <c r="W41">
        <v>85.4</v>
      </c>
      <c r="X41" s="3">
        <v>114</v>
      </c>
      <c r="Y41">
        <v>99.7</v>
      </c>
      <c r="Z41" s="3">
        <v>13</v>
      </c>
      <c r="AA41">
        <v>98.3</v>
      </c>
      <c r="AB41" s="3">
        <v>20</v>
      </c>
      <c r="AC41">
        <v>79.5</v>
      </c>
      <c r="AD41">
        <v>100</v>
      </c>
      <c r="AE41">
        <v>19</v>
      </c>
      <c r="AF41">
        <v>27091</v>
      </c>
      <c r="AG41">
        <v>12264</v>
      </c>
      <c r="AH41">
        <v>59456</v>
      </c>
      <c r="AI41">
        <v>113268</v>
      </c>
      <c r="AJ41">
        <v>40.729513400000002</v>
      </c>
      <c r="AK41">
        <v>-73.996460900000002</v>
      </c>
    </row>
    <row r="42" spans="1:37" x14ac:dyDescent="0.3">
      <c r="A42">
        <v>40</v>
      </c>
      <c r="B42" s="3">
        <v>37</v>
      </c>
      <c r="C42" t="s">
        <v>126</v>
      </c>
      <c r="D42" t="s">
        <v>66</v>
      </c>
      <c r="E42" t="s">
        <v>67</v>
      </c>
      <c r="F42" t="s">
        <v>82</v>
      </c>
      <c r="G42" t="s">
        <v>69</v>
      </c>
      <c r="H42" t="s">
        <v>63</v>
      </c>
      <c r="I42">
        <v>5</v>
      </c>
      <c r="J42" t="s">
        <v>70</v>
      </c>
      <c r="K42">
        <v>89.5</v>
      </c>
      <c r="L42" s="3">
        <v>46</v>
      </c>
      <c r="M42">
        <v>82.3</v>
      </c>
      <c r="N42" s="3">
        <v>68</v>
      </c>
      <c r="O42">
        <v>64.599999999999994</v>
      </c>
      <c r="P42" s="3">
        <v>215</v>
      </c>
      <c r="Q42">
        <v>61.1</v>
      </c>
      <c r="R42" s="3">
        <v>201</v>
      </c>
      <c r="S42">
        <v>98.8</v>
      </c>
      <c r="T42" s="3">
        <v>99</v>
      </c>
      <c r="U42">
        <v>100</v>
      </c>
      <c r="V42" s="3">
        <v>23</v>
      </c>
      <c r="W42">
        <v>99.2</v>
      </c>
      <c r="X42" s="3">
        <v>14</v>
      </c>
      <c r="Y42">
        <v>34.4</v>
      </c>
      <c r="Z42" s="3">
        <v>223</v>
      </c>
      <c r="AA42">
        <v>81.099999999999994</v>
      </c>
      <c r="AB42" s="3">
        <v>142</v>
      </c>
      <c r="AC42">
        <v>79.3</v>
      </c>
      <c r="AD42">
        <v>96</v>
      </c>
      <c r="AE42">
        <v>12</v>
      </c>
      <c r="AF42">
        <v>11405</v>
      </c>
      <c r="AG42">
        <v>3215</v>
      </c>
      <c r="AH42">
        <v>37460</v>
      </c>
      <c r="AI42">
        <v>66806</v>
      </c>
      <c r="AJ42">
        <v>51.511564399999997</v>
      </c>
      <c r="AK42">
        <v>-0.19839770000000001</v>
      </c>
    </row>
    <row r="43" spans="1:37" x14ac:dyDescent="0.3">
      <c r="A43">
        <v>41</v>
      </c>
      <c r="B43" s="3">
        <v>29</v>
      </c>
      <c r="C43" t="s">
        <v>127</v>
      </c>
      <c r="D43" t="s">
        <v>128</v>
      </c>
      <c r="E43" t="s">
        <v>129</v>
      </c>
      <c r="F43" t="s">
        <v>68</v>
      </c>
      <c r="G43" t="s">
        <v>69</v>
      </c>
      <c r="H43" t="s">
        <v>63</v>
      </c>
      <c r="I43">
        <v>4</v>
      </c>
      <c r="J43" t="s">
        <v>70</v>
      </c>
      <c r="K43">
        <v>99</v>
      </c>
      <c r="L43" s="3">
        <v>18</v>
      </c>
      <c r="M43">
        <v>98.2</v>
      </c>
      <c r="N43" s="3">
        <v>17</v>
      </c>
      <c r="O43">
        <v>85.1</v>
      </c>
      <c r="P43" s="3">
        <v>105</v>
      </c>
      <c r="Q43">
        <v>64.900000000000006</v>
      </c>
      <c r="R43" s="3">
        <v>175</v>
      </c>
      <c r="S43">
        <v>11.5</v>
      </c>
      <c r="T43" s="3" t="s">
        <v>1749</v>
      </c>
      <c r="U43">
        <v>14.5</v>
      </c>
      <c r="V43" s="3">
        <v>631</v>
      </c>
      <c r="W43">
        <v>36.9</v>
      </c>
      <c r="X43" s="3">
        <v>401</v>
      </c>
      <c r="Y43">
        <v>100</v>
      </c>
      <c r="Z43" s="3">
        <v>8</v>
      </c>
      <c r="AA43">
        <v>73.8</v>
      </c>
      <c r="AB43" s="3">
        <v>181</v>
      </c>
      <c r="AC43">
        <v>78.5</v>
      </c>
      <c r="AD43">
        <v>90</v>
      </c>
      <c r="AE43">
        <v>5</v>
      </c>
      <c r="AF43">
        <v>3655</v>
      </c>
      <c r="AG43">
        <v>1537</v>
      </c>
      <c r="AH43">
        <v>34860</v>
      </c>
      <c r="AI43">
        <v>63618</v>
      </c>
      <c r="AJ43">
        <v>37.459350499999999</v>
      </c>
      <c r="AK43">
        <v>126.9511364</v>
      </c>
    </row>
    <row r="44" spans="1:37" x14ac:dyDescent="0.3">
      <c r="A44">
        <v>42</v>
      </c>
      <c r="B44" s="3">
        <v>57</v>
      </c>
      <c r="C44" t="s">
        <v>130</v>
      </c>
      <c r="D44" t="s">
        <v>88</v>
      </c>
      <c r="E44" t="s">
        <v>89</v>
      </c>
      <c r="F44" t="s">
        <v>82</v>
      </c>
      <c r="G44" t="s">
        <v>69</v>
      </c>
      <c r="H44" t="s">
        <v>63</v>
      </c>
      <c r="I44">
        <v>4</v>
      </c>
      <c r="J44" t="s">
        <v>70</v>
      </c>
      <c r="K44">
        <v>88.4</v>
      </c>
      <c r="L44" s="3">
        <v>49</v>
      </c>
      <c r="M44">
        <v>75.2</v>
      </c>
      <c r="N44" s="3">
        <v>84</v>
      </c>
      <c r="O44">
        <v>9.6</v>
      </c>
      <c r="P44" s="3" t="s">
        <v>1749</v>
      </c>
      <c r="Q44">
        <v>88.4</v>
      </c>
      <c r="R44" s="3">
        <v>81</v>
      </c>
      <c r="S44">
        <v>100</v>
      </c>
      <c r="T44" s="3">
        <v>50</v>
      </c>
      <c r="U44">
        <v>100</v>
      </c>
      <c r="V44" s="3">
        <v>19</v>
      </c>
      <c r="W44">
        <v>86.8</v>
      </c>
      <c r="X44" s="3">
        <v>102</v>
      </c>
      <c r="Y44">
        <v>61</v>
      </c>
      <c r="Z44" s="3">
        <v>95</v>
      </c>
      <c r="AA44">
        <v>71.8</v>
      </c>
      <c r="AB44" s="3">
        <v>194</v>
      </c>
      <c r="AC44">
        <v>78.2</v>
      </c>
      <c r="AD44">
        <v>95</v>
      </c>
      <c r="AE44">
        <v>5</v>
      </c>
      <c r="AF44">
        <v>5393</v>
      </c>
      <c r="AG44">
        <v>1490</v>
      </c>
      <c r="AH44">
        <v>51048</v>
      </c>
      <c r="AI44">
        <v>96902</v>
      </c>
      <c r="AJ44">
        <v>-37.914241599999997</v>
      </c>
      <c r="AK44">
        <v>145.13465919999999</v>
      </c>
    </row>
    <row r="45" spans="1:37" x14ac:dyDescent="0.3">
      <c r="A45">
        <v>43</v>
      </c>
      <c r="B45" s="3">
        <v>50</v>
      </c>
      <c r="C45" t="s">
        <v>131</v>
      </c>
      <c r="D45" t="s">
        <v>88</v>
      </c>
      <c r="E45" t="s">
        <v>89</v>
      </c>
      <c r="F45" t="s">
        <v>82</v>
      </c>
      <c r="G45" t="s">
        <v>69</v>
      </c>
      <c r="H45" t="s">
        <v>63</v>
      </c>
      <c r="I45">
        <v>5</v>
      </c>
      <c r="J45" t="s">
        <v>70</v>
      </c>
      <c r="K45">
        <v>87.1</v>
      </c>
      <c r="L45" s="3">
        <v>52</v>
      </c>
      <c r="M45">
        <v>73.7</v>
      </c>
      <c r="N45" s="3">
        <v>89</v>
      </c>
      <c r="O45">
        <v>21.6</v>
      </c>
      <c r="P45" s="3">
        <v>635</v>
      </c>
      <c r="Q45">
        <v>87</v>
      </c>
      <c r="R45" s="3">
        <v>84</v>
      </c>
      <c r="S45">
        <v>100</v>
      </c>
      <c r="T45" s="3">
        <v>41</v>
      </c>
      <c r="U45">
        <v>100</v>
      </c>
      <c r="V45" s="3">
        <v>22</v>
      </c>
      <c r="W45">
        <v>95</v>
      </c>
      <c r="X45" s="3">
        <v>53</v>
      </c>
      <c r="Y45">
        <v>44.4</v>
      </c>
      <c r="Z45" s="3">
        <v>163</v>
      </c>
      <c r="AA45">
        <v>73.099999999999994</v>
      </c>
      <c r="AB45" s="3">
        <v>187</v>
      </c>
      <c r="AC45">
        <v>78.099999999999994</v>
      </c>
      <c r="AD45">
        <v>95</v>
      </c>
      <c r="AE45">
        <v>5</v>
      </c>
      <c r="AF45">
        <v>5393</v>
      </c>
      <c r="AG45">
        <v>1490</v>
      </c>
      <c r="AH45">
        <v>51048</v>
      </c>
      <c r="AI45">
        <v>96902</v>
      </c>
      <c r="AJ45">
        <v>-22.575196999999999</v>
      </c>
      <c r="AK45">
        <v>144.08479259999999</v>
      </c>
    </row>
    <row r="46" spans="1:37" x14ac:dyDescent="0.3">
      <c r="A46">
        <f>44</f>
        <v>44</v>
      </c>
      <c r="B46" s="3">
        <v>42</v>
      </c>
      <c r="C46" t="s">
        <v>132</v>
      </c>
      <c r="D46" t="s">
        <v>94</v>
      </c>
      <c r="E46" t="s">
        <v>1726</v>
      </c>
      <c r="F46" t="s">
        <v>82</v>
      </c>
      <c r="G46" t="s">
        <v>69</v>
      </c>
      <c r="H46" t="s">
        <v>63</v>
      </c>
      <c r="I46">
        <v>4</v>
      </c>
      <c r="J46" t="s">
        <v>70</v>
      </c>
      <c r="K46">
        <v>73.8</v>
      </c>
      <c r="L46" s="3">
        <v>81</v>
      </c>
      <c r="M46">
        <v>95.7</v>
      </c>
      <c r="N46" s="3">
        <v>36</v>
      </c>
      <c r="O46">
        <v>66.5</v>
      </c>
      <c r="P46" s="3">
        <v>198</v>
      </c>
      <c r="Q46">
        <v>97.6</v>
      </c>
      <c r="R46" s="3">
        <v>37</v>
      </c>
      <c r="S46">
        <v>97.7</v>
      </c>
      <c r="T46" s="3">
        <v>120</v>
      </c>
      <c r="U46">
        <v>26.5</v>
      </c>
      <c r="V46" s="3">
        <v>456</v>
      </c>
      <c r="W46">
        <v>74.7</v>
      </c>
      <c r="X46" s="3">
        <v>174</v>
      </c>
      <c r="Y46">
        <v>37.700000000000003</v>
      </c>
      <c r="Z46" s="3">
        <v>194</v>
      </c>
      <c r="AA46">
        <v>51.5</v>
      </c>
      <c r="AB46" s="3">
        <v>297</v>
      </c>
      <c r="AC46">
        <v>77.8</v>
      </c>
      <c r="AD46">
        <v>94</v>
      </c>
      <c r="AE46">
        <v>1</v>
      </c>
      <c r="AF46">
        <v>1008</v>
      </c>
      <c r="AG46">
        <v>2742</v>
      </c>
      <c r="AH46">
        <v>30726</v>
      </c>
      <c r="AI46">
        <v>58947</v>
      </c>
      <c r="AJ46">
        <v>30.308684400000001</v>
      </c>
      <c r="AK46">
        <v>120.0864995</v>
      </c>
    </row>
    <row r="47" spans="1:37" x14ac:dyDescent="0.3">
      <c r="A47">
        <v>45</v>
      </c>
      <c r="B47" s="3">
        <v>56</v>
      </c>
      <c r="C47" t="s">
        <v>133</v>
      </c>
      <c r="D47" t="s">
        <v>66</v>
      </c>
      <c r="E47" t="s">
        <v>67</v>
      </c>
      <c r="F47" t="s">
        <v>61</v>
      </c>
      <c r="G47" t="s">
        <v>134</v>
      </c>
      <c r="H47" t="s">
        <v>63</v>
      </c>
      <c r="I47">
        <v>5</v>
      </c>
      <c r="J47" t="s">
        <v>70</v>
      </c>
      <c r="K47">
        <v>67.7</v>
      </c>
      <c r="L47" s="3">
        <v>98</v>
      </c>
      <c r="M47">
        <v>96.1</v>
      </c>
      <c r="N47" s="3">
        <v>32</v>
      </c>
      <c r="O47">
        <v>39.6</v>
      </c>
      <c r="P47" s="3">
        <v>401</v>
      </c>
      <c r="Q47">
        <v>80.2</v>
      </c>
      <c r="R47" s="3">
        <v>110</v>
      </c>
      <c r="S47">
        <v>100</v>
      </c>
      <c r="T47" s="3">
        <v>35</v>
      </c>
      <c r="U47">
        <v>100</v>
      </c>
      <c r="V47" s="3">
        <v>10</v>
      </c>
      <c r="W47">
        <v>32.4</v>
      </c>
      <c r="X47" s="3">
        <v>440</v>
      </c>
      <c r="Y47">
        <v>98.6</v>
      </c>
      <c r="Z47" s="3">
        <v>16</v>
      </c>
      <c r="AA47">
        <v>97.8</v>
      </c>
      <c r="AB47" s="3">
        <v>28</v>
      </c>
      <c r="AC47">
        <v>76.900000000000006</v>
      </c>
      <c r="AD47">
        <v>96</v>
      </c>
      <c r="AE47">
        <v>12</v>
      </c>
      <c r="AF47">
        <v>11405</v>
      </c>
      <c r="AG47">
        <v>3215</v>
      </c>
      <c r="AH47">
        <v>37460</v>
      </c>
      <c r="AI47">
        <v>66806</v>
      </c>
      <c r="AJ47">
        <v>51.514438800000001</v>
      </c>
      <c r="AK47">
        <v>-0.11645129999999999</v>
      </c>
    </row>
    <row r="48" spans="1:37" x14ac:dyDescent="0.3">
      <c r="A48">
        <v>46</v>
      </c>
      <c r="B48" s="3">
        <v>36</v>
      </c>
      <c r="C48" t="s">
        <v>135</v>
      </c>
      <c r="D48" t="s">
        <v>113</v>
      </c>
      <c r="E48" t="s">
        <v>114</v>
      </c>
      <c r="F48" t="s">
        <v>68</v>
      </c>
      <c r="G48" t="s">
        <v>69</v>
      </c>
      <c r="H48" t="s">
        <v>63</v>
      </c>
      <c r="I48">
        <v>5</v>
      </c>
      <c r="J48" t="s">
        <v>70</v>
      </c>
      <c r="K48">
        <v>98.7</v>
      </c>
      <c r="L48" s="3">
        <v>20</v>
      </c>
      <c r="M48">
        <v>99.1</v>
      </c>
      <c r="N48" s="3">
        <v>14</v>
      </c>
      <c r="O48">
        <v>94.7</v>
      </c>
      <c r="P48" s="3">
        <v>63</v>
      </c>
      <c r="Q48">
        <v>49.3</v>
      </c>
      <c r="R48" s="3">
        <v>270</v>
      </c>
      <c r="S48">
        <v>14.9</v>
      </c>
      <c r="T48" s="3">
        <v>670</v>
      </c>
      <c r="U48">
        <v>20.8</v>
      </c>
      <c r="V48" s="3">
        <v>538</v>
      </c>
      <c r="W48">
        <v>57.3</v>
      </c>
      <c r="X48" s="3">
        <v>266</v>
      </c>
      <c r="Y48">
        <v>53.2</v>
      </c>
      <c r="Z48" s="3">
        <v>118</v>
      </c>
      <c r="AA48">
        <v>88.4</v>
      </c>
      <c r="AB48" s="3">
        <v>103</v>
      </c>
      <c r="AC48">
        <v>76.3</v>
      </c>
      <c r="AD48">
        <v>92</v>
      </c>
      <c r="AE48">
        <v>9</v>
      </c>
      <c r="AF48">
        <v>8132</v>
      </c>
      <c r="AG48">
        <v>3470</v>
      </c>
      <c r="AH48">
        <v>37963</v>
      </c>
      <c r="AI48">
        <v>72067</v>
      </c>
      <c r="AJ48">
        <v>35.026244400000003</v>
      </c>
      <c r="AK48">
        <v>135.78082180000001</v>
      </c>
    </row>
    <row r="49" spans="1:37" x14ac:dyDescent="0.3">
      <c r="A49">
        <f>47</f>
        <v>47</v>
      </c>
      <c r="B49" s="3">
        <v>61</v>
      </c>
      <c r="C49" t="s">
        <v>136</v>
      </c>
      <c r="D49" t="s">
        <v>137</v>
      </c>
      <c r="E49" t="s">
        <v>138</v>
      </c>
      <c r="F49" t="s">
        <v>68</v>
      </c>
      <c r="G49" t="s">
        <v>62</v>
      </c>
      <c r="H49" t="s">
        <v>63</v>
      </c>
      <c r="I49">
        <v>5</v>
      </c>
      <c r="J49" t="s">
        <v>70</v>
      </c>
      <c r="K49">
        <v>73</v>
      </c>
      <c r="L49" s="3">
        <v>84</v>
      </c>
      <c r="M49">
        <v>79</v>
      </c>
      <c r="N49" s="3">
        <v>73</v>
      </c>
      <c r="O49">
        <v>36.9</v>
      </c>
      <c r="P49" s="3">
        <v>428</v>
      </c>
      <c r="Q49">
        <v>84.9</v>
      </c>
      <c r="R49" s="3">
        <v>95</v>
      </c>
      <c r="S49">
        <v>100</v>
      </c>
      <c r="T49" s="3">
        <v>66</v>
      </c>
      <c r="U49">
        <v>89.3</v>
      </c>
      <c r="V49" s="3">
        <v>121</v>
      </c>
      <c r="W49">
        <v>91.4</v>
      </c>
      <c r="X49" s="3">
        <v>72</v>
      </c>
      <c r="Y49">
        <v>42.1</v>
      </c>
      <c r="Z49" s="3">
        <v>170</v>
      </c>
      <c r="AA49">
        <v>98.4</v>
      </c>
      <c r="AB49" s="3">
        <v>18</v>
      </c>
      <c r="AC49">
        <v>76.2</v>
      </c>
      <c r="AD49">
        <v>94</v>
      </c>
      <c r="AE49">
        <v>3</v>
      </c>
      <c r="AF49">
        <v>2210</v>
      </c>
      <c r="AG49">
        <v>760</v>
      </c>
      <c r="AH49">
        <v>39704</v>
      </c>
      <c r="AI49">
        <v>75830</v>
      </c>
      <c r="AJ49">
        <v>52.0021919</v>
      </c>
      <c r="AK49">
        <v>4.3735765999999998</v>
      </c>
    </row>
    <row r="50" spans="1:37" x14ac:dyDescent="0.3">
      <c r="A50">
        <f>47</f>
        <v>47</v>
      </c>
      <c r="B50" s="3">
        <v>32</v>
      </c>
      <c r="C50" t="s">
        <v>139</v>
      </c>
      <c r="D50" t="s">
        <v>59</v>
      </c>
      <c r="E50" t="s">
        <v>60</v>
      </c>
      <c r="F50" t="s">
        <v>68</v>
      </c>
      <c r="G50" t="s">
        <v>69</v>
      </c>
      <c r="H50" t="s">
        <v>63</v>
      </c>
      <c r="I50">
        <v>5</v>
      </c>
      <c r="J50" t="s">
        <v>64</v>
      </c>
      <c r="K50">
        <v>83.8</v>
      </c>
      <c r="L50" s="3">
        <v>60</v>
      </c>
      <c r="M50">
        <v>60.2</v>
      </c>
      <c r="N50" s="3">
        <v>132</v>
      </c>
      <c r="O50">
        <v>98.9</v>
      </c>
      <c r="P50" s="3">
        <v>39</v>
      </c>
      <c r="Q50">
        <v>70.3</v>
      </c>
      <c r="R50" s="3">
        <v>147</v>
      </c>
      <c r="S50">
        <v>48.2</v>
      </c>
      <c r="T50" s="3">
        <v>364</v>
      </c>
      <c r="U50">
        <v>44.2</v>
      </c>
      <c r="V50" s="3">
        <v>327</v>
      </c>
      <c r="W50">
        <v>79.2</v>
      </c>
      <c r="X50" s="3">
        <v>152</v>
      </c>
      <c r="Y50">
        <v>97.7</v>
      </c>
      <c r="Z50" s="3">
        <v>19</v>
      </c>
      <c r="AA50">
        <v>78</v>
      </c>
      <c r="AB50" s="3">
        <v>162</v>
      </c>
      <c r="AC50">
        <v>76.2</v>
      </c>
      <c r="AD50">
        <v>100</v>
      </c>
      <c r="AE50">
        <v>19</v>
      </c>
      <c r="AF50">
        <v>27091</v>
      </c>
      <c r="AG50">
        <v>12264</v>
      </c>
      <c r="AH50">
        <v>59456</v>
      </c>
      <c r="AI50">
        <v>113268</v>
      </c>
      <c r="AJ50">
        <v>42.056459400000001</v>
      </c>
      <c r="AK50">
        <v>-87.675267000000005</v>
      </c>
    </row>
    <row r="51" spans="1:37" x14ac:dyDescent="0.3">
      <c r="A51">
        <f>47</f>
        <v>47</v>
      </c>
      <c r="B51" s="3">
        <v>38</v>
      </c>
      <c r="C51" t="s">
        <v>140</v>
      </c>
      <c r="D51" t="s">
        <v>109</v>
      </c>
      <c r="E51" t="s">
        <v>110</v>
      </c>
      <c r="F51" t="s">
        <v>68</v>
      </c>
      <c r="G51" t="s">
        <v>69</v>
      </c>
      <c r="H51" t="s">
        <v>63</v>
      </c>
      <c r="I51">
        <v>4</v>
      </c>
      <c r="J51" t="s">
        <v>70</v>
      </c>
      <c r="K51">
        <v>88.4</v>
      </c>
      <c r="L51" s="3">
        <v>50</v>
      </c>
      <c r="M51">
        <v>46.3</v>
      </c>
      <c r="N51" s="3">
        <v>190</v>
      </c>
      <c r="O51">
        <v>60</v>
      </c>
      <c r="P51" s="3">
        <v>236</v>
      </c>
      <c r="Q51">
        <v>92.3</v>
      </c>
      <c r="R51" s="3">
        <v>67</v>
      </c>
      <c r="S51">
        <v>100</v>
      </c>
      <c r="T51" s="3">
        <v>57</v>
      </c>
      <c r="U51">
        <v>77.099999999999994</v>
      </c>
      <c r="V51" s="3">
        <v>174</v>
      </c>
      <c r="W51">
        <v>32.700000000000003</v>
      </c>
      <c r="X51" s="3">
        <v>438</v>
      </c>
      <c r="Y51">
        <v>78.599999999999994</v>
      </c>
      <c r="Z51" s="3">
        <v>53</v>
      </c>
      <c r="AA51">
        <v>61.3</v>
      </c>
      <c r="AB51" s="3">
        <v>246</v>
      </c>
      <c r="AC51">
        <v>76.2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>
        <v>22.419625</v>
      </c>
      <c r="AK51">
        <v>114.2067606</v>
      </c>
    </row>
    <row r="52" spans="1:37" x14ac:dyDescent="0.3">
      <c r="A52">
        <v>50</v>
      </c>
      <c r="B52" s="3">
        <v>34</v>
      </c>
      <c r="C52" t="s">
        <v>141</v>
      </c>
      <c r="D52" t="s">
        <v>94</v>
      </c>
      <c r="E52" t="s">
        <v>1726</v>
      </c>
      <c r="F52" t="s">
        <v>82</v>
      </c>
      <c r="G52" t="s">
        <v>69</v>
      </c>
      <c r="H52" t="s">
        <v>63</v>
      </c>
      <c r="I52">
        <v>4</v>
      </c>
      <c r="J52" t="s">
        <v>70</v>
      </c>
      <c r="K52">
        <v>84.7</v>
      </c>
      <c r="L52" s="3">
        <v>55</v>
      </c>
      <c r="M52">
        <v>89.8</v>
      </c>
      <c r="N52" s="3">
        <v>49</v>
      </c>
      <c r="O52">
        <v>84.5</v>
      </c>
      <c r="P52" s="3">
        <v>108</v>
      </c>
      <c r="Q52">
        <v>72.400000000000006</v>
      </c>
      <c r="R52" s="3">
        <v>136</v>
      </c>
      <c r="S52">
        <v>88.3</v>
      </c>
      <c r="T52" s="3">
        <v>193</v>
      </c>
      <c r="U52">
        <v>33</v>
      </c>
      <c r="V52" s="3">
        <v>393</v>
      </c>
      <c r="W52">
        <v>22.7</v>
      </c>
      <c r="X52" s="3">
        <v>522</v>
      </c>
      <c r="Y52">
        <v>49.6</v>
      </c>
      <c r="Z52" s="3">
        <v>134</v>
      </c>
      <c r="AA52">
        <v>43.8</v>
      </c>
      <c r="AB52" s="3">
        <v>341</v>
      </c>
      <c r="AC52">
        <v>74.400000000000006</v>
      </c>
      <c r="AD52">
        <v>94</v>
      </c>
      <c r="AE52">
        <v>1</v>
      </c>
      <c r="AF52">
        <v>1008</v>
      </c>
      <c r="AG52">
        <v>2742</v>
      </c>
      <c r="AH52">
        <v>30726</v>
      </c>
      <c r="AI52">
        <v>58947</v>
      </c>
      <c r="AJ52">
        <v>31.297419699999999</v>
      </c>
      <c r="AK52">
        <v>121.5036178</v>
      </c>
    </row>
    <row r="53" spans="1:37" x14ac:dyDescent="0.3">
      <c r="A53">
        <v>51</v>
      </c>
      <c r="B53" s="3">
        <v>46</v>
      </c>
      <c r="C53" t="s">
        <v>142</v>
      </c>
      <c r="D53" t="s">
        <v>94</v>
      </c>
      <c r="E53" t="s">
        <v>1726</v>
      </c>
      <c r="F53" t="s">
        <v>82</v>
      </c>
      <c r="G53" t="s">
        <v>69</v>
      </c>
      <c r="H53" t="s">
        <v>63</v>
      </c>
      <c r="I53">
        <v>4</v>
      </c>
      <c r="J53" t="s">
        <v>70</v>
      </c>
      <c r="K53">
        <v>83.7</v>
      </c>
      <c r="L53" s="3">
        <v>61</v>
      </c>
      <c r="M53">
        <v>83.3</v>
      </c>
      <c r="N53" s="3">
        <v>64</v>
      </c>
      <c r="O53">
        <v>54.7</v>
      </c>
      <c r="P53" s="3">
        <v>279</v>
      </c>
      <c r="Q53">
        <v>99.4</v>
      </c>
      <c r="R53" s="3">
        <v>15</v>
      </c>
      <c r="S53">
        <v>39.200000000000003</v>
      </c>
      <c r="T53" s="3">
        <v>415</v>
      </c>
      <c r="U53">
        <v>35.5</v>
      </c>
      <c r="V53" s="3">
        <v>377</v>
      </c>
      <c r="W53">
        <v>38.299999999999997</v>
      </c>
      <c r="X53" s="3">
        <v>390</v>
      </c>
      <c r="Y53">
        <v>55.5</v>
      </c>
      <c r="Z53" s="3">
        <v>113</v>
      </c>
      <c r="AA53">
        <v>44.1</v>
      </c>
      <c r="AB53" s="3">
        <v>339</v>
      </c>
      <c r="AC53">
        <v>74.3</v>
      </c>
      <c r="AD53">
        <v>94</v>
      </c>
      <c r="AE53">
        <v>1</v>
      </c>
      <c r="AF53">
        <v>1008</v>
      </c>
      <c r="AG53">
        <v>2742</v>
      </c>
      <c r="AH53">
        <v>30726</v>
      </c>
      <c r="AI53">
        <v>58947</v>
      </c>
      <c r="AJ53">
        <v>31.025220099999999</v>
      </c>
      <c r="AK53">
        <v>121.43377839999999</v>
      </c>
    </row>
    <row r="54" spans="1:37" x14ac:dyDescent="0.3">
      <c r="A54">
        <v>52</v>
      </c>
      <c r="B54" s="3">
        <v>52</v>
      </c>
      <c r="C54" t="s">
        <v>143</v>
      </c>
      <c r="D54" t="s">
        <v>59</v>
      </c>
      <c r="E54" t="s">
        <v>60</v>
      </c>
      <c r="F54" t="s">
        <v>68</v>
      </c>
      <c r="G54" t="s">
        <v>69</v>
      </c>
      <c r="H54" t="s">
        <v>63</v>
      </c>
      <c r="I54">
        <v>5</v>
      </c>
      <c r="J54" t="s">
        <v>64</v>
      </c>
      <c r="K54">
        <v>71.2</v>
      </c>
      <c r="L54" s="3">
        <v>87</v>
      </c>
      <c r="M54">
        <v>75.3</v>
      </c>
      <c r="N54" s="3">
        <v>83</v>
      </c>
      <c r="O54">
        <v>49.1</v>
      </c>
      <c r="P54" s="3">
        <v>319</v>
      </c>
      <c r="Q54">
        <v>99.9</v>
      </c>
      <c r="R54" s="3">
        <v>10</v>
      </c>
      <c r="S54">
        <v>46.6</v>
      </c>
      <c r="T54" s="3">
        <v>371</v>
      </c>
      <c r="U54">
        <v>98.2</v>
      </c>
      <c r="V54" s="3">
        <v>59</v>
      </c>
      <c r="W54">
        <v>57.4</v>
      </c>
      <c r="X54" s="3">
        <v>264</v>
      </c>
      <c r="Y54">
        <v>60</v>
      </c>
      <c r="Z54" s="3">
        <v>100</v>
      </c>
      <c r="AA54">
        <v>47.2</v>
      </c>
      <c r="AB54" s="3">
        <v>323</v>
      </c>
      <c r="AC54">
        <v>73.7</v>
      </c>
      <c r="AD54">
        <v>100</v>
      </c>
      <c r="AE54">
        <v>19</v>
      </c>
      <c r="AF54">
        <v>27091</v>
      </c>
      <c r="AG54">
        <v>12264</v>
      </c>
      <c r="AH54">
        <v>59456</v>
      </c>
      <c r="AI54">
        <v>113268</v>
      </c>
      <c r="AJ54">
        <v>40.443202700000001</v>
      </c>
      <c r="AK54">
        <v>-79.942849899999999</v>
      </c>
    </row>
    <row r="55" spans="1:37" x14ac:dyDescent="0.3">
      <c r="A55">
        <v>53</v>
      </c>
      <c r="B55" s="3">
        <v>58</v>
      </c>
      <c r="C55" t="s">
        <v>144</v>
      </c>
      <c r="D55" t="s">
        <v>137</v>
      </c>
      <c r="E55" t="s">
        <v>138</v>
      </c>
      <c r="F55" t="s">
        <v>82</v>
      </c>
      <c r="G55" t="s">
        <v>69</v>
      </c>
      <c r="H55" t="s">
        <v>63</v>
      </c>
      <c r="I55">
        <v>5</v>
      </c>
      <c r="J55" t="s">
        <v>70</v>
      </c>
      <c r="K55">
        <v>83.6</v>
      </c>
      <c r="L55" s="3">
        <v>62</v>
      </c>
      <c r="M55">
        <v>44.2</v>
      </c>
      <c r="N55" s="3">
        <v>203</v>
      </c>
      <c r="O55">
        <v>21.2</v>
      </c>
      <c r="P55" s="3">
        <v>641</v>
      </c>
      <c r="Q55">
        <v>98.1</v>
      </c>
      <c r="R55" s="3">
        <v>33</v>
      </c>
      <c r="S55">
        <v>92.4</v>
      </c>
      <c r="T55" s="3">
        <v>168</v>
      </c>
      <c r="U55">
        <v>79.900000000000006</v>
      </c>
      <c r="V55" s="3">
        <v>163</v>
      </c>
      <c r="W55">
        <v>97.4</v>
      </c>
      <c r="X55" s="3">
        <v>28</v>
      </c>
      <c r="Y55">
        <v>49.9</v>
      </c>
      <c r="Z55" s="3">
        <v>133</v>
      </c>
      <c r="AA55">
        <v>64.8</v>
      </c>
      <c r="AB55" s="3">
        <v>226</v>
      </c>
      <c r="AC55">
        <v>73.400000000000006</v>
      </c>
      <c r="AD55">
        <v>94</v>
      </c>
      <c r="AE55">
        <v>3</v>
      </c>
      <c r="AF55">
        <v>2210</v>
      </c>
      <c r="AG55">
        <v>760</v>
      </c>
      <c r="AH55">
        <v>39704</v>
      </c>
      <c r="AI55">
        <v>75830</v>
      </c>
      <c r="AJ55">
        <v>52.355818200000002</v>
      </c>
      <c r="AK55">
        <v>4.9557263000000003</v>
      </c>
    </row>
    <row r="56" spans="1:37" x14ac:dyDescent="0.3">
      <c r="A56">
        <v>54</v>
      </c>
      <c r="B56" s="3">
        <v>59</v>
      </c>
      <c r="C56" t="s">
        <v>145</v>
      </c>
      <c r="D56" t="s">
        <v>122</v>
      </c>
      <c r="E56" t="s">
        <v>123</v>
      </c>
      <c r="F56" t="s">
        <v>82</v>
      </c>
      <c r="G56" t="s">
        <v>69</v>
      </c>
      <c r="H56" t="s">
        <v>63</v>
      </c>
      <c r="I56">
        <v>5</v>
      </c>
      <c r="J56" t="s">
        <v>70</v>
      </c>
      <c r="K56">
        <v>92.7</v>
      </c>
      <c r="L56" s="3">
        <v>40</v>
      </c>
      <c r="M56">
        <v>83.5</v>
      </c>
      <c r="N56" s="3">
        <v>63</v>
      </c>
      <c r="O56">
        <v>46.7</v>
      </c>
      <c r="P56" s="3">
        <v>335</v>
      </c>
      <c r="Q56">
        <v>51.4</v>
      </c>
      <c r="R56" s="3">
        <v>254</v>
      </c>
      <c r="S56">
        <v>73.3</v>
      </c>
      <c r="T56" s="3">
        <v>260</v>
      </c>
      <c r="U56">
        <v>37.700000000000003</v>
      </c>
      <c r="V56" s="3">
        <v>362</v>
      </c>
      <c r="W56">
        <v>94.4</v>
      </c>
      <c r="X56" s="3">
        <v>57</v>
      </c>
      <c r="Y56">
        <v>48.5</v>
      </c>
      <c r="Z56" s="3">
        <v>140</v>
      </c>
      <c r="AA56">
        <v>77.3</v>
      </c>
      <c r="AB56" s="3">
        <v>167</v>
      </c>
      <c r="AC56">
        <v>72.5</v>
      </c>
      <c r="AD56">
        <v>95</v>
      </c>
      <c r="AE56">
        <v>1</v>
      </c>
      <c r="AF56">
        <v>499</v>
      </c>
      <c r="AG56">
        <v>166</v>
      </c>
      <c r="AH56">
        <v>31931</v>
      </c>
      <c r="AI56">
        <v>67900</v>
      </c>
      <c r="AJ56">
        <v>48.150918500000003</v>
      </c>
      <c r="AK56">
        <v>11.5798609</v>
      </c>
    </row>
    <row r="57" spans="1:37" x14ac:dyDescent="0.3">
      <c r="A57">
        <v>55</v>
      </c>
      <c r="B57" s="3">
        <v>61</v>
      </c>
      <c r="C57" t="s">
        <v>146</v>
      </c>
      <c r="D57" t="s">
        <v>66</v>
      </c>
      <c r="E57" t="s">
        <v>67</v>
      </c>
      <c r="F57" t="s">
        <v>68</v>
      </c>
      <c r="G57" t="s">
        <v>69</v>
      </c>
      <c r="H57" t="s">
        <v>63</v>
      </c>
      <c r="I57">
        <v>5</v>
      </c>
      <c r="J57" t="s">
        <v>70</v>
      </c>
      <c r="K57">
        <v>74.900000000000006</v>
      </c>
      <c r="L57" s="3">
        <v>78</v>
      </c>
      <c r="M57">
        <v>84.7</v>
      </c>
      <c r="N57" s="3">
        <v>60</v>
      </c>
      <c r="O57">
        <v>47.3</v>
      </c>
      <c r="P57" s="3">
        <v>331</v>
      </c>
      <c r="Q57">
        <v>64.7</v>
      </c>
      <c r="R57" s="3">
        <v>179</v>
      </c>
      <c r="S57">
        <v>85.5</v>
      </c>
      <c r="T57" s="3">
        <v>205</v>
      </c>
      <c r="U57">
        <v>86.8</v>
      </c>
      <c r="V57" s="3">
        <v>136</v>
      </c>
      <c r="W57">
        <v>84.4</v>
      </c>
      <c r="X57" s="3">
        <v>122</v>
      </c>
      <c r="Y57">
        <v>39.6</v>
      </c>
      <c r="Z57" s="3">
        <v>181</v>
      </c>
      <c r="AA57">
        <v>81.3</v>
      </c>
      <c r="AB57" s="3">
        <v>141</v>
      </c>
      <c r="AC57">
        <v>72.400000000000006</v>
      </c>
      <c r="AD57">
        <v>96</v>
      </c>
      <c r="AE57">
        <v>12</v>
      </c>
      <c r="AF57">
        <v>11405</v>
      </c>
      <c r="AG57">
        <v>3215</v>
      </c>
      <c r="AH57">
        <v>37460</v>
      </c>
      <c r="AI57">
        <v>66806</v>
      </c>
      <c r="AJ57">
        <v>51.4585376</v>
      </c>
      <c r="AK57">
        <v>-2.6021757999999999</v>
      </c>
    </row>
    <row r="58" spans="1:37" x14ac:dyDescent="0.3">
      <c r="A58">
        <v>56</v>
      </c>
      <c r="B58" s="3">
        <v>42</v>
      </c>
      <c r="C58" t="s">
        <v>147</v>
      </c>
      <c r="D58" t="s">
        <v>128</v>
      </c>
      <c r="E58" t="s">
        <v>129</v>
      </c>
      <c r="F58" t="s">
        <v>61</v>
      </c>
      <c r="G58" t="s">
        <v>62</v>
      </c>
      <c r="H58" t="s">
        <v>63</v>
      </c>
      <c r="I58">
        <v>4</v>
      </c>
      <c r="J58" t="s">
        <v>70</v>
      </c>
      <c r="K58">
        <v>89.9</v>
      </c>
      <c r="L58" s="3">
        <v>44</v>
      </c>
      <c r="M58">
        <v>88.8</v>
      </c>
      <c r="N58" s="3">
        <v>53</v>
      </c>
      <c r="O58">
        <v>66.2</v>
      </c>
      <c r="P58" s="3">
        <v>202</v>
      </c>
      <c r="Q58">
        <v>97.7</v>
      </c>
      <c r="R58" s="3">
        <v>35</v>
      </c>
      <c r="S58">
        <v>22.3</v>
      </c>
      <c r="T58" s="3">
        <v>570</v>
      </c>
      <c r="U58">
        <v>11.6</v>
      </c>
      <c r="V58" s="3">
        <v>682</v>
      </c>
      <c r="W58">
        <v>10.6</v>
      </c>
      <c r="X58" s="3">
        <v>662</v>
      </c>
      <c r="Y58">
        <v>41.8</v>
      </c>
      <c r="Z58" s="3">
        <v>174</v>
      </c>
      <c r="AA58">
        <v>14.2</v>
      </c>
      <c r="AB58" s="3">
        <v>621</v>
      </c>
      <c r="AC58">
        <v>72.2</v>
      </c>
      <c r="AD58">
        <v>90</v>
      </c>
      <c r="AE58">
        <v>5</v>
      </c>
      <c r="AF58">
        <v>3655</v>
      </c>
      <c r="AG58">
        <v>1537</v>
      </c>
      <c r="AH58">
        <v>34860</v>
      </c>
      <c r="AI58">
        <v>63618</v>
      </c>
      <c r="AJ58">
        <v>36.372142699999998</v>
      </c>
      <c r="AK58">
        <v>127.36039</v>
      </c>
    </row>
    <row r="59" spans="1:37" x14ac:dyDescent="0.3">
      <c r="A59">
        <v>57</v>
      </c>
      <c r="B59" s="3">
        <v>50</v>
      </c>
      <c r="C59" t="s">
        <v>148</v>
      </c>
      <c r="D59" t="s">
        <v>59</v>
      </c>
      <c r="E59" t="s">
        <v>60</v>
      </c>
      <c r="F59" t="s">
        <v>68</v>
      </c>
      <c r="G59" t="s">
        <v>69</v>
      </c>
      <c r="H59" t="s">
        <v>63</v>
      </c>
      <c r="I59">
        <v>5</v>
      </c>
      <c r="J59" t="s">
        <v>64</v>
      </c>
      <c r="K59">
        <v>85.7</v>
      </c>
      <c r="L59" s="3">
        <v>53</v>
      </c>
      <c r="M59">
        <v>69.3</v>
      </c>
      <c r="N59" s="3">
        <v>106</v>
      </c>
      <c r="O59">
        <v>100</v>
      </c>
      <c r="P59" s="3">
        <v>7</v>
      </c>
      <c r="Q59">
        <v>40.200000000000003</v>
      </c>
      <c r="R59" s="3">
        <v>344</v>
      </c>
      <c r="S59">
        <v>16.8</v>
      </c>
      <c r="T59" s="3">
        <v>634</v>
      </c>
      <c r="U59">
        <v>52.2</v>
      </c>
      <c r="V59" s="3">
        <v>278</v>
      </c>
      <c r="W59">
        <v>90</v>
      </c>
      <c r="X59" s="3">
        <v>82</v>
      </c>
      <c r="Y59">
        <v>89.3</v>
      </c>
      <c r="Z59" s="3">
        <v>37</v>
      </c>
      <c r="AA59">
        <v>95</v>
      </c>
      <c r="AB59" s="3">
        <v>53</v>
      </c>
      <c r="AC59">
        <v>72</v>
      </c>
      <c r="AD59">
        <v>100</v>
      </c>
      <c r="AE59">
        <v>19</v>
      </c>
      <c r="AF59">
        <v>27091</v>
      </c>
      <c r="AG59">
        <v>12264</v>
      </c>
      <c r="AH59">
        <v>59456</v>
      </c>
      <c r="AI59">
        <v>113268</v>
      </c>
      <c r="AJ59">
        <v>36.0014258</v>
      </c>
      <c r="AK59">
        <v>-78.938228600000002</v>
      </c>
    </row>
    <row r="60" spans="1:37" x14ac:dyDescent="0.3">
      <c r="A60">
        <v>58</v>
      </c>
      <c r="B60" s="3">
        <v>72</v>
      </c>
      <c r="C60" t="s">
        <v>149</v>
      </c>
      <c r="D60" t="s">
        <v>59</v>
      </c>
      <c r="E60" t="s">
        <v>60</v>
      </c>
      <c r="F60" t="s">
        <v>82</v>
      </c>
      <c r="G60" t="s">
        <v>69</v>
      </c>
      <c r="H60" t="s">
        <v>63</v>
      </c>
      <c r="I60">
        <v>5</v>
      </c>
      <c r="J60" t="s">
        <v>70</v>
      </c>
      <c r="K60">
        <v>93.5</v>
      </c>
      <c r="L60" s="3">
        <v>35</v>
      </c>
      <c r="M60">
        <v>83.2</v>
      </c>
      <c r="N60" s="3">
        <v>65</v>
      </c>
      <c r="O60">
        <v>8.9</v>
      </c>
      <c r="P60" s="3" t="s">
        <v>1749</v>
      </c>
      <c r="Q60">
        <v>86.7</v>
      </c>
      <c r="R60" s="3">
        <v>85</v>
      </c>
      <c r="S60">
        <v>9.3000000000000007</v>
      </c>
      <c r="T60" s="3" t="s">
        <v>1749</v>
      </c>
      <c r="U60">
        <v>11</v>
      </c>
      <c r="V60" s="3">
        <v>691</v>
      </c>
      <c r="W60">
        <v>79.400000000000006</v>
      </c>
      <c r="X60" s="3">
        <v>147</v>
      </c>
      <c r="Y60">
        <v>70</v>
      </c>
      <c r="Z60" s="3">
        <v>73</v>
      </c>
      <c r="AA60">
        <v>77.7</v>
      </c>
      <c r="AB60" s="3">
        <v>163</v>
      </c>
      <c r="AC60">
        <v>71.8</v>
      </c>
      <c r="AD60">
        <v>100</v>
      </c>
      <c r="AE60">
        <v>19</v>
      </c>
      <c r="AF60">
        <v>27091</v>
      </c>
      <c r="AG60">
        <v>12264</v>
      </c>
      <c r="AH60">
        <v>59456</v>
      </c>
      <c r="AI60">
        <v>113268</v>
      </c>
      <c r="AJ60">
        <v>30.285028400000002</v>
      </c>
      <c r="AK60">
        <v>-97.733522600000001</v>
      </c>
    </row>
    <row r="61" spans="1:37" x14ac:dyDescent="0.3">
      <c r="A61">
        <v>59</v>
      </c>
      <c r="B61" s="3">
        <v>60</v>
      </c>
      <c r="C61" t="s">
        <v>150</v>
      </c>
      <c r="D61" t="s">
        <v>104</v>
      </c>
      <c r="E61" t="s">
        <v>105</v>
      </c>
      <c r="F61" t="s">
        <v>82</v>
      </c>
      <c r="G61" t="s">
        <v>69</v>
      </c>
      <c r="H61" t="s">
        <v>63</v>
      </c>
      <c r="I61">
        <v>1</v>
      </c>
      <c r="J61" t="s">
        <v>70</v>
      </c>
      <c r="K61">
        <v>88.6</v>
      </c>
      <c r="L61" s="3">
        <v>48</v>
      </c>
      <c r="M61">
        <v>53.2</v>
      </c>
      <c r="N61" s="3">
        <v>151</v>
      </c>
      <c r="O61">
        <v>43.3</v>
      </c>
      <c r="P61" s="3">
        <v>361</v>
      </c>
      <c r="Q61">
        <v>85.4</v>
      </c>
      <c r="R61" s="3">
        <v>93</v>
      </c>
      <c r="S61">
        <v>35.200000000000003</v>
      </c>
      <c r="T61" s="3">
        <v>451</v>
      </c>
      <c r="U61">
        <v>49.8</v>
      </c>
      <c r="V61" s="3">
        <v>297</v>
      </c>
      <c r="W61">
        <v>100</v>
      </c>
      <c r="X61" s="3">
        <v>4</v>
      </c>
      <c r="Y61">
        <v>39.5</v>
      </c>
      <c r="Z61" s="3">
        <v>182</v>
      </c>
      <c r="AA61">
        <v>75.8</v>
      </c>
      <c r="AB61" s="3">
        <v>171</v>
      </c>
      <c r="AC61">
        <v>71.7</v>
      </c>
      <c r="AD61">
        <v>92</v>
      </c>
      <c r="AE61">
        <v>4</v>
      </c>
      <c r="AF61">
        <v>2785</v>
      </c>
      <c r="AG61">
        <v>932</v>
      </c>
      <c r="AH61">
        <v>31192</v>
      </c>
      <c r="AI61">
        <v>58875</v>
      </c>
      <c r="AJ61">
        <v>48.850551199999998</v>
      </c>
      <c r="AK61">
        <v>2.3022204999999998</v>
      </c>
    </row>
    <row r="62" spans="1:37" x14ac:dyDescent="0.3">
      <c r="A62">
        <v>60</v>
      </c>
      <c r="B62" s="3">
        <v>40</v>
      </c>
      <c r="C62" t="s">
        <v>151</v>
      </c>
      <c r="D62" t="s">
        <v>109</v>
      </c>
      <c r="E62" t="s">
        <v>110</v>
      </c>
      <c r="F62" t="s">
        <v>61</v>
      </c>
      <c r="G62" t="s">
        <v>62</v>
      </c>
      <c r="H62" t="s">
        <v>63</v>
      </c>
      <c r="I62">
        <v>3</v>
      </c>
      <c r="J62" t="s">
        <v>70</v>
      </c>
      <c r="K62">
        <v>83.3</v>
      </c>
      <c r="L62" s="3">
        <v>63</v>
      </c>
      <c r="M62">
        <v>42.6</v>
      </c>
      <c r="N62" s="3">
        <v>216</v>
      </c>
      <c r="O62">
        <v>53.6</v>
      </c>
      <c r="P62" s="3">
        <v>289</v>
      </c>
      <c r="Q62">
        <v>99.1</v>
      </c>
      <c r="R62" s="3">
        <v>20</v>
      </c>
      <c r="S62">
        <v>100</v>
      </c>
      <c r="T62" s="3">
        <v>19</v>
      </c>
      <c r="U62">
        <v>91.4</v>
      </c>
      <c r="V62" s="3">
        <v>111</v>
      </c>
      <c r="W62">
        <v>5.3</v>
      </c>
      <c r="X62" s="3" t="s">
        <v>1749</v>
      </c>
      <c r="Y62">
        <v>50.3</v>
      </c>
      <c r="Z62" s="3">
        <v>131</v>
      </c>
      <c r="AA62">
        <v>31</v>
      </c>
      <c r="AB62" s="3">
        <v>432</v>
      </c>
      <c r="AC62">
        <v>71.099999999999994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>
        <v>22.337484700000001</v>
      </c>
      <c r="AK62">
        <v>114.2633989</v>
      </c>
    </row>
    <row r="63" spans="1:37" x14ac:dyDescent="0.3">
      <c r="A63">
        <v>61</v>
      </c>
      <c r="B63" s="3">
        <v>76</v>
      </c>
      <c r="C63" t="s">
        <v>152</v>
      </c>
      <c r="D63" t="s">
        <v>153</v>
      </c>
      <c r="E63" t="s">
        <v>154</v>
      </c>
      <c r="F63" t="s">
        <v>82</v>
      </c>
      <c r="G63" t="s">
        <v>69</v>
      </c>
      <c r="H63" t="s">
        <v>63</v>
      </c>
      <c r="I63">
        <v>5</v>
      </c>
      <c r="J63" t="s">
        <v>70</v>
      </c>
      <c r="K63">
        <v>84.6</v>
      </c>
      <c r="L63" s="3">
        <v>56</v>
      </c>
      <c r="M63">
        <v>42.4</v>
      </c>
      <c r="N63" s="3">
        <v>220</v>
      </c>
      <c r="O63">
        <v>7</v>
      </c>
      <c r="P63" s="3" t="s">
        <v>1749</v>
      </c>
      <c r="Q63">
        <v>92.7</v>
      </c>
      <c r="R63" s="3">
        <v>66</v>
      </c>
      <c r="S63">
        <v>93.1</v>
      </c>
      <c r="T63" s="3">
        <v>163</v>
      </c>
      <c r="U63">
        <v>45.7</v>
      </c>
      <c r="V63" s="3">
        <v>318</v>
      </c>
      <c r="W63">
        <v>99.9</v>
      </c>
      <c r="X63" s="3">
        <v>6</v>
      </c>
      <c r="Y63">
        <v>56.1</v>
      </c>
      <c r="Z63" s="3">
        <v>111</v>
      </c>
      <c r="AA63">
        <v>75.599999999999994</v>
      </c>
      <c r="AB63" s="3">
        <v>173</v>
      </c>
      <c r="AC63">
        <v>70.099999999999994</v>
      </c>
      <c r="AD63">
        <v>83</v>
      </c>
      <c r="AE63">
        <v>1</v>
      </c>
      <c r="AF63">
        <v>1555</v>
      </c>
      <c r="AG63">
        <v>506</v>
      </c>
      <c r="AH63">
        <v>50651</v>
      </c>
      <c r="AI63">
        <v>91263</v>
      </c>
      <c r="AJ63">
        <v>50.878097099999998</v>
      </c>
      <c r="AK63">
        <v>4.6997052999999998</v>
      </c>
    </row>
    <row r="64" spans="1:37" x14ac:dyDescent="0.3">
      <c r="A64">
        <v>62</v>
      </c>
      <c r="B64" s="3">
        <v>53</v>
      </c>
      <c r="C64" t="s">
        <v>155</v>
      </c>
      <c r="D64" t="s">
        <v>59</v>
      </c>
      <c r="E64" t="s">
        <v>60</v>
      </c>
      <c r="F64" t="s">
        <v>82</v>
      </c>
      <c r="G64" t="s">
        <v>69</v>
      </c>
      <c r="H64" t="s">
        <v>63</v>
      </c>
      <c r="I64">
        <v>4</v>
      </c>
      <c r="J64" t="s">
        <v>70</v>
      </c>
      <c r="K64">
        <v>89.1</v>
      </c>
      <c r="L64" s="3">
        <v>47</v>
      </c>
      <c r="M64">
        <v>50.4</v>
      </c>
      <c r="N64" s="3">
        <v>167</v>
      </c>
      <c r="O64">
        <v>49.6</v>
      </c>
      <c r="P64" s="3">
        <v>313</v>
      </c>
      <c r="Q64">
        <v>74.3</v>
      </c>
      <c r="R64" s="3">
        <v>130</v>
      </c>
      <c r="S64">
        <v>68.099999999999994</v>
      </c>
      <c r="T64" s="3">
        <v>285</v>
      </c>
      <c r="U64">
        <v>51.3</v>
      </c>
      <c r="V64" s="3">
        <v>282</v>
      </c>
      <c r="W64">
        <v>94.9</v>
      </c>
      <c r="X64" s="3">
        <v>55</v>
      </c>
      <c r="Y64">
        <v>17.7</v>
      </c>
      <c r="Z64" s="3">
        <v>471</v>
      </c>
      <c r="AA64">
        <v>72.5</v>
      </c>
      <c r="AB64" s="3">
        <v>189</v>
      </c>
      <c r="AC64">
        <v>70</v>
      </c>
      <c r="AD64">
        <v>100</v>
      </c>
      <c r="AE64">
        <v>19</v>
      </c>
      <c r="AF64">
        <v>27091</v>
      </c>
      <c r="AG64">
        <v>12264</v>
      </c>
      <c r="AH64">
        <v>59456</v>
      </c>
      <c r="AI64">
        <v>113268</v>
      </c>
      <c r="AJ64">
        <v>32.881168000000002</v>
      </c>
      <c r="AK64">
        <v>-117.23436049999999</v>
      </c>
    </row>
    <row r="65" spans="1:37" x14ac:dyDescent="0.3">
      <c r="A65">
        <v>63</v>
      </c>
      <c r="B65" s="3">
        <v>80</v>
      </c>
      <c r="C65" t="s">
        <v>156</v>
      </c>
      <c r="D65" t="s">
        <v>59</v>
      </c>
      <c r="E65" t="s">
        <v>60</v>
      </c>
      <c r="F65" t="s">
        <v>82</v>
      </c>
      <c r="G65" t="s">
        <v>69</v>
      </c>
      <c r="H65" t="s">
        <v>63</v>
      </c>
      <c r="I65">
        <v>5</v>
      </c>
      <c r="J65" t="s">
        <v>70</v>
      </c>
      <c r="K65">
        <v>84</v>
      </c>
      <c r="L65" s="3">
        <v>58</v>
      </c>
      <c r="M65">
        <v>50.4</v>
      </c>
      <c r="N65" s="3">
        <v>168</v>
      </c>
      <c r="O65">
        <v>19.100000000000001</v>
      </c>
      <c r="P65" s="3">
        <v>692</v>
      </c>
      <c r="Q65">
        <v>93.5</v>
      </c>
      <c r="R65" s="3">
        <v>62</v>
      </c>
      <c r="S65">
        <v>19</v>
      </c>
      <c r="T65" s="3">
        <v>600</v>
      </c>
      <c r="U65">
        <v>33.200000000000003</v>
      </c>
      <c r="V65" s="3">
        <v>392</v>
      </c>
      <c r="W65">
        <v>94</v>
      </c>
      <c r="X65" s="3">
        <v>59</v>
      </c>
      <c r="Y65">
        <v>70</v>
      </c>
      <c r="Z65" s="3">
        <v>74</v>
      </c>
      <c r="AA65">
        <v>88.1</v>
      </c>
      <c r="AB65" s="3">
        <v>106</v>
      </c>
      <c r="AC65">
        <v>69.2</v>
      </c>
      <c r="AD65">
        <v>100</v>
      </c>
      <c r="AE65">
        <v>19</v>
      </c>
      <c r="AF65">
        <v>27091</v>
      </c>
      <c r="AG65">
        <v>12264</v>
      </c>
      <c r="AH65">
        <v>59456</v>
      </c>
      <c r="AI65">
        <v>113268</v>
      </c>
      <c r="AJ65">
        <v>47.654640700000002</v>
      </c>
      <c r="AK65">
        <v>-122.3074579</v>
      </c>
    </row>
    <row r="66" spans="1:37" x14ac:dyDescent="0.3">
      <c r="A66">
        <v>64</v>
      </c>
      <c r="B66" s="3">
        <v>85</v>
      </c>
      <c r="C66" t="s">
        <v>157</v>
      </c>
      <c r="D66" t="s">
        <v>59</v>
      </c>
      <c r="E66" t="s">
        <v>60</v>
      </c>
      <c r="F66" t="s">
        <v>82</v>
      </c>
      <c r="G66" t="s">
        <v>69</v>
      </c>
      <c r="H66" t="s">
        <v>63</v>
      </c>
      <c r="I66">
        <v>5</v>
      </c>
      <c r="J66" t="s">
        <v>70</v>
      </c>
      <c r="K66">
        <v>85</v>
      </c>
      <c r="L66" s="3">
        <v>54</v>
      </c>
      <c r="M66">
        <v>70.8</v>
      </c>
      <c r="N66" s="3">
        <v>100</v>
      </c>
      <c r="O66">
        <v>7.5</v>
      </c>
      <c r="P66" s="3" t="s">
        <v>1749</v>
      </c>
      <c r="Q66">
        <v>86.5</v>
      </c>
      <c r="R66" s="3">
        <v>86</v>
      </c>
      <c r="S66">
        <v>11.1</v>
      </c>
      <c r="T66" s="3" t="s">
        <v>1749</v>
      </c>
      <c r="U66">
        <v>49.2</v>
      </c>
      <c r="V66" s="3">
        <v>303</v>
      </c>
      <c r="W66">
        <v>76.400000000000006</v>
      </c>
      <c r="X66" s="3">
        <v>164</v>
      </c>
      <c r="Y66">
        <v>66</v>
      </c>
      <c r="Z66" s="3">
        <v>84</v>
      </c>
      <c r="AA66">
        <v>83.5</v>
      </c>
      <c r="AB66" s="3">
        <v>128</v>
      </c>
      <c r="AC66">
        <v>69.099999999999994</v>
      </c>
      <c r="AD66">
        <v>100</v>
      </c>
      <c r="AE66">
        <v>19</v>
      </c>
      <c r="AF66">
        <v>27091</v>
      </c>
      <c r="AG66">
        <v>12264</v>
      </c>
      <c r="AH66">
        <v>59456</v>
      </c>
      <c r="AI66">
        <v>113268</v>
      </c>
      <c r="AJ66">
        <v>40.101952300000001</v>
      </c>
      <c r="AK66">
        <v>-88.227161499999994</v>
      </c>
    </row>
    <row r="67" spans="1:37" x14ac:dyDescent="0.3">
      <c r="A67">
        <f>65</f>
        <v>65</v>
      </c>
      <c r="B67" s="3">
        <v>65</v>
      </c>
      <c r="C67" t="s">
        <v>158</v>
      </c>
      <c r="D67" t="s">
        <v>109</v>
      </c>
      <c r="E67" t="s">
        <v>110</v>
      </c>
      <c r="F67" t="s">
        <v>68</v>
      </c>
      <c r="G67" t="s">
        <v>62</v>
      </c>
      <c r="H67" t="s">
        <v>63</v>
      </c>
      <c r="I67">
        <v>3</v>
      </c>
      <c r="J67" t="s">
        <v>70</v>
      </c>
      <c r="K67">
        <v>68.099999999999994</v>
      </c>
      <c r="L67" s="3">
        <v>97</v>
      </c>
      <c r="M67">
        <v>30.2</v>
      </c>
      <c r="N67" s="3">
        <v>323</v>
      </c>
      <c r="O67">
        <v>68</v>
      </c>
      <c r="P67" s="3">
        <v>192</v>
      </c>
      <c r="Q67">
        <v>88.8</v>
      </c>
      <c r="R67" s="3">
        <v>77</v>
      </c>
      <c r="S67">
        <v>100</v>
      </c>
      <c r="T67" s="3">
        <v>40</v>
      </c>
      <c r="U67">
        <v>87.4</v>
      </c>
      <c r="V67" s="3">
        <v>133</v>
      </c>
      <c r="W67">
        <v>42</v>
      </c>
      <c r="X67" s="3">
        <v>362</v>
      </c>
      <c r="Y67">
        <v>49.2</v>
      </c>
      <c r="Z67" s="3">
        <v>138</v>
      </c>
      <c r="AA67">
        <v>92.8</v>
      </c>
      <c r="AB67" s="3">
        <v>73</v>
      </c>
      <c r="AC67">
        <v>68.7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>
        <v>22.304563300000002</v>
      </c>
      <c r="AK67">
        <v>114.1795767</v>
      </c>
    </row>
    <row r="68" spans="1:37" x14ac:dyDescent="0.3">
      <c r="A68">
        <f>65</f>
        <v>65</v>
      </c>
      <c r="B68" s="3">
        <v>70</v>
      </c>
      <c r="C68" t="s">
        <v>159</v>
      </c>
      <c r="D68" t="s">
        <v>160</v>
      </c>
      <c r="E68" t="s">
        <v>161</v>
      </c>
      <c r="F68" t="s">
        <v>68</v>
      </c>
      <c r="G68" t="s">
        <v>69</v>
      </c>
      <c r="H68" t="s">
        <v>63</v>
      </c>
      <c r="I68">
        <v>4</v>
      </c>
      <c r="J68" t="s">
        <v>70</v>
      </c>
      <c r="K68">
        <v>81.2</v>
      </c>
      <c r="L68" s="3">
        <v>68</v>
      </c>
      <c r="M68">
        <v>96</v>
      </c>
      <c r="N68" s="3">
        <v>34</v>
      </c>
      <c r="O68">
        <v>71.599999999999994</v>
      </c>
      <c r="P68" s="3">
        <v>178</v>
      </c>
      <c r="Q68">
        <v>32.700000000000003</v>
      </c>
      <c r="R68" s="3">
        <v>416</v>
      </c>
      <c r="S68">
        <v>52.8</v>
      </c>
      <c r="T68" s="3">
        <v>346</v>
      </c>
      <c r="U68">
        <v>58.9</v>
      </c>
      <c r="V68" s="3">
        <v>254</v>
      </c>
      <c r="W68">
        <v>79.3</v>
      </c>
      <c r="X68" s="3">
        <v>148</v>
      </c>
      <c r="Y68">
        <v>28.1</v>
      </c>
      <c r="Z68" s="3">
        <v>286</v>
      </c>
      <c r="AA68">
        <v>93.4</v>
      </c>
      <c r="AB68" s="3">
        <v>68</v>
      </c>
      <c r="AC68">
        <v>68.7</v>
      </c>
      <c r="AD68">
        <v>84</v>
      </c>
      <c r="AE68">
        <v>10</v>
      </c>
      <c r="AF68">
        <v>3396</v>
      </c>
      <c r="AG68">
        <v>7901</v>
      </c>
      <c r="AH68">
        <v>14981</v>
      </c>
      <c r="AI68">
        <v>28346</v>
      </c>
      <c r="AJ68">
        <v>3.1219267999999998</v>
      </c>
      <c r="AK68">
        <v>101.6569942</v>
      </c>
    </row>
    <row r="69" spans="1:37" x14ac:dyDescent="0.3">
      <c r="A69">
        <v>67</v>
      </c>
      <c r="B69" s="3">
        <v>64</v>
      </c>
      <c r="C69" t="s">
        <v>162</v>
      </c>
      <c r="D69" t="s">
        <v>66</v>
      </c>
      <c r="E69" t="s">
        <v>67</v>
      </c>
      <c r="F69" t="s">
        <v>68</v>
      </c>
      <c r="G69" t="s">
        <v>69</v>
      </c>
      <c r="H69" t="s">
        <v>63</v>
      </c>
      <c r="I69">
        <v>4</v>
      </c>
      <c r="J69" t="s">
        <v>70</v>
      </c>
      <c r="K69">
        <v>71.3</v>
      </c>
      <c r="L69" s="3">
        <v>86</v>
      </c>
      <c r="M69">
        <v>88</v>
      </c>
      <c r="N69" s="3">
        <v>56</v>
      </c>
      <c r="O69">
        <v>37.299999999999997</v>
      </c>
      <c r="P69" s="3">
        <v>420</v>
      </c>
      <c r="Q69">
        <v>49</v>
      </c>
      <c r="R69" s="3">
        <v>275</v>
      </c>
      <c r="S69">
        <v>98.2</v>
      </c>
      <c r="T69" s="3">
        <v>109</v>
      </c>
      <c r="U69">
        <v>99.3</v>
      </c>
      <c r="V69" s="3">
        <v>47</v>
      </c>
      <c r="W69">
        <v>89.7</v>
      </c>
      <c r="X69" s="3">
        <v>87</v>
      </c>
      <c r="Y69">
        <v>47.2</v>
      </c>
      <c r="Z69" s="3">
        <v>148</v>
      </c>
      <c r="AA69">
        <v>62.5</v>
      </c>
      <c r="AB69" s="3">
        <v>239</v>
      </c>
      <c r="AC69">
        <v>68.599999999999994</v>
      </c>
      <c r="AD69">
        <v>96</v>
      </c>
      <c r="AE69">
        <v>12</v>
      </c>
      <c r="AF69">
        <v>11405</v>
      </c>
      <c r="AG69">
        <v>3215</v>
      </c>
      <c r="AH69">
        <v>37460</v>
      </c>
      <c r="AI69">
        <v>66806</v>
      </c>
      <c r="AJ69">
        <v>52.3792525</v>
      </c>
      <c r="AK69">
        <v>-1.5614703999999999</v>
      </c>
    </row>
    <row r="70" spans="1:37" x14ac:dyDescent="0.3">
      <c r="A70">
        <v>68</v>
      </c>
      <c r="B70" s="3">
        <v>87</v>
      </c>
      <c r="C70" t="s">
        <v>163</v>
      </c>
      <c r="D70" t="s">
        <v>164</v>
      </c>
      <c r="E70" t="s">
        <v>165</v>
      </c>
      <c r="F70" t="s">
        <v>68</v>
      </c>
      <c r="G70" t="s">
        <v>69</v>
      </c>
      <c r="H70" t="s">
        <v>63</v>
      </c>
      <c r="I70">
        <v>5</v>
      </c>
      <c r="J70" t="s">
        <v>70</v>
      </c>
      <c r="K70">
        <v>81.599999999999994</v>
      </c>
      <c r="L70" s="3">
        <v>65</v>
      </c>
      <c r="M70">
        <v>40.799999999999997</v>
      </c>
      <c r="N70" s="3">
        <v>231</v>
      </c>
      <c r="O70">
        <v>19.3</v>
      </c>
      <c r="P70" s="3">
        <v>687</v>
      </c>
      <c r="Q70">
        <v>61.7</v>
      </c>
      <c r="R70" s="3">
        <v>198</v>
      </c>
      <c r="S70">
        <v>100</v>
      </c>
      <c r="T70" s="3">
        <v>68</v>
      </c>
      <c r="U70">
        <v>91.6</v>
      </c>
      <c r="V70" s="3">
        <v>108</v>
      </c>
      <c r="W70">
        <v>64.400000000000006</v>
      </c>
      <c r="X70" s="3">
        <v>220</v>
      </c>
      <c r="Y70">
        <v>94.3</v>
      </c>
      <c r="Z70" s="3">
        <v>28</v>
      </c>
      <c r="AA70">
        <v>99.6</v>
      </c>
      <c r="AB70" s="3">
        <v>9</v>
      </c>
      <c r="AC70">
        <v>68</v>
      </c>
      <c r="AD70">
        <v>91</v>
      </c>
      <c r="AE70">
        <v>5</v>
      </c>
      <c r="AF70">
        <v>5439</v>
      </c>
      <c r="AG70">
        <v>2017</v>
      </c>
      <c r="AH70">
        <v>46013</v>
      </c>
      <c r="AI70">
        <v>87427</v>
      </c>
      <c r="AJ70">
        <v>-36.8508827</v>
      </c>
      <c r="AK70">
        <v>174.76448809999999</v>
      </c>
    </row>
    <row r="71" spans="1:37" x14ac:dyDescent="0.3">
      <c r="A71">
        <v>69</v>
      </c>
      <c r="B71" s="3">
        <v>77</v>
      </c>
      <c r="C71" t="s">
        <v>166</v>
      </c>
      <c r="D71" t="s">
        <v>167</v>
      </c>
      <c r="E71" t="s">
        <v>168</v>
      </c>
      <c r="F71" t="s">
        <v>82</v>
      </c>
      <c r="G71" t="s">
        <v>69</v>
      </c>
      <c r="H71" t="s">
        <v>63</v>
      </c>
      <c r="I71">
        <v>4</v>
      </c>
      <c r="J71" t="s">
        <v>70</v>
      </c>
      <c r="K71">
        <v>92.8</v>
      </c>
      <c r="L71" s="3">
        <v>39</v>
      </c>
      <c r="M71">
        <v>91.3</v>
      </c>
      <c r="N71" s="3">
        <v>46</v>
      </c>
      <c r="O71">
        <v>30.9</v>
      </c>
      <c r="P71" s="3">
        <v>508</v>
      </c>
      <c r="Q71">
        <v>47</v>
      </c>
      <c r="R71" s="3">
        <v>288</v>
      </c>
      <c r="S71">
        <v>17.7</v>
      </c>
      <c r="T71" s="3">
        <v>619</v>
      </c>
      <c r="U71">
        <v>20</v>
      </c>
      <c r="V71" s="3">
        <v>547</v>
      </c>
      <c r="W71">
        <v>33.200000000000003</v>
      </c>
      <c r="X71" s="3">
        <v>431</v>
      </c>
      <c r="Y71">
        <v>99.7</v>
      </c>
      <c r="Z71" s="3">
        <v>12</v>
      </c>
      <c r="AA71">
        <v>95.6</v>
      </c>
      <c r="AB71" s="3">
        <v>49</v>
      </c>
      <c r="AC71">
        <v>67.900000000000006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>
        <v>25.0173405</v>
      </c>
      <c r="AK71">
        <v>121.5397518</v>
      </c>
    </row>
    <row r="72" spans="1:37" x14ac:dyDescent="0.3">
      <c r="A72">
        <v>70</v>
      </c>
      <c r="B72" s="3">
        <v>54</v>
      </c>
      <c r="C72" t="s">
        <v>169</v>
      </c>
      <c r="D72" t="s">
        <v>109</v>
      </c>
      <c r="E72" t="s">
        <v>110</v>
      </c>
      <c r="F72" t="s">
        <v>61</v>
      </c>
      <c r="G72" t="s">
        <v>62</v>
      </c>
      <c r="H72" t="s">
        <v>63</v>
      </c>
      <c r="I72">
        <v>3</v>
      </c>
      <c r="J72" t="s">
        <v>70</v>
      </c>
      <c r="K72">
        <v>59.6</v>
      </c>
      <c r="L72" s="3">
        <v>122</v>
      </c>
      <c r="M72">
        <v>27.3</v>
      </c>
      <c r="N72" s="3">
        <v>356</v>
      </c>
      <c r="O72">
        <v>86.6</v>
      </c>
      <c r="P72" s="3">
        <v>99</v>
      </c>
      <c r="Q72">
        <v>99.9</v>
      </c>
      <c r="R72" s="3">
        <v>9</v>
      </c>
      <c r="S72">
        <v>100</v>
      </c>
      <c r="T72" s="3">
        <v>17</v>
      </c>
      <c r="U72">
        <v>100</v>
      </c>
      <c r="V72" s="3">
        <v>2</v>
      </c>
      <c r="W72">
        <v>17.399999999999999</v>
      </c>
      <c r="X72" s="3">
        <v>570</v>
      </c>
      <c r="Y72">
        <v>29.5</v>
      </c>
      <c r="Z72" s="3">
        <v>269</v>
      </c>
      <c r="AA72">
        <v>82.1</v>
      </c>
      <c r="AB72" s="3">
        <v>136</v>
      </c>
      <c r="AC72">
        <v>67.7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>
        <v>22.337034200000002</v>
      </c>
      <c r="AK72">
        <v>114.17272</v>
      </c>
    </row>
    <row r="73" spans="1:37" x14ac:dyDescent="0.3">
      <c r="A73">
        <v>71</v>
      </c>
      <c r="B73" s="3">
        <v>69</v>
      </c>
      <c r="C73" t="s">
        <v>170</v>
      </c>
      <c r="D73" t="s">
        <v>104</v>
      </c>
      <c r="E73" t="s">
        <v>105</v>
      </c>
      <c r="F73" t="s">
        <v>82</v>
      </c>
      <c r="G73" t="s">
        <v>62</v>
      </c>
      <c r="H73" t="s">
        <v>63</v>
      </c>
      <c r="I73">
        <v>1</v>
      </c>
      <c r="J73" t="s">
        <v>70</v>
      </c>
      <c r="K73">
        <v>58.9</v>
      </c>
      <c r="L73" s="3">
        <v>128</v>
      </c>
      <c r="M73">
        <v>99.1</v>
      </c>
      <c r="N73" s="3">
        <v>13</v>
      </c>
      <c r="O73">
        <v>99.8</v>
      </c>
      <c r="P73" s="3">
        <v>25</v>
      </c>
      <c r="Q73">
        <v>45.8</v>
      </c>
      <c r="R73" s="3">
        <v>294</v>
      </c>
      <c r="S73">
        <v>39.1</v>
      </c>
      <c r="T73" s="3">
        <v>416</v>
      </c>
      <c r="U73">
        <v>60.8</v>
      </c>
      <c r="V73" s="3">
        <v>244</v>
      </c>
      <c r="W73">
        <v>98.7</v>
      </c>
      <c r="X73" s="3">
        <v>17</v>
      </c>
      <c r="Y73">
        <v>34.299999999999997</v>
      </c>
      <c r="Z73" s="3">
        <v>224</v>
      </c>
      <c r="AA73">
        <v>73.599999999999994</v>
      </c>
      <c r="AB73" s="3">
        <v>182</v>
      </c>
      <c r="AC73">
        <v>67.599999999999994</v>
      </c>
      <c r="AD73">
        <v>92</v>
      </c>
      <c r="AE73">
        <v>4</v>
      </c>
      <c r="AF73">
        <v>2785</v>
      </c>
      <c r="AG73">
        <v>932</v>
      </c>
      <c r="AH73">
        <v>31192</v>
      </c>
      <c r="AI73">
        <v>58875</v>
      </c>
      <c r="AJ73">
        <v>48.709871800000002</v>
      </c>
      <c r="AK73">
        <v>2.1666978000000001</v>
      </c>
    </row>
    <row r="74" spans="1:37" x14ac:dyDescent="0.3">
      <c r="A74">
        <v>72</v>
      </c>
      <c r="B74" s="3">
        <v>90</v>
      </c>
      <c r="C74" t="s">
        <v>171</v>
      </c>
      <c r="D74" t="s">
        <v>88</v>
      </c>
      <c r="E74" t="s">
        <v>89</v>
      </c>
      <c r="F74" t="s">
        <v>68</v>
      </c>
      <c r="G74" t="s">
        <v>69</v>
      </c>
      <c r="H74" t="s">
        <v>63</v>
      </c>
      <c r="I74">
        <v>5</v>
      </c>
      <c r="J74" t="s">
        <v>70</v>
      </c>
      <c r="K74">
        <v>56.2</v>
      </c>
      <c r="L74" s="3">
        <v>138</v>
      </c>
      <c r="M74">
        <v>44.6</v>
      </c>
      <c r="N74" s="3">
        <v>200</v>
      </c>
      <c r="O74">
        <v>16.5</v>
      </c>
      <c r="P74" s="3" t="s">
        <v>1749</v>
      </c>
      <c r="Q74">
        <v>98.9</v>
      </c>
      <c r="R74" s="3">
        <v>23</v>
      </c>
      <c r="S74">
        <v>100</v>
      </c>
      <c r="T74" s="3">
        <v>29</v>
      </c>
      <c r="U74">
        <v>99.8</v>
      </c>
      <c r="V74" s="3">
        <v>34</v>
      </c>
      <c r="W74">
        <v>90</v>
      </c>
      <c r="X74" s="3">
        <v>83</v>
      </c>
      <c r="Y74">
        <v>66</v>
      </c>
      <c r="Z74" s="3">
        <v>82</v>
      </c>
      <c r="AA74">
        <v>70.099999999999994</v>
      </c>
      <c r="AB74" s="3">
        <v>204</v>
      </c>
      <c r="AC74">
        <v>66.900000000000006</v>
      </c>
      <c r="AD74">
        <v>95</v>
      </c>
      <c r="AE74">
        <v>5</v>
      </c>
      <c r="AF74">
        <v>5393</v>
      </c>
      <c r="AG74">
        <v>1490</v>
      </c>
      <c r="AH74">
        <v>51048</v>
      </c>
      <c r="AI74">
        <v>96902</v>
      </c>
      <c r="AJ74">
        <v>-31.9789061</v>
      </c>
      <c r="AK74">
        <v>115.81807209999999</v>
      </c>
    </row>
    <row r="75" spans="1:37" x14ac:dyDescent="0.3">
      <c r="A75">
        <f>73</f>
        <v>73</v>
      </c>
      <c r="B75" s="3">
        <v>63</v>
      </c>
      <c r="C75" t="s">
        <v>172</v>
      </c>
      <c r="D75" t="s">
        <v>59</v>
      </c>
      <c r="E75" t="s">
        <v>60</v>
      </c>
      <c r="F75" t="s">
        <v>61</v>
      </c>
      <c r="G75" t="s">
        <v>69</v>
      </c>
      <c r="H75" t="s">
        <v>63</v>
      </c>
      <c r="I75">
        <v>5</v>
      </c>
      <c r="J75" t="s">
        <v>64</v>
      </c>
      <c r="K75">
        <v>58.3</v>
      </c>
      <c r="L75" s="3">
        <v>131</v>
      </c>
      <c r="M75">
        <v>42.4</v>
      </c>
      <c r="N75" s="3">
        <v>221</v>
      </c>
      <c r="O75">
        <v>77.8</v>
      </c>
      <c r="P75" s="3">
        <v>145</v>
      </c>
      <c r="Q75">
        <v>85.9</v>
      </c>
      <c r="R75" s="3">
        <v>89</v>
      </c>
      <c r="S75">
        <v>84.5</v>
      </c>
      <c r="T75" s="3">
        <v>212</v>
      </c>
      <c r="U75">
        <v>52</v>
      </c>
      <c r="V75" s="3">
        <v>279</v>
      </c>
      <c r="W75">
        <v>58.3</v>
      </c>
      <c r="X75" s="3">
        <v>258</v>
      </c>
      <c r="Y75">
        <v>74.8</v>
      </c>
      <c r="Z75" s="3">
        <v>59</v>
      </c>
      <c r="AA75">
        <v>70.400000000000006</v>
      </c>
      <c r="AB75" s="3">
        <v>201</v>
      </c>
      <c r="AC75">
        <v>66.400000000000006</v>
      </c>
      <c r="AD75">
        <v>100</v>
      </c>
      <c r="AE75">
        <v>19</v>
      </c>
      <c r="AF75">
        <v>27091</v>
      </c>
      <c r="AG75">
        <v>12264</v>
      </c>
      <c r="AH75">
        <v>59456</v>
      </c>
      <c r="AI75">
        <v>113268</v>
      </c>
      <c r="AJ75">
        <v>41.826771800000003</v>
      </c>
      <c r="AK75">
        <v>-71.402548199999998</v>
      </c>
    </row>
    <row r="76" spans="1:37" x14ac:dyDescent="0.3">
      <c r="A76">
        <f>73</f>
        <v>73</v>
      </c>
      <c r="B76" s="3">
        <v>89</v>
      </c>
      <c r="C76" t="s">
        <v>173</v>
      </c>
      <c r="D76" t="s">
        <v>174</v>
      </c>
      <c r="E76" t="s">
        <v>175</v>
      </c>
      <c r="F76" t="s">
        <v>68</v>
      </c>
      <c r="G76" t="s">
        <v>62</v>
      </c>
      <c r="H76" t="s">
        <v>63</v>
      </c>
      <c r="I76">
        <v>5</v>
      </c>
      <c r="J76" t="s">
        <v>70</v>
      </c>
      <c r="K76">
        <v>45.7</v>
      </c>
      <c r="L76" s="3">
        <v>181</v>
      </c>
      <c r="M76">
        <v>51.1</v>
      </c>
      <c r="N76" s="3">
        <v>162</v>
      </c>
      <c r="O76">
        <v>66.2</v>
      </c>
      <c r="P76" s="3">
        <v>201</v>
      </c>
      <c r="Q76">
        <v>90.2</v>
      </c>
      <c r="R76" s="3">
        <v>74</v>
      </c>
      <c r="S76">
        <v>93.2</v>
      </c>
      <c r="T76" s="3">
        <v>162</v>
      </c>
      <c r="U76">
        <v>68.099999999999994</v>
      </c>
      <c r="V76" s="3">
        <v>217</v>
      </c>
      <c r="W76">
        <v>80.7</v>
      </c>
      <c r="X76" s="3">
        <v>142</v>
      </c>
      <c r="Y76">
        <v>56.9</v>
      </c>
      <c r="Z76" s="3">
        <v>108</v>
      </c>
      <c r="AA76">
        <v>96.1</v>
      </c>
      <c r="AB76" s="3">
        <v>44</v>
      </c>
      <c r="AC76">
        <v>66.400000000000006</v>
      </c>
      <c r="AD76">
        <v>92</v>
      </c>
      <c r="AE76">
        <v>0</v>
      </c>
      <c r="AF76">
        <v>0</v>
      </c>
      <c r="AG76">
        <v>0</v>
      </c>
      <c r="AH76">
        <v>34430</v>
      </c>
      <c r="AI76">
        <v>65569</v>
      </c>
      <c r="AJ76">
        <v>59.349870600000003</v>
      </c>
      <c r="AK76">
        <v>18.0702566</v>
      </c>
    </row>
    <row r="77" spans="1:37" x14ac:dyDescent="0.3">
      <c r="A77">
        <v>75</v>
      </c>
      <c r="B77" s="3">
        <v>86</v>
      </c>
      <c r="C77" t="s">
        <v>176</v>
      </c>
      <c r="D77" t="s">
        <v>66</v>
      </c>
      <c r="E77" t="s">
        <v>67</v>
      </c>
      <c r="F77" t="s">
        <v>82</v>
      </c>
      <c r="G77" t="s">
        <v>69</v>
      </c>
      <c r="H77" t="s">
        <v>63</v>
      </c>
      <c r="I77">
        <v>5</v>
      </c>
      <c r="J77" t="s">
        <v>70</v>
      </c>
      <c r="K77">
        <v>70.3</v>
      </c>
      <c r="L77" s="3">
        <v>89</v>
      </c>
      <c r="M77">
        <v>76.7</v>
      </c>
      <c r="N77" s="3">
        <v>77</v>
      </c>
      <c r="O77">
        <v>37.299999999999997</v>
      </c>
      <c r="P77" s="3">
        <v>421</v>
      </c>
      <c r="Q77">
        <v>42.3</v>
      </c>
      <c r="R77" s="3">
        <v>320</v>
      </c>
      <c r="S77">
        <v>85.2</v>
      </c>
      <c r="T77" s="3">
        <v>208</v>
      </c>
      <c r="U77">
        <v>90</v>
      </c>
      <c r="V77" s="3">
        <v>118</v>
      </c>
      <c r="W77">
        <v>98.7</v>
      </c>
      <c r="X77" s="3">
        <v>16</v>
      </c>
      <c r="Y77">
        <v>37.799999999999997</v>
      </c>
      <c r="Z77" s="3">
        <v>193</v>
      </c>
      <c r="AA77">
        <v>90.9</v>
      </c>
      <c r="AB77" s="3">
        <v>88</v>
      </c>
      <c r="AC77">
        <v>65.5</v>
      </c>
      <c r="AD77">
        <v>96</v>
      </c>
      <c r="AE77">
        <v>12</v>
      </c>
      <c r="AF77">
        <v>11405</v>
      </c>
      <c r="AG77">
        <v>3215</v>
      </c>
      <c r="AH77">
        <v>37460</v>
      </c>
      <c r="AI77">
        <v>66806</v>
      </c>
      <c r="AJ77">
        <v>53.806681500000003</v>
      </c>
      <c r="AK77">
        <v>-1.5550328</v>
      </c>
    </row>
    <row r="78" spans="1:37" x14ac:dyDescent="0.3">
      <c r="A78">
        <f>76</f>
        <v>76</v>
      </c>
      <c r="B78" s="3">
        <v>81</v>
      </c>
      <c r="C78" t="s">
        <v>177</v>
      </c>
      <c r="D78" t="s">
        <v>66</v>
      </c>
      <c r="E78" t="s">
        <v>67</v>
      </c>
      <c r="F78" t="s">
        <v>82</v>
      </c>
      <c r="G78" t="s">
        <v>69</v>
      </c>
      <c r="H78" t="s">
        <v>63</v>
      </c>
      <c r="I78">
        <v>5</v>
      </c>
      <c r="J78" t="s">
        <v>70</v>
      </c>
      <c r="K78">
        <v>76.3</v>
      </c>
      <c r="L78" s="3">
        <v>77</v>
      </c>
      <c r="M78">
        <v>70.7</v>
      </c>
      <c r="N78" s="3">
        <v>101</v>
      </c>
      <c r="O78">
        <v>41.7</v>
      </c>
      <c r="P78" s="3">
        <v>377</v>
      </c>
      <c r="Q78">
        <v>31.8</v>
      </c>
      <c r="R78" s="3">
        <v>423</v>
      </c>
      <c r="S78">
        <v>96</v>
      </c>
      <c r="T78" s="3">
        <v>143</v>
      </c>
      <c r="U78">
        <v>99.5</v>
      </c>
      <c r="V78" s="3">
        <v>41</v>
      </c>
      <c r="W78">
        <v>90</v>
      </c>
      <c r="X78" s="3">
        <v>80</v>
      </c>
      <c r="Y78">
        <v>26.7</v>
      </c>
      <c r="Z78" s="3">
        <v>306</v>
      </c>
      <c r="AA78">
        <v>99.5</v>
      </c>
      <c r="AB78" s="3">
        <v>11</v>
      </c>
      <c r="AC78">
        <v>65.2</v>
      </c>
      <c r="AD78">
        <v>96</v>
      </c>
      <c r="AE78">
        <v>12</v>
      </c>
      <c r="AF78">
        <v>11405</v>
      </c>
      <c r="AG78">
        <v>3215</v>
      </c>
      <c r="AH78">
        <v>37460</v>
      </c>
      <c r="AI78">
        <v>66806</v>
      </c>
      <c r="AJ78">
        <v>55.8724256</v>
      </c>
      <c r="AK78">
        <v>-4.2900008999999999</v>
      </c>
    </row>
    <row r="79" spans="1:37" x14ac:dyDescent="0.3">
      <c r="A79">
        <f>76</f>
        <v>76</v>
      </c>
      <c r="B79" s="3">
        <v>73</v>
      </c>
      <c r="C79" t="s">
        <v>178</v>
      </c>
      <c r="D79" t="s">
        <v>128</v>
      </c>
      <c r="E79" t="s">
        <v>129</v>
      </c>
      <c r="F79" t="s">
        <v>68</v>
      </c>
      <c r="G79" t="s">
        <v>69</v>
      </c>
      <c r="H79" t="s">
        <v>63</v>
      </c>
      <c r="I79">
        <v>4</v>
      </c>
      <c r="J79" t="s">
        <v>64</v>
      </c>
      <c r="K79">
        <v>80</v>
      </c>
      <c r="L79" s="3">
        <v>72</v>
      </c>
      <c r="M79">
        <v>96.3</v>
      </c>
      <c r="N79" s="3">
        <v>31</v>
      </c>
      <c r="O79">
        <v>87.4</v>
      </c>
      <c r="P79" s="3">
        <v>97</v>
      </c>
      <c r="Q79">
        <v>36.200000000000003</v>
      </c>
      <c r="R79" s="3">
        <v>385</v>
      </c>
      <c r="S79">
        <v>19.600000000000001</v>
      </c>
      <c r="T79" s="3">
        <v>594</v>
      </c>
      <c r="U79">
        <v>49.7</v>
      </c>
      <c r="V79" s="3">
        <v>298</v>
      </c>
      <c r="W79">
        <v>25</v>
      </c>
      <c r="X79" s="3">
        <v>498</v>
      </c>
      <c r="Y79">
        <v>70.900000000000006</v>
      </c>
      <c r="Z79" s="3">
        <v>69</v>
      </c>
      <c r="AA79">
        <v>38.1</v>
      </c>
      <c r="AB79" s="3">
        <v>377</v>
      </c>
      <c r="AC79">
        <v>65.2</v>
      </c>
      <c r="AD79">
        <v>90</v>
      </c>
      <c r="AE79">
        <v>5</v>
      </c>
      <c r="AF79">
        <v>3655</v>
      </c>
      <c r="AG79">
        <v>1537</v>
      </c>
      <c r="AH79">
        <v>34860</v>
      </c>
      <c r="AI79">
        <v>63618</v>
      </c>
      <c r="AJ79">
        <v>37.566393699999999</v>
      </c>
      <c r="AK79">
        <v>126.9387066</v>
      </c>
    </row>
    <row r="80" spans="1:37" x14ac:dyDescent="0.3">
      <c r="A80">
        <v>78</v>
      </c>
      <c r="B80" s="3">
        <v>92</v>
      </c>
      <c r="C80" t="s">
        <v>179</v>
      </c>
      <c r="D80" t="s">
        <v>66</v>
      </c>
      <c r="E80" t="s">
        <v>67</v>
      </c>
      <c r="F80" t="s">
        <v>68</v>
      </c>
      <c r="G80" t="s">
        <v>69</v>
      </c>
      <c r="H80" t="s">
        <v>63</v>
      </c>
      <c r="I80">
        <v>5</v>
      </c>
      <c r="J80" t="s">
        <v>70</v>
      </c>
      <c r="K80">
        <v>59.5</v>
      </c>
      <c r="L80" s="3">
        <v>124</v>
      </c>
      <c r="M80">
        <v>89.3</v>
      </c>
      <c r="N80" s="3">
        <v>50</v>
      </c>
      <c r="O80">
        <v>27.8</v>
      </c>
      <c r="P80" s="3">
        <v>548</v>
      </c>
      <c r="Q80">
        <v>53.3</v>
      </c>
      <c r="R80" s="3">
        <v>241</v>
      </c>
      <c r="S80">
        <v>97.5</v>
      </c>
      <c r="T80" s="3">
        <v>125</v>
      </c>
      <c r="U80">
        <v>86.9</v>
      </c>
      <c r="V80" s="3">
        <v>135</v>
      </c>
      <c r="W80">
        <v>86.2</v>
      </c>
      <c r="X80" s="3">
        <v>108</v>
      </c>
      <c r="Y80">
        <v>29.2</v>
      </c>
      <c r="Z80" s="3">
        <v>274</v>
      </c>
      <c r="AA80">
        <v>97.6</v>
      </c>
      <c r="AB80" s="3">
        <v>30</v>
      </c>
      <c r="AC80">
        <v>65.099999999999994</v>
      </c>
      <c r="AD80">
        <v>96</v>
      </c>
      <c r="AE80">
        <v>12</v>
      </c>
      <c r="AF80">
        <v>11405</v>
      </c>
      <c r="AG80">
        <v>3215</v>
      </c>
      <c r="AH80">
        <v>37460</v>
      </c>
      <c r="AI80">
        <v>66806</v>
      </c>
      <c r="AJ80">
        <v>54.764985899999999</v>
      </c>
      <c r="AK80">
        <v>-1.5782029</v>
      </c>
    </row>
    <row r="81" spans="1:37" x14ac:dyDescent="0.3">
      <c r="A81">
        <v>79</v>
      </c>
      <c r="B81" s="3">
        <v>74</v>
      </c>
      <c r="C81" t="s">
        <v>180</v>
      </c>
      <c r="D81" t="s">
        <v>128</v>
      </c>
      <c r="E81" t="s">
        <v>129</v>
      </c>
      <c r="F81" t="s">
        <v>68</v>
      </c>
      <c r="G81" t="s">
        <v>69</v>
      </c>
      <c r="H81" t="s">
        <v>63</v>
      </c>
      <c r="I81">
        <v>4</v>
      </c>
      <c r="J81" t="s">
        <v>64</v>
      </c>
      <c r="K81">
        <v>82.2</v>
      </c>
      <c r="L81" s="3">
        <v>64</v>
      </c>
      <c r="M81">
        <v>94</v>
      </c>
      <c r="N81" s="3">
        <v>40</v>
      </c>
      <c r="O81">
        <v>81</v>
      </c>
      <c r="P81" s="3">
        <v>137</v>
      </c>
      <c r="Q81">
        <v>36.6</v>
      </c>
      <c r="R81" s="3">
        <v>382</v>
      </c>
      <c r="S81">
        <v>13.6</v>
      </c>
      <c r="T81" s="3">
        <v>694</v>
      </c>
      <c r="U81">
        <v>36.299999999999997</v>
      </c>
      <c r="V81" s="3">
        <v>370</v>
      </c>
      <c r="W81">
        <v>19.600000000000001</v>
      </c>
      <c r="X81" s="3">
        <v>546</v>
      </c>
      <c r="Y81">
        <v>70.599999999999994</v>
      </c>
      <c r="Z81" s="3">
        <v>71</v>
      </c>
      <c r="AA81">
        <v>58.6</v>
      </c>
      <c r="AB81" s="3">
        <v>255</v>
      </c>
      <c r="AC81">
        <v>64.7</v>
      </c>
      <c r="AD81">
        <v>90</v>
      </c>
      <c r="AE81">
        <v>5</v>
      </c>
      <c r="AF81">
        <v>3655</v>
      </c>
      <c r="AG81">
        <v>1537</v>
      </c>
      <c r="AH81">
        <v>34860</v>
      </c>
      <c r="AI81">
        <v>63618</v>
      </c>
      <c r="AJ81">
        <v>37.589387600000002</v>
      </c>
      <c r="AK81">
        <v>127.0324773</v>
      </c>
    </row>
    <row r="82" spans="1:37" x14ac:dyDescent="0.3">
      <c r="A82">
        <v>80</v>
      </c>
      <c r="B82" s="3">
        <v>68</v>
      </c>
      <c r="C82" t="s">
        <v>181</v>
      </c>
      <c r="D82" t="s">
        <v>113</v>
      </c>
      <c r="E82" t="s">
        <v>114</v>
      </c>
      <c r="F82" t="s">
        <v>68</v>
      </c>
      <c r="G82" t="s">
        <v>69</v>
      </c>
      <c r="H82" t="s">
        <v>63</v>
      </c>
      <c r="I82">
        <v>4</v>
      </c>
      <c r="J82" t="s">
        <v>70</v>
      </c>
      <c r="K82">
        <v>81.3</v>
      </c>
      <c r="L82" s="3">
        <v>67</v>
      </c>
      <c r="M82">
        <v>89.1</v>
      </c>
      <c r="N82" s="3">
        <v>51</v>
      </c>
      <c r="O82">
        <v>55.3</v>
      </c>
      <c r="P82" s="3">
        <v>272</v>
      </c>
      <c r="Q82">
        <v>62.7</v>
      </c>
      <c r="R82" s="3">
        <v>191</v>
      </c>
      <c r="S82">
        <v>28.6</v>
      </c>
      <c r="T82" s="3">
        <v>498</v>
      </c>
      <c r="U82">
        <v>13.2</v>
      </c>
      <c r="V82" s="3">
        <v>658</v>
      </c>
      <c r="W82">
        <v>26.7</v>
      </c>
      <c r="X82" s="3">
        <v>486</v>
      </c>
      <c r="Y82">
        <v>23.4</v>
      </c>
      <c r="Z82" s="3">
        <v>361</v>
      </c>
      <c r="AA82">
        <v>58.6</v>
      </c>
      <c r="AB82" s="3">
        <v>255</v>
      </c>
      <c r="AC82">
        <v>63.9</v>
      </c>
      <c r="AD82">
        <v>92</v>
      </c>
      <c r="AE82">
        <v>9</v>
      </c>
      <c r="AF82">
        <v>8132</v>
      </c>
      <c r="AG82">
        <v>3470</v>
      </c>
      <c r="AH82">
        <v>37963</v>
      </c>
      <c r="AI82">
        <v>72067</v>
      </c>
      <c r="AJ82">
        <v>34.822013900000002</v>
      </c>
      <c r="AK82">
        <v>135.52446760000001</v>
      </c>
    </row>
    <row r="83" spans="1:37" x14ac:dyDescent="0.3">
      <c r="A83">
        <f>81</f>
        <v>81</v>
      </c>
      <c r="B83" s="3">
        <v>98</v>
      </c>
      <c r="C83" t="s">
        <v>182</v>
      </c>
      <c r="D83" t="s">
        <v>183</v>
      </c>
      <c r="E83" t="s">
        <v>184</v>
      </c>
      <c r="F83" t="s">
        <v>68</v>
      </c>
      <c r="G83" t="s">
        <v>69</v>
      </c>
      <c r="H83" t="s">
        <v>63</v>
      </c>
      <c r="I83">
        <v>5</v>
      </c>
      <c r="J83" t="s">
        <v>70</v>
      </c>
      <c r="K83">
        <v>69.3</v>
      </c>
      <c r="L83" s="3">
        <v>92</v>
      </c>
      <c r="M83">
        <v>39.799999999999997</v>
      </c>
      <c r="N83" s="3">
        <v>238</v>
      </c>
      <c r="O83">
        <v>23.7</v>
      </c>
      <c r="P83" s="3">
        <v>601</v>
      </c>
      <c r="Q83">
        <v>64.099999999999994</v>
      </c>
      <c r="R83" s="3">
        <v>184</v>
      </c>
      <c r="S83">
        <v>99.8</v>
      </c>
      <c r="T83" s="3">
        <v>79</v>
      </c>
      <c r="U83">
        <v>92.5</v>
      </c>
      <c r="V83" s="3">
        <v>104</v>
      </c>
      <c r="W83">
        <v>82.2</v>
      </c>
      <c r="X83" s="3">
        <v>132</v>
      </c>
      <c r="Y83">
        <v>70.599999999999994</v>
      </c>
      <c r="Z83" s="3">
        <v>70</v>
      </c>
      <c r="AA83">
        <v>75.599999999999994</v>
      </c>
      <c r="AB83" s="3">
        <v>173</v>
      </c>
      <c r="AC83">
        <v>63.5</v>
      </c>
      <c r="AD83">
        <v>90</v>
      </c>
      <c r="AE83">
        <v>8</v>
      </c>
      <c r="AF83">
        <v>7231</v>
      </c>
      <c r="AG83">
        <v>2455</v>
      </c>
      <c r="AH83">
        <v>41605</v>
      </c>
      <c r="AI83">
        <v>78274</v>
      </c>
      <c r="AJ83">
        <v>53.343793499999997</v>
      </c>
      <c r="AK83">
        <v>-6.2545716000000002</v>
      </c>
    </row>
    <row r="84" spans="1:37" x14ac:dyDescent="0.3">
      <c r="A84">
        <f>81</f>
        <v>81</v>
      </c>
      <c r="B84" s="3">
        <v>78</v>
      </c>
      <c r="C84" t="s">
        <v>185</v>
      </c>
      <c r="D84" t="s">
        <v>66</v>
      </c>
      <c r="E84" t="s">
        <v>67</v>
      </c>
      <c r="F84" t="s">
        <v>68</v>
      </c>
      <c r="G84" t="s">
        <v>69</v>
      </c>
      <c r="H84" t="s">
        <v>63</v>
      </c>
      <c r="I84">
        <v>5</v>
      </c>
      <c r="J84" t="s">
        <v>70</v>
      </c>
      <c r="K84">
        <v>51.5</v>
      </c>
      <c r="L84" s="3">
        <v>154</v>
      </c>
      <c r="M84">
        <v>51.2</v>
      </c>
      <c r="N84" s="3">
        <v>160</v>
      </c>
      <c r="O84">
        <v>52.8</v>
      </c>
      <c r="P84" s="3">
        <v>298</v>
      </c>
      <c r="Q84">
        <v>71.400000000000006</v>
      </c>
      <c r="R84" s="3">
        <v>140</v>
      </c>
      <c r="S84">
        <v>96.1</v>
      </c>
      <c r="T84" s="3">
        <v>138</v>
      </c>
      <c r="U84">
        <v>97.4</v>
      </c>
      <c r="V84" s="3">
        <v>70</v>
      </c>
      <c r="W84">
        <v>97</v>
      </c>
      <c r="X84" s="3">
        <v>31</v>
      </c>
      <c r="Y84">
        <v>32.5</v>
      </c>
      <c r="Z84" s="3">
        <v>235</v>
      </c>
      <c r="AA84">
        <v>82.7</v>
      </c>
      <c r="AB84" s="3">
        <v>133</v>
      </c>
      <c r="AC84">
        <v>63.5</v>
      </c>
      <c r="AD84">
        <v>96</v>
      </c>
      <c r="AE84">
        <v>12</v>
      </c>
      <c r="AF84">
        <v>11405</v>
      </c>
      <c r="AG84">
        <v>3215</v>
      </c>
      <c r="AH84">
        <v>37460</v>
      </c>
      <c r="AI84">
        <v>66806</v>
      </c>
      <c r="AJ84">
        <v>50.935741999999998</v>
      </c>
      <c r="AK84">
        <v>-1.3966381000000001</v>
      </c>
    </row>
    <row r="85" spans="1:37" x14ac:dyDescent="0.3">
      <c r="A85">
        <v>83</v>
      </c>
      <c r="B85" s="3">
        <v>93</v>
      </c>
      <c r="C85" t="s">
        <v>186</v>
      </c>
      <c r="D85" t="s">
        <v>59</v>
      </c>
      <c r="E85" t="s">
        <v>60</v>
      </c>
      <c r="F85" t="s">
        <v>82</v>
      </c>
      <c r="G85" t="s">
        <v>69</v>
      </c>
      <c r="H85" t="s">
        <v>63</v>
      </c>
      <c r="I85">
        <v>5</v>
      </c>
      <c r="J85" t="s">
        <v>70</v>
      </c>
      <c r="K85">
        <v>77.5</v>
      </c>
      <c r="L85" s="3">
        <v>76</v>
      </c>
      <c r="M85">
        <v>63</v>
      </c>
      <c r="N85" s="3">
        <v>126</v>
      </c>
      <c r="O85">
        <v>28.4</v>
      </c>
      <c r="P85" s="3">
        <v>540</v>
      </c>
      <c r="Q85">
        <v>62.9</v>
      </c>
      <c r="R85" s="3">
        <v>189</v>
      </c>
      <c r="S85">
        <v>23.4</v>
      </c>
      <c r="T85" s="3">
        <v>560</v>
      </c>
      <c r="U85">
        <v>26.8</v>
      </c>
      <c r="V85" s="3">
        <v>449</v>
      </c>
      <c r="W85">
        <v>96.6</v>
      </c>
      <c r="X85" s="3">
        <v>36</v>
      </c>
      <c r="Y85">
        <v>47.5</v>
      </c>
      <c r="Z85" s="3">
        <v>145</v>
      </c>
      <c r="AA85">
        <v>95.1</v>
      </c>
      <c r="AB85" s="3">
        <v>52</v>
      </c>
      <c r="AC85">
        <v>63.1</v>
      </c>
      <c r="AD85">
        <v>100</v>
      </c>
      <c r="AE85">
        <v>19</v>
      </c>
      <c r="AF85">
        <v>27091</v>
      </c>
      <c r="AG85">
        <v>12264</v>
      </c>
      <c r="AH85">
        <v>59456</v>
      </c>
      <c r="AI85">
        <v>113268</v>
      </c>
      <c r="AJ85">
        <v>40.7982133</v>
      </c>
      <c r="AK85">
        <v>-77.859908399999995</v>
      </c>
    </row>
    <row r="86" spans="1:37" x14ac:dyDescent="0.3">
      <c r="A86">
        <v>84</v>
      </c>
      <c r="B86" s="3">
        <v>91</v>
      </c>
      <c r="C86" t="s">
        <v>187</v>
      </c>
      <c r="D86" t="s">
        <v>66</v>
      </c>
      <c r="E86" t="s">
        <v>67</v>
      </c>
      <c r="F86" t="s">
        <v>82</v>
      </c>
      <c r="G86" t="s">
        <v>69</v>
      </c>
      <c r="H86" t="s">
        <v>63</v>
      </c>
      <c r="I86">
        <v>5</v>
      </c>
      <c r="J86" t="s">
        <v>70</v>
      </c>
      <c r="K86">
        <v>67.5</v>
      </c>
      <c r="L86" s="3">
        <v>99</v>
      </c>
      <c r="M86">
        <v>75.7</v>
      </c>
      <c r="N86" s="3">
        <v>81</v>
      </c>
      <c r="O86">
        <v>41.3</v>
      </c>
      <c r="P86" s="3">
        <v>379</v>
      </c>
      <c r="Q86">
        <v>38.200000000000003</v>
      </c>
      <c r="R86" s="3">
        <v>364</v>
      </c>
      <c r="S86">
        <v>92.3</v>
      </c>
      <c r="T86" s="3">
        <v>169</v>
      </c>
      <c r="U86">
        <v>83.9</v>
      </c>
      <c r="V86" s="3">
        <v>148</v>
      </c>
      <c r="W86">
        <v>96</v>
      </c>
      <c r="X86" s="3">
        <v>41</v>
      </c>
      <c r="Y86">
        <v>29.5</v>
      </c>
      <c r="Z86" s="3">
        <v>270</v>
      </c>
      <c r="AA86">
        <v>80.400000000000006</v>
      </c>
      <c r="AB86" s="3">
        <v>146</v>
      </c>
      <c r="AC86">
        <v>63</v>
      </c>
      <c r="AD86">
        <v>96</v>
      </c>
      <c r="AE86">
        <v>12</v>
      </c>
      <c r="AF86">
        <v>11405</v>
      </c>
      <c r="AG86">
        <v>3215</v>
      </c>
      <c r="AH86">
        <v>37460</v>
      </c>
      <c r="AI86">
        <v>66806</v>
      </c>
      <c r="AJ86">
        <v>52.450816799999998</v>
      </c>
      <c r="AK86">
        <v>-1.9305135</v>
      </c>
    </row>
    <row r="87" spans="1:37" x14ac:dyDescent="0.3">
      <c r="A87">
        <f>85</f>
        <v>85</v>
      </c>
      <c r="B87" s="3">
        <v>95</v>
      </c>
      <c r="C87" t="s">
        <v>188</v>
      </c>
      <c r="D87" t="s">
        <v>174</v>
      </c>
      <c r="E87" t="s">
        <v>175</v>
      </c>
      <c r="F87" t="s">
        <v>68</v>
      </c>
      <c r="G87" t="s">
        <v>69</v>
      </c>
      <c r="H87" t="s">
        <v>63</v>
      </c>
      <c r="I87">
        <v>5</v>
      </c>
      <c r="J87" t="s">
        <v>70</v>
      </c>
      <c r="K87">
        <v>69.3</v>
      </c>
      <c r="L87" s="3">
        <v>93</v>
      </c>
      <c r="M87">
        <v>47.5</v>
      </c>
      <c r="N87" s="3">
        <v>185</v>
      </c>
      <c r="O87">
        <v>50.2</v>
      </c>
      <c r="P87" s="3">
        <v>310</v>
      </c>
      <c r="Q87">
        <v>37.700000000000003</v>
      </c>
      <c r="R87" s="3">
        <v>373</v>
      </c>
      <c r="S87">
        <v>98.8</v>
      </c>
      <c r="T87" s="3">
        <v>102</v>
      </c>
      <c r="U87">
        <v>77.400000000000006</v>
      </c>
      <c r="V87" s="3">
        <v>173</v>
      </c>
      <c r="W87">
        <v>95.2</v>
      </c>
      <c r="X87" s="3">
        <v>52</v>
      </c>
      <c r="Y87">
        <v>66</v>
      </c>
      <c r="Z87" s="3">
        <v>83</v>
      </c>
      <c r="AA87">
        <v>99.1</v>
      </c>
      <c r="AB87" s="3">
        <v>14</v>
      </c>
      <c r="AC87">
        <v>62.8</v>
      </c>
      <c r="AD87">
        <v>92</v>
      </c>
      <c r="AE87">
        <v>0</v>
      </c>
      <c r="AF87">
        <v>0</v>
      </c>
      <c r="AG87">
        <v>0</v>
      </c>
      <c r="AH87">
        <v>34430</v>
      </c>
      <c r="AI87">
        <v>65569</v>
      </c>
      <c r="AJ87">
        <v>55.711948300000003</v>
      </c>
      <c r="AK87">
        <v>13.203493</v>
      </c>
    </row>
    <row r="88" spans="1:37" x14ac:dyDescent="0.3">
      <c r="A88">
        <f>85</f>
        <v>85</v>
      </c>
      <c r="B88" s="3">
        <v>115</v>
      </c>
      <c r="C88" t="s">
        <v>189</v>
      </c>
      <c r="D88" t="s">
        <v>190</v>
      </c>
      <c r="E88" t="s">
        <v>191</v>
      </c>
      <c r="F88" t="s">
        <v>82</v>
      </c>
      <c r="G88" t="s">
        <v>69</v>
      </c>
      <c r="H88" t="s">
        <v>63</v>
      </c>
      <c r="I88">
        <v>4</v>
      </c>
      <c r="J88" t="s">
        <v>70</v>
      </c>
      <c r="K88">
        <v>92.4</v>
      </c>
      <c r="L88" s="3">
        <v>41</v>
      </c>
      <c r="M88">
        <v>82.9</v>
      </c>
      <c r="N88" s="3">
        <v>66</v>
      </c>
      <c r="O88">
        <v>19.2</v>
      </c>
      <c r="P88" s="3">
        <v>688</v>
      </c>
      <c r="Q88">
        <v>29.9</v>
      </c>
      <c r="R88" s="3">
        <v>434</v>
      </c>
      <c r="S88">
        <v>6</v>
      </c>
      <c r="T88" s="3" t="s">
        <v>1749</v>
      </c>
      <c r="U88">
        <v>2.2999999999999998</v>
      </c>
      <c r="V88" s="3" t="s">
        <v>1749</v>
      </c>
      <c r="W88">
        <v>90.9</v>
      </c>
      <c r="X88" s="3">
        <v>76</v>
      </c>
      <c r="Y88">
        <v>89.7</v>
      </c>
      <c r="Z88" s="3">
        <v>36</v>
      </c>
      <c r="AA88">
        <v>96.1</v>
      </c>
      <c r="AB88" s="3">
        <v>44</v>
      </c>
      <c r="AC88">
        <v>62.8</v>
      </c>
      <c r="AD88">
        <v>86</v>
      </c>
      <c r="AE88">
        <v>13</v>
      </c>
      <c r="AF88">
        <v>5314</v>
      </c>
      <c r="AG88">
        <v>12406</v>
      </c>
      <c r="AH88">
        <v>17842</v>
      </c>
      <c r="AI88">
        <v>32148</v>
      </c>
      <c r="AJ88">
        <v>-23.555771400000001</v>
      </c>
      <c r="AK88">
        <v>-46.639557099999998</v>
      </c>
    </row>
    <row r="89" spans="1:37" x14ac:dyDescent="0.3">
      <c r="A89">
        <f>87</f>
        <v>87</v>
      </c>
      <c r="B89" s="3">
        <v>75</v>
      </c>
      <c r="C89" t="s">
        <v>192</v>
      </c>
      <c r="D89" t="s">
        <v>193</v>
      </c>
      <c r="E89" t="s">
        <v>194</v>
      </c>
      <c r="F89" t="s">
        <v>82</v>
      </c>
      <c r="G89" t="s">
        <v>69</v>
      </c>
      <c r="H89" t="s">
        <v>63</v>
      </c>
      <c r="I89">
        <v>5</v>
      </c>
      <c r="J89" t="s">
        <v>70</v>
      </c>
      <c r="K89">
        <v>81.2</v>
      </c>
      <c r="L89" s="3">
        <v>69</v>
      </c>
      <c r="M89">
        <v>78.3</v>
      </c>
      <c r="N89" s="3">
        <v>74</v>
      </c>
      <c r="O89">
        <v>99.8</v>
      </c>
      <c r="P89" s="3">
        <v>26</v>
      </c>
      <c r="Q89">
        <v>4.5999999999999996</v>
      </c>
      <c r="R89" s="3" t="s">
        <v>1749</v>
      </c>
      <c r="S89">
        <v>20.3</v>
      </c>
      <c r="T89" s="3">
        <v>587</v>
      </c>
      <c r="U89">
        <v>92.3</v>
      </c>
      <c r="V89" s="3">
        <v>105</v>
      </c>
      <c r="W89">
        <v>85.2</v>
      </c>
      <c r="X89" s="3">
        <v>115</v>
      </c>
      <c r="Y89">
        <v>82.2</v>
      </c>
      <c r="Z89" s="3">
        <v>48</v>
      </c>
      <c r="AA89">
        <v>13.4</v>
      </c>
      <c r="AB89" s="3">
        <v>631</v>
      </c>
      <c r="AC89">
        <v>62.2</v>
      </c>
      <c r="AD89">
        <v>87</v>
      </c>
      <c r="AE89">
        <v>17</v>
      </c>
      <c r="AF89">
        <v>3786</v>
      </c>
      <c r="AG89">
        <v>12588</v>
      </c>
      <c r="AH89">
        <v>9400</v>
      </c>
      <c r="AI89">
        <v>17679</v>
      </c>
      <c r="AJ89">
        <v>55.7039349</v>
      </c>
      <c r="AK89">
        <v>37.528669499999999</v>
      </c>
    </row>
    <row r="90" spans="1:37" x14ac:dyDescent="0.3">
      <c r="A90">
        <f>87</f>
        <v>87</v>
      </c>
      <c r="B90" s="3">
        <v>65</v>
      </c>
      <c r="C90" t="s">
        <v>195</v>
      </c>
      <c r="D90" t="s">
        <v>122</v>
      </c>
      <c r="E90" t="s">
        <v>123</v>
      </c>
      <c r="F90" t="s">
        <v>68</v>
      </c>
      <c r="G90" t="s">
        <v>78</v>
      </c>
      <c r="H90" t="s">
        <v>63</v>
      </c>
      <c r="I90">
        <v>5</v>
      </c>
      <c r="J90" t="s">
        <v>70</v>
      </c>
      <c r="K90">
        <v>78.3</v>
      </c>
      <c r="L90" s="3">
        <v>75</v>
      </c>
      <c r="M90">
        <v>52</v>
      </c>
      <c r="N90" s="3">
        <v>156</v>
      </c>
      <c r="O90">
        <v>99.7</v>
      </c>
      <c r="P90" s="3">
        <v>29</v>
      </c>
      <c r="Q90">
        <v>38.200000000000003</v>
      </c>
      <c r="R90" s="3">
        <v>365</v>
      </c>
      <c r="S90">
        <v>52.5</v>
      </c>
      <c r="T90" s="3">
        <v>349</v>
      </c>
      <c r="U90">
        <v>50.4</v>
      </c>
      <c r="V90" s="3">
        <v>290</v>
      </c>
      <c r="W90">
        <v>89.7</v>
      </c>
      <c r="X90" s="3">
        <v>88</v>
      </c>
      <c r="Y90">
        <v>19.8</v>
      </c>
      <c r="Z90" s="3">
        <v>423</v>
      </c>
      <c r="AA90">
        <v>42.6</v>
      </c>
      <c r="AB90" s="3">
        <v>345</v>
      </c>
      <c r="AC90">
        <v>62.2</v>
      </c>
      <c r="AD90">
        <v>95</v>
      </c>
      <c r="AE90">
        <v>1</v>
      </c>
      <c r="AF90">
        <v>499</v>
      </c>
      <c r="AG90">
        <v>166</v>
      </c>
      <c r="AH90">
        <v>31931</v>
      </c>
      <c r="AI90">
        <v>67900</v>
      </c>
      <c r="AJ90">
        <v>49.41066</v>
      </c>
      <c r="AK90">
        <v>8.7065543000000005</v>
      </c>
    </row>
    <row r="91" spans="1:37" x14ac:dyDescent="0.3">
      <c r="A91">
        <v>89</v>
      </c>
      <c r="B91" s="3">
        <v>109</v>
      </c>
      <c r="C91" t="s">
        <v>196</v>
      </c>
      <c r="D91" t="s">
        <v>88</v>
      </c>
      <c r="E91" t="s">
        <v>89</v>
      </c>
      <c r="F91" t="s">
        <v>68</v>
      </c>
      <c r="G91" t="s">
        <v>69</v>
      </c>
      <c r="H91" t="s">
        <v>63</v>
      </c>
      <c r="I91">
        <v>5</v>
      </c>
      <c r="J91" t="s">
        <v>70</v>
      </c>
      <c r="K91">
        <v>54.2</v>
      </c>
      <c r="L91" s="3">
        <v>144</v>
      </c>
      <c r="M91">
        <v>36.5</v>
      </c>
      <c r="N91" s="3">
        <v>267</v>
      </c>
      <c r="O91">
        <v>16.2</v>
      </c>
      <c r="P91" s="3" t="s">
        <v>1749</v>
      </c>
      <c r="Q91">
        <v>87.1</v>
      </c>
      <c r="R91" s="3">
        <v>83</v>
      </c>
      <c r="S91">
        <v>100</v>
      </c>
      <c r="T91" s="3">
        <v>69</v>
      </c>
      <c r="U91">
        <v>99.6</v>
      </c>
      <c r="V91" s="3">
        <v>40</v>
      </c>
      <c r="W91">
        <v>78.8</v>
      </c>
      <c r="X91" s="3">
        <v>154</v>
      </c>
      <c r="Y91">
        <v>38.4</v>
      </c>
      <c r="Z91" s="3">
        <v>191</v>
      </c>
      <c r="AA91">
        <v>96.3</v>
      </c>
      <c r="AB91" s="3">
        <v>42</v>
      </c>
      <c r="AC91">
        <v>62</v>
      </c>
      <c r="AD91">
        <v>95</v>
      </c>
      <c r="AE91">
        <v>5</v>
      </c>
      <c r="AF91">
        <v>5393</v>
      </c>
      <c r="AG91">
        <v>1490</v>
      </c>
      <c r="AH91">
        <v>51048</v>
      </c>
      <c r="AI91">
        <v>96902</v>
      </c>
      <c r="AJ91">
        <v>-34.920598599999998</v>
      </c>
      <c r="AK91">
        <v>138.60365279999999</v>
      </c>
    </row>
    <row r="92" spans="1:37" x14ac:dyDescent="0.3">
      <c r="A92">
        <v>90</v>
      </c>
      <c r="B92" s="3">
        <v>137</v>
      </c>
      <c r="C92" t="s">
        <v>197</v>
      </c>
      <c r="D92" t="s">
        <v>88</v>
      </c>
      <c r="E92" t="s">
        <v>89</v>
      </c>
      <c r="F92" t="s">
        <v>68</v>
      </c>
      <c r="G92" t="s">
        <v>62</v>
      </c>
      <c r="H92" t="s">
        <v>63</v>
      </c>
      <c r="I92">
        <v>3</v>
      </c>
      <c r="J92" t="s">
        <v>70</v>
      </c>
      <c r="K92">
        <v>43.4</v>
      </c>
      <c r="L92" s="3">
        <v>195</v>
      </c>
      <c r="M92">
        <v>57.8</v>
      </c>
      <c r="N92" s="3">
        <v>143</v>
      </c>
      <c r="O92">
        <v>9</v>
      </c>
      <c r="P92" s="3" t="s">
        <v>1749</v>
      </c>
      <c r="Q92">
        <v>95.3</v>
      </c>
      <c r="R92" s="3">
        <v>52</v>
      </c>
      <c r="S92">
        <v>96.6</v>
      </c>
      <c r="T92" s="3">
        <v>132</v>
      </c>
      <c r="U92">
        <v>93.6</v>
      </c>
      <c r="V92" s="3">
        <v>95</v>
      </c>
      <c r="W92">
        <v>79.7</v>
      </c>
      <c r="X92" s="3">
        <v>146</v>
      </c>
      <c r="Y92">
        <v>30.1</v>
      </c>
      <c r="Z92" s="3">
        <v>260</v>
      </c>
      <c r="AA92">
        <v>93.1</v>
      </c>
      <c r="AB92" s="3">
        <v>72</v>
      </c>
      <c r="AC92">
        <v>61.8</v>
      </c>
      <c r="AD92">
        <v>95</v>
      </c>
      <c r="AE92">
        <v>5</v>
      </c>
      <c r="AF92">
        <v>5393</v>
      </c>
      <c r="AG92">
        <v>1490</v>
      </c>
      <c r="AH92">
        <v>51048</v>
      </c>
      <c r="AI92">
        <v>96902</v>
      </c>
      <c r="AJ92">
        <v>-33.883653700000004</v>
      </c>
      <c r="AK92">
        <v>151.20061190000001</v>
      </c>
    </row>
    <row r="93" spans="1:37" x14ac:dyDescent="0.3">
      <c r="A93">
        <f>91</f>
        <v>91</v>
      </c>
      <c r="B93" s="3">
        <v>55</v>
      </c>
      <c r="C93" t="s">
        <v>198</v>
      </c>
      <c r="D93" t="s">
        <v>113</v>
      </c>
      <c r="E93" t="s">
        <v>114</v>
      </c>
      <c r="F93" t="s">
        <v>61</v>
      </c>
      <c r="G93" t="s">
        <v>62</v>
      </c>
      <c r="H93" t="s">
        <v>63</v>
      </c>
      <c r="I93">
        <v>4</v>
      </c>
      <c r="J93" t="s">
        <v>70</v>
      </c>
      <c r="K93">
        <v>74.400000000000006</v>
      </c>
      <c r="L93" s="3">
        <v>79</v>
      </c>
      <c r="M93">
        <v>94.8</v>
      </c>
      <c r="N93" s="3">
        <v>39</v>
      </c>
      <c r="O93">
        <v>84.4</v>
      </c>
      <c r="P93" s="3">
        <v>109</v>
      </c>
      <c r="Q93">
        <v>53</v>
      </c>
      <c r="R93" s="3">
        <v>244</v>
      </c>
      <c r="S93">
        <v>31.8</v>
      </c>
      <c r="T93" s="3">
        <v>475</v>
      </c>
      <c r="U93">
        <v>31.7</v>
      </c>
      <c r="V93" s="3">
        <v>404</v>
      </c>
      <c r="W93">
        <v>8.9</v>
      </c>
      <c r="X93" s="3" t="s">
        <v>1749</v>
      </c>
      <c r="Y93">
        <v>19.7</v>
      </c>
      <c r="Z93" s="3">
        <v>425</v>
      </c>
      <c r="AA93">
        <v>18</v>
      </c>
      <c r="AB93" s="3">
        <v>567</v>
      </c>
      <c r="AC93">
        <v>61.6</v>
      </c>
      <c r="AD93">
        <v>92</v>
      </c>
      <c r="AE93">
        <v>9</v>
      </c>
      <c r="AF93">
        <v>8132</v>
      </c>
      <c r="AG93">
        <v>3470</v>
      </c>
      <c r="AH93">
        <v>37963</v>
      </c>
      <c r="AI93">
        <v>72067</v>
      </c>
      <c r="AJ93">
        <v>35.605114999999998</v>
      </c>
      <c r="AK93">
        <v>139.68253419999999</v>
      </c>
    </row>
    <row r="94" spans="1:37" x14ac:dyDescent="0.3">
      <c r="A94">
        <f>91</f>
        <v>91</v>
      </c>
      <c r="B94" s="3">
        <v>83</v>
      </c>
      <c r="C94" t="s">
        <v>199</v>
      </c>
      <c r="D94" t="s">
        <v>76</v>
      </c>
      <c r="E94" t="s">
        <v>77</v>
      </c>
      <c r="F94" t="s">
        <v>68</v>
      </c>
      <c r="G94" t="s">
        <v>69</v>
      </c>
      <c r="H94" t="s">
        <v>63</v>
      </c>
      <c r="I94">
        <v>5</v>
      </c>
      <c r="J94" t="s">
        <v>70</v>
      </c>
      <c r="K94">
        <v>59.1</v>
      </c>
      <c r="L94" s="3">
        <v>126</v>
      </c>
      <c r="M94">
        <v>27.6</v>
      </c>
      <c r="N94" s="3">
        <v>352</v>
      </c>
      <c r="O94">
        <v>89.9</v>
      </c>
      <c r="P94" s="3">
        <v>88</v>
      </c>
      <c r="Q94">
        <v>52</v>
      </c>
      <c r="R94" s="3">
        <v>248</v>
      </c>
      <c r="S94">
        <v>100</v>
      </c>
      <c r="T94" s="3">
        <v>60</v>
      </c>
      <c r="U94">
        <v>53</v>
      </c>
      <c r="V94" s="3">
        <v>274</v>
      </c>
      <c r="W94">
        <v>87.2</v>
      </c>
      <c r="X94" s="3">
        <v>100</v>
      </c>
      <c r="Y94">
        <v>75.2</v>
      </c>
      <c r="Z94" s="3">
        <v>58</v>
      </c>
      <c r="AA94">
        <v>80.2</v>
      </c>
      <c r="AB94" s="3">
        <v>149</v>
      </c>
      <c r="AC94">
        <v>61.6</v>
      </c>
      <c r="AD94">
        <v>95</v>
      </c>
      <c r="AE94">
        <v>1</v>
      </c>
      <c r="AF94">
        <v>1373</v>
      </c>
      <c r="AG94">
        <v>198</v>
      </c>
      <c r="AH94">
        <v>81776</v>
      </c>
      <c r="AI94">
        <v>146116</v>
      </c>
      <c r="AJ94">
        <v>47.3745896</v>
      </c>
      <c r="AK94">
        <v>8.5486629000000001</v>
      </c>
    </row>
    <row r="95" spans="1:37" x14ac:dyDescent="0.3">
      <c r="A95">
        <f>93</f>
        <v>93</v>
      </c>
      <c r="B95" s="3">
        <v>108</v>
      </c>
      <c r="C95" t="s">
        <v>200</v>
      </c>
      <c r="D95" t="s">
        <v>59</v>
      </c>
      <c r="E95" t="s">
        <v>60</v>
      </c>
      <c r="F95" t="s">
        <v>68</v>
      </c>
      <c r="G95" t="s">
        <v>69</v>
      </c>
      <c r="H95" t="s">
        <v>63</v>
      </c>
      <c r="I95">
        <v>5</v>
      </c>
      <c r="J95" t="s">
        <v>64</v>
      </c>
      <c r="K95">
        <v>61.7</v>
      </c>
      <c r="L95" s="3">
        <v>113</v>
      </c>
      <c r="M95">
        <v>68.3</v>
      </c>
      <c r="N95" s="3">
        <v>109</v>
      </c>
      <c r="O95">
        <v>32.700000000000003</v>
      </c>
      <c r="P95" s="3">
        <v>485</v>
      </c>
      <c r="Q95">
        <v>60.1</v>
      </c>
      <c r="R95" s="3">
        <v>204</v>
      </c>
      <c r="S95">
        <v>21.6</v>
      </c>
      <c r="T95" s="3">
        <v>576</v>
      </c>
      <c r="U95">
        <v>87.5</v>
      </c>
      <c r="V95" s="3">
        <v>132</v>
      </c>
      <c r="W95">
        <v>72.599999999999994</v>
      </c>
      <c r="X95" s="3">
        <v>187</v>
      </c>
      <c r="Y95">
        <v>68.599999999999994</v>
      </c>
      <c r="Z95" s="3">
        <v>76</v>
      </c>
      <c r="AA95">
        <v>85.9</v>
      </c>
      <c r="AB95" s="3">
        <v>113</v>
      </c>
      <c r="AC95">
        <v>61.4</v>
      </c>
      <c r="AD95">
        <v>100</v>
      </c>
      <c r="AE95">
        <v>19</v>
      </c>
      <c r="AF95">
        <v>27091</v>
      </c>
      <c r="AG95">
        <v>12264</v>
      </c>
      <c r="AH95">
        <v>59456</v>
      </c>
      <c r="AI95">
        <v>113268</v>
      </c>
      <c r="AJ95">
        <v>42.3504997</v>
      </c>
      <c r="AK95">
        <v>-71.1053991</v>
      </c>
    </row>
    <row r="96" spans="1:37" x14ac:dyDescent="0.3">
      <c r="A96">
        <f>93</f>
        <v>93</v>
      </c>
      <c r="B96" s="3">
        <v>104</v>
      </c>
      <c r="C96" t="s">
        <v>201</v>
      </c>
      <c r="D96" t="s">
        <v>202</v>
      </c>
      <c r="E96" t="s">
        <v>203</v>
      </c>
      <c r="F96" t="s">
        <v>82</v>
      </c>
      <c r="G96" t="s">
        <v>69</v>
      </c>
      <c r="H96" t="s">
        <v>63</v>
      </c>
      <c r="I96">
        <v>5</v>
      </c>
      <c r="J96" t="s">
        <v>70</v>
      </c>
      <c r="K96">
        <v>96.6</v>
      </c>
      <c r="L96" s="3">
        <v>28</v>
      </c>
      <c r="M96">
        <v>98.2</v>
      </c>
      <c r="N96" s="3">
        <v>18</v>
      </c>
      <c r="O96">
        <v>39.799999999999997</v>
      </c>
      <c r="P96" s="3">
        <v>397</v>
      </c>
      <c r="Q96">
        <v>2.7</v>
      </c>
      <c r="R96" s="3" t="s">
        <v>1749</v>
      </c>
      <c r="S96">
        <v>8.3000000000000007</v>
      </c>
      <c r="T96" s="3" t="s">
        <v>1749</v>
      </c>
      <c r="U96">
        <v>2.5</v>
      </c>
      <c r="V96" s="3" t="s">
        <v>1749</v>
      </c>
      <c r="W96">
        <v>84.5</v>
      </c>
      <c r="X96" s="3">
        <v>120</v>
      </c>
      <c r="Y96">
        <v>68.400000000000006</v>
      </c>
      <c r="Z96" s="3">
        <v>78</v>
      </c>
      <c r="AA96">
        <v>88.5</v>
      </c>
      <c r="AB96" s="3">
        <v>101</v>
      </c>
      <c r="AC96">
        <v>61.4</v>
      </c>
      <c r="AD96">
        <v>79</v>
      </c>
      <c r="AE96">
        <v>10</v>
      </c>
      <c r="AF96">
        <v>3364</v>
      </c>
      <c r="AG96">
        <v>13084</v>
      </c>
      <c r="AH96">
        <v>13964</v>
      </c>
      <c r="AI96">
        <v>26036</v>
      </c>
      <c r="AJ96">
        <v>19.332795000000001</v>
      </c>
      <c r="AK96">
        <v>-99.187610300000003</v>
      </c>
    </row>
    <row r="97" spans="1:37" x14ac:dyDescent="0.3">
      <c r="A97">
        <f>95</f>
        <v>95</v>
      </c>
      <c r="B97" s="3">
        <v>67</v>
      </c>
      <c r="C97" t="s">
        <v>204</v>
      </c>
      <c r="D97" t="s">
        <v>205</v>
      </c>
      <c r="E97" t="s">
        <v>206</v>
      </c>
      <c r="F97" t="s">
        <v>82</v>
      </c>
      <c r="G97" t="s">
        <v>69</v>
      </c>
      <c r="H97" t="s">
        <v>63</v>
      </c>
      <c r="I97">
        <v>5</v>
      </c>
      <c r="J97" t="s">
        <v>70</v>
      </c>
      <c r="K97">
        <v>93.3</v>
      </c>
      <c r="L97" s="3">
        <v>36</v>
      </c>
      <c r="M97">
        <v>98</v>
      </c>
      <c r="N97" s="3">
        <v>20</v>
      </c>
      <c r="O97">
        <v>73.5</v>
      </c>
      <c r="P97" s="3">
        <v>170</v>
      </c>
      <c r="Q97">
        <v>1.7</v>
      </c>
      <c r="R97" s="3" t="s">
        <v>1749</v>
      </c>
      <c r="S97">
        <v>62.6</v>
      </c>
      <c r="T97" s="3">
        <v>309</v>
      </c>
      <c r="U97">
        <v>66.7</v>
      </c>
      <c r="V97" s="3">
        <v>224</v>
      </c>
      <c r="W97">
        <v>28.1</v>
      </c>
      <c r="X97" s="3">
        <v>470</v>
      </c>
      <c r="Y97">
        <v>26.2</v>
      </c>
      <c r="Z97" s="3">
        <v>311</v>
      </c>
      <c r="AA97">
        <v>18.8</v>
      </c>
      <c r="AB97" s="3">
        <v>555</v>
      </c>
      <c r="AC97">
        <v>61</v>
      </c>
      <c r="AD97">
        <v>71</v>
      </c>
      <c r="AE97">
        <v>2</v>
      </c>
      <c r="AF97">
        <v>551</v>
      </c>
      <c r="AG97">
        <v>925</v>
      </c>
      <c r="AH97">
        <v>12243</v>
      </c>
      <c r="AI97">
        <v>21932</v>
      </c>
      <c r="AJ97">
        <v>-34.599887500000001</v>
      </c>
      <c r="AK97">
        <v>-58.3730695</v>
      </c>
    </row>
    <row r="98" spans="1:37" x14ac:dyDescent="0.3">
      <c r="A98">
        <f>95</f>
        <v>95</v>
      </c>
      <c r="B98" s="3">
        <v>96</v>
      </c>
      <c r="C98" t="s">
        <v>207</v>
      </c>
      <c r="D98" t="s">
        <v>66</v>
      </c>
      <c r="E98" t="s">
        <v>67</v>
      </c>
      <c r="F98" t="s">
        <v>61</v>
      </c>
      <c r="G98" t="s">
        <v>78</v>
      </c>
      <c r="H98" t="s">
        <v>63</v>
      </c>
      <c r="I98">
        <v>5</v>
      </c>
      <c r="J98" t="s">
        <v>70</v>
      </c>
      <c r="K98">
        <v>47.3</v>
      </c>
      <c r="L98" s="3">
        <v>173</v>
      </c>
      <c r="M98">
        <v>67.2</v>
      </c>
      <c r="N98" s="3">
        <v>114</v>
      </c>
      <c r="O98">
        <v>64.900000000000006</v>
      </c>
      <c r="P98" s="3">
        <v>212</v>
      </c>
      <c r="Q98">
        <v>57.7</v>
      </c>
      <c r="R98" s="3">
        <v>223</v>
      </c>
      <c r="S98">
        <v>98.7</v>
      </c>
      <c r="T98" s="3">
        <v>103</v>
      </c>
      <c r="U98">
        <v>100</v>
      </c>
      <c r="V98" s="3">
        <v>29</v>
      </c>
      <c r="W98">
        <v>51.1</v>
      </c>
      <c r="X98" s="3">
        <v>306</v>
      </c>
      <c r="Y98">
        <v>22.4</v>
      </c>
      <c r="Z98" s="3">
        <v>370</v>
      </c>
      <c r="AA98">
        <v>92.1</v>
      </c>
      <c r="AB98" s="3">
        <v>77</v>
      </c>
      <c r="AC98">
        <v>61</v>
      </c>
      <c r="AD98">
        <v>96</v>
      </c>
      <c r="AE98">
        <v>12</v>
      </c>
      <c r="AF98">
        <v>11405</v>
      </c>
      <c r="AG98">
        <v>3215</v>
      </c>
      <c r="AH98">
        <v>37460</v>
      </c>
      <c r="AI98">
        <v>66806</v>
      </c>
      <c r="AJ98">
        <v>56.339775299999999</v>
      </c>
      <c r="AK98">
        <v>-2.7967214</v>
      </c>
    </row>
    <row r="99" spans="1:37" x14ac:dyDescent="0.3">
      <c r="A99">
        <v>97</v>
      </c>
      <c r="B99" s="3">
        <v>88</v>
      </c>
      <c r="C99" t="s">
        <v>208</v>
      </c>
      <c r="D99" t="s">
        <v>59</v>
      </c>
      <c r="E99" t="s">
        <v>60</v>
      </c>
      <c r="F99" t="s">
        <v>68</v>
      </c>
      <c r="G99" t="s">
        <v>62</v>
      </c>
      <c r="H99" t="s">
        <v>63</v>
      </c>
      <c r="I99">
        <v>5</v>
      </c>
      <c r="J99" t="s">
        <v>70</v>
      </c>
      <c r="K99">
        <v>67.400000000000006</v>
      </c>
      <c r="L99" s="3">
        <v>100</v>
      </c>
      <c r="M99">
        <v>85.1</v>
      </c>
      <c r="N99" s="3">
        <v>59</v>
      </c>
      <c r="O99">
        <v>15.3</v>
      </c>
      <c r="P99" s="3" t="s">
        <v>1749</v>
      </c>
      <c r="Q99">
        <v>67.099999999999994</v>
      </c>
      <c r="R99" s="3">
        <v>163</v>
      </c>
      <c r="S99">
        <v>38.799999999999997</v>
      </c>
      <c r="T99" s="3">
        <v>417</v>
      </c>
      <c r="U99">
        <v>65.400000000000006</v>
      </c>
      <c r="V99" s="3">
        <v>230</v>
      </c>
      <c r="W99">
        <v>33.200000000000003</v>
      </c>
      <c r="X99" s="3">
        <v>432</v>
      </c>
      <c r="Y99">
        <v>41.7</v>
      </c>
      <c r="Z99" s="3">
        <v>175</v>
      </c>
      <c r="AA99">
        <v>70.400000000000006</v>
      </c>
      <c r="AB99" s="3">
        <v>201</v>
      </c>
      <c r="AC99">
        <v>60.9</v>
      </c>
      <c r="AD99">
        <v>100</v>
      </c>
      <c r="AE99">
        <v>19</v>
      </c>
      <c r="AF99">
        <v>27091</v>
      </c>
      <c r="AG99">
        <v>12264</v>
      </c>
      <c r="AH99">
        <v>59456</v>
      </c>
      <c r="AI99">
        <v>113268</v>
      </c>
      <c r="AJ99">
        <v>33.775617799999999</v>
      </c>
      <c r="AK99">
        <v>-84.396285000000006</v>
      </c>
    </row>
    <row r="100" spans="1:37" x14ac:dyDescent="0.3">
      <c r="A100">
        <v>98</v>
      </c>
      <c r="B100" s="3">
        <v>118</v>
      </c>
      <c r="C100" t="s">
        <v>209</v>
      </c>
      <c r="D100" t="s">
        <v>122</v>
      </c>
      <c r="E100" t="s">
        <v>123</v>
      </c>
      <c r="F100" t="s">
        <v>68</v>
      </c>
      <c r="G100" t="s">
        <v>69</v>
      </c>
      <c r="H100" t="s">
        <v>63</v>
      </c>
      <c r="I100">
        <v>4</v>
      </c>
      <c r="J100" t="s">
        <v>70</v>
      </c>
      <c r="K100">
        <v>80.8</v>
      </c>
      <c r="L100" s="3">
        <v>70</v>
      </c>
      <c r="M100">
        <v>51</v>
      </c>
      <c r="N100" s="3">
        <v>163</v>
      </c>
      <c r="O100">
        <v>4.4000000000000004</v>
      </c>
      <c r="P100" s="3" t="s">
        <v>1749</v>
      </c>
      <c r="Q100">
        <v>71.400000000000006</v>
      </c>
      <c r="R100" s="3">
        <v>141</v>
      </c>
      <c r="S100">
        <v>62.8</v>
      </c>
      <c r="T100" s="3">
        <v>308</v>
      </c>
      <c r="U100">
        <v>43.6</v>
      </c>
      <c r="V100" s="3">
        <v>332</v>
      </c>
      <c r="W100">
        <v>84.9</v>
      </c>
      <c r="X100" s="3">
        <v>118</v>
      </c>
      <c r="Y100">
        <v>21.9</v>
      </c>
      <c r="Z100" s="3">
        <v>378</v>
      </c>
      <c r="AA100">
        <v>60.1</v>
      </c>
      <c r="AB100" s="3">
        <v>251</v>
      </c>
      <c r="AC100">
        <v>60.8</v>
      </c>
      <c r="AD100">
        <v>95</v>
      </c>
      <c r="AE100">
        <v>1</v>
      </c>
      <c r="AF100">
        <v>499</v>
      </c>
      <c r="AG100">
        <v>166</v>
      </c>
      <c r="AH100">
        <v>31931</v>
      </c>
      <c r="AI100">
        <v>67900</v>
      </c>
      <c r="AJ100">
        <v>52.520006600000002</v>
      </c>
      <c r="AK100">
        <v>13.404954</v>
      </c>
    </row>
    <row r="101" spans="1:37" x14ac:dyDescent="0.3">
      <c r="A101">
        <v>99</v>
      </c>
      <c r="B101" s="3">
        <v>129</v>
      </c>
      <c r="C101" t="s">
        <v>210</v>
      </c>
      <c r="D101" t="s">
        <v>59</v>
      </c>
      <c r="E101" t="s">
        <v>60</v>
      </c>
      <c r="F101" t="s">
        <v>82</v>
      </c>
      <c r="G101" t="s">
        <v>69</v>
      </c>
      <c r="H101" t="s">
        <v>63</v>
      </c>
      <c r="I101">
        <v>5</v>
      </c>
      <c r="J101" t="s">
        <v>70</v>
      </c>
      <c r="K101">
        <v>63.9</v>
      </c>
      <c r="L101" s="3">
        <v>108</v>
      </c>
      <c r="M101">
        <v>81.2</v>
      </c>
      <c r="N101" s="3">
        <v>71</v>
      </c>
      <c r="O101">
        <v>10.3</v>
      </c>
      <c r="P101" s="3" t="s">
        <v>1749</v>
      </c>
      <c r="Q101">
        <v>68.400000000000006</v>
      </c>
      <c r="R101" s="3">
        <v>155</v>
      </c>
      <c r="S101">
        <v>41.5</v>
      </c>
      <c r="T101" s="3">
        <v>398</v>
      </c>
      <c r="U101">
        <v>45.8</v>
      </c>
      <c r="V101" s="3">
        <v>317</v>
      </c>
      <c r="W101">
        <v>75.400000000000006</v>
      </c>
      <c r="X101" s="3">
        <v>170</v>
      </c>
      <c r="Y101">
        <v>53.4</v>
      </c>
      <c r="Z101" s="3">
        <v>117</v>
      </c>
      <c r="AA101">
        <v>67.400000000000006</v>
      </c>
      <c r="AB101" s="3">
        <v>215</v>
      </c>
      <c r="AC101">
        <v>60.7</v>
      </c>
      <c r="AD101">
        <v>100</v>
      </c>
      <c r="AE101">
        <v>19</v>
      </c>
      <c r="AF101">
        <v>27091</v>
      </c>
      <c r="AG101">
        <v>12264</v>
      </c>
      <c r="AH101">
        <v>59456</v>
      </c>
      <c r="AI101">
        <v>113268</v>
      </c>
      <c r="AJ101">
        <v>40.423705400000003</v>
      </c>
      <c r="AK101">
        <v>-86.921194600000007</v>
      </c>
    </row>
    <row r="102" spans="1:37" x14ac:dyDescent="0.3">
      <c r="A102">
        <f>100</f>
        <v>100</v>
      </c>
      <c r="B102" s="3">
        <v>71</v>
      </c>
      <c r="C102" t="s">
        <v>211</v>
      </c>
      <c r="D102" t="s">
        <v>128</v>
      </c>
      <c r="E102" t="s">
        <v>129</v>
      </c>
      <c r="F102" t="s">
        <v>91</v>
      </c>
      <c r="G102" t="s">
        <v>78</v>
      </c>
      <c r="H102" t="s">
        <v>63</v>
      </c>
      <c r="I102">
        <v>3</v>
      </c>
      <c r="J102" t="s">
        <v>64</v>
      </c>
      <c r="K102">
        <v>51.6</v>
      </c>
      <c r="L102" s="3">
        <v>153</v>
      </c>
      <c r="M102">
        <v>75.900000000000006</v>
      </c>
      <c r="N102" s="3">
        <v>79</v>
      </c>
      <c r="O102">
        <v>99.9</v>
      </c>
      <c r="P102" s="3">
        <v>21</v>
      </c>
      <c r="Q102">
        <v>98.3</v>
      </c>
      <c r="R102" s="3">
        <v>29</v>
      </c>
      <c r="S102">
        <v>33.799999999999997</v>
      </c>
      <c r="T102" s="3">
        <v>464</v>
      </c>
      <c r="U102">
        <v>2.6</v>
      </c>
      <c r="V102" s="3" t="s">
        <v>1749</v>
      </c>
      <c r="W102">
        <v>1.3</v>
      </c>
      <c r="X102" s="3" t="s">
        <v>1749</v>
      </c>
      <c r="Y102">
        <v>13.4</v>
      </c>
      <c r="Z102" s="3">
        <v>637</v>
      </c>
      <c r="AA102">
        <v>16.899999999999999</v>
      </c>
      <c r="AB102" s="3">
        <v>581</v>
      </c>
      <c r="AC102">
        <v>60.4</v>
      </c>
      <c r="AD102">
        <v>90</v>
      </c>
      <c r="AE102">
        <v>5</v>
      </c>
      <c r="AF102">
        <v>3655</v>
      </c>
      <c r="AG102">
        <v>1537</v>
      </c>
      <c r="AH102">
        <v>34860</v>
      </c>
      <c r="AI102">
        <v>63618</v>
      </c>
      <c r="AJ102">
        <v>36.013885700000003</v>
      </c>
      <c r="AK102">
        <v>129.32318359999999</v>
      </c>
    </row>
    <row r="103" spans="1:37" x14ac:dyDescent="0.3">
      <c r="A103">
        <f>100</f>
        <v>100</v>
      </c>
      <c r="B103" s="3">
        <v>114</v>
      </c>
      <c r="C103" t="s">
        <v>212</v>
      </c>
      <c r="D103" t="s">
        <v>66</v>
      </c>
      <c r="E103" t="s">
        <v>67</v>
      </c>
      <c r="F103" t="s">
        <v>82</v>
      </c>
      <c r="G103" t="s">
        <v>69</v>
      </c>
      <c r="H103" t="s">
        <v>63</v>
      </c>
      <c r="I103">
        <v>5</v>
      </c>
      <c r="J103" t="s">
        <v>70</v>
      </c>
      <c r="K103">
        <v>60.7</v>
      </c>
      <c r="L103" s="3">
        <v>116</v>
      </c>
      <c r="M103">
        <v>72.099999999999994</v>
      </c>
      <c r="N103" s="3">
        <v>96</v>
      </c>
      <c r="O103">
        <v>32.200000000000003</v>
      </c>
      <c r="P103" s="3">
        <v>492</v>
      </c>
      <c r="Q103">
        <v>46.5</v>
      </c>
      <c r="R103" s="3">
        <v>290</v>
      </c>
      <c r="S103">
        <v>90</v>
      </c>
      <c r="T103" s="3">
        <v>183</v>
      </c>
      <c r="U103">
        <v>75.2</v>
      </c>
      <c r="V103" s="3">
        <v>185</v>
      </c>
      <c r="W103">
        <v>98.4</v>
      </c>
      <c r="X103" s="3">
        <v>18</v>
      </c>
      <c r="Y103">
        <v>24.4</v>
      </c>
      <c r="Z103" s="3">
        <v>342</v>
      </c>
      <c r="AA103">
        <v>80</v>
      </c>
      <c r="AB103" s="3">
        <v>150</v>
      </c>
      <c r="AC103">
        <v>60.4</v>
      </c>
      <c r="AD103">
        <v>96</v>
      </c>
      <c r="AE103">
        <v>12</v>
      </c>
      <c r="AF103">
        <v>11405</v>
      </c>
      <c r="AG103">
        <v>3215</v>
      </c>
      <c r="AH103">
        <v>37460</v>
      </c>
      <c r="AI103">
        <v>66806</v>
      </c>
      <c r="AJ103">
        <v>52.938792200000002</v>
      </c>
      <c r="AK103">
        <v>-1.1981056999999999</v>
      </c>
    </row>
    <row r="104" spans="1:37" x14ac:dyDescent="0.3">
      <c r="A104">
        <v>102</v>
      </c>
      <c r="B104" s="3">
        <v>83</v>
      </c>
      <c r="C104" t="s">
        <v>213</v>
      </c>
      <c r="D104" t="s">
        <v>59</v>
      </c>
      <c r="E104" t="s">
        <v>60</v>
      </c>
      <c r="F104" t="s">
        <v>82</v>
      </c>
      <c r="G104" t="s">
        <v>69</v>
      </c>
      <c r="H104" t="s">
        <v>63</v>
      </c>
      <c r="I104">
        <v>5</v>
      </c>
      <c r="J104" t="s">
        <v>70</v>
      </c>
      <c r="K104">
        <v>80.2</v>
      </c>
      <c r="L104" s="3">
        <v>71</v>
      </c>
      <c r="M104">
        <v>47.8</v>
      </c>
      <c r="N104" s="3">
        <v>182</v>
      </c>
      <c r="O104">
        <v>61.3</v>
      </c>
      <c r="P104" s="3">
        <v>229</v>
      </c>
      <c r="Q104">
        <v>37.4</v>
      </c>
      <c r="R104" s="3">
        <v>376</v>
      </c>
      <c r="S104">
        <v>30.9</v>
      </c>
      <c r="T104" s="3">
        <v>483</v>
      </c>
      <c r="U104">
        <v>22.8</v>
      </c>
      <c r="V104" s="3">
        <v>501</v>
      </c>
      <c r="W104">
        <v>83.6</v>
      </c>
      <c r="X104" s="3">
        <v>126</v>
      </c>
      <c r="Y104">
        <v>73.099999999999994</v>
      </c>
      <c r="Z104" s="3">
        <v>61</v>
      </c>
      <c r="AA104">
        <v>83.7</v>
      </c>
      <c r="AB104" s="3">
        <v>126</v>
      </c>
      <c r="AC104">
        <v>60</v>
      </c>
      <c r="AD104">
        <v>100</v>
      </c>
      <c r="AE104">
        <v>19</v>
      </c>
      <c r="AF104">
        <v>27091</v>
      </c>
      <c r="AG104">
        <v>12264</v>
      </c>
      <c r="AH104">
        <v>59456</v>
      </c>
      <c r="AI104">
        <v>113268</v>
      </c>
      <c r="AJ104">
        <v>43.076591999999998</v>
      </c>
      <c r="AK104">
        <v>-89.412487499999997</v>
      </c>
    </row>
    <row r="105" spans="1:37" x14ac:dyDescent="0.3">
      <c r="A105">
        <v>103</v>
      </c>
      <c r="B105" s="3">
        <v>121</v>
      </c>
      <c r="C105" t="s">
        <v>214</v>
      </c>
      <c r="D105" t="s">
        <v>215</v>
      </c>
      <c r="E105" t="s">
        <v>216</v>
      </c>
      <c r="F105" t="s">
        <v>68</v>
      </c>
      <c r="G105" t="s">
        <v>69</v>
      </c>
      <c r="H105" t="s">
        <v>63</v>
      </c>
      <c r="I105">
        <v>5</v>
      </c>
      <c r="J105" t="s">
        <v>64</v>
      </c>
      <c r="K105">
        <v>92.9</v>
      </c>
      <c r="L105" s="3">
        <v>38</v>
      </c>
      <c r="M105">
        <v>99.5</v>
      </c>
      <c r="N105" s="3">
        <v>11</v>
      </c>
      <c r="O105">
        <v>20.6</v>
      </c>
      <c r="P105" s="3">
        <v>654</v>
      </c>
      <c r="Q105">
        <v>11.6</v>
      </c>
      <c r="R105" s="3" t="s">
        <v>1749</v>
      </c>
      <c r="S105">
        <v>16.399999999999999</v>
      </c>
      <c r="T105" s="3">
        <v>645</v>
      </c>
      <c r="U105">
        <v>3.5</v>
      </c>
      <c r="V105" s="3" t="s">
        <v>1749</v>
      </c>
      <c r="W105">
        <v>56.8</v>
      </c>
      <c r="X105" s="3">
        <v>270</v>
      </c>
      <c r="Y105">
        <v>76.3</v>
      </c>
      <c r="Z105" s="3">
        <v>56</v>
      </c>
      <c r="AA105">
        <v>91.3</v>
      </c>
      <c r="AB105" s="3">
        <v>84</v>
      </c>
      <c r="AC105">
        <v>59.9</v>
      </c>
      <c r="AD105">
        <v>83</v>
      </c>
      <c r="AE105">
        <v>11</v>
      </c>
      <c r="AF105">
        <v>5757</v>
      </c>
      <c r="AG105">
        <v>9004</v>
      </c>
      <c r="AH105">
        <v>24975</v>
      </c>
      <c r="AI105">
        <v>46620</v>
      </c>
      <c r="AJ105">
        <v>-33.441092099999999</v>
      </c>
      <c r="AK105">
        <v>-70.640737900000005</v>
      </c>
    </row>
    <row r="106" spans="1:37" x14ac:dyDescent="0.3">
      <c r="A106">
        <v>104</v>
      </c>
      <c r="B106" s="3">
        <v>96</v>
      </c>
      <c r="C106" t="s">
        <v>217</v>
      </c>
      <c r="D106" t="s">
        <v>66</v>
      </c>
      <c r="E106" t="s">
        <v>67</v>
      </c>
      <c r="F106" t="s">
        <v>68</v>
      </c>
      <c r="G106" t="s">
        <v>69</v>
      </c>
      <c r="H106" t="s">
        <v>63</v>
      </c>
      <c r="I106">
        <v>5</v>
      </c>
      <c r="J106" t="s">
        <v>70</v>
      </c>
      <c r="K106">
        <v>58.7</v>
      </c>
      <c r="L106" s="3">
        <v>130</v>
      </c>
      <c r="M106">
        <v>52.3</v>
      </c>
      <c r="N106" s="3">
        <v>153</v>
      </c>
      <c r="O106">
        <v>54.7</v>
      </c>
      <c r="P106" s="3">
        <v>278</v>
      </c>
      <c r="Q106">
        <v>46.9</v>
      </c>
      <c r="R106" s="3">
        <v>289</v>
      </c>
      <c r="S106">
        <v>84</v>
      </c>
      <c r="T106" s="3">
        <v>218</v>
      </c>
      <c r="U106">
        <v>97.5</v>
      </c>
      <c r="V106" s="3">
        <v>69</v>
      </c>
      <c r="W106">
        <v>96.1</v>
      </c>
      <c r="X106" s="3">
        <v>38</v>
      </c>
      <c r="Y106">
        <v>24.9</v>
      </c>
      <c r="Z106" s="3">
        <v>332</v>
      </c>
      <c r="AA106">
        <v>76.3</v>
      </c>
      <c r="AB106" s="3">
        <v>169</v>
      </c>
      <c r="AC106">
        <v>59.7</v>
      </c>
      <c r="AD106">
        <v>96</v>
      </c>
      <c r="AE106">
        <v>12</v>
      </c>
      <c r="AF106">
        <v>11405</v>
      </c>
      <c r="AG106">
        <v>3215</v>
      </c>
      <c r="AH106">
        <v>37460</v>
      </c>
      <c r="AI106">
        <v>66806</v>
      </c>
      <c r="AJ106">
        <v>53.3813502</v>
      </c>
      <c r="AK106">
        <v>-1.4884229</v>
      </c>
    </row>
    <row r="107" spans="1:37" x14ac:dyDescent="0.3">
      <c r="A107">
        <v>105</v>
      </c>
      <c r="B107" s="3">
        <v>128</v>
      </c>
      <c r="C107" t="s">
        <v>218</v>
      </c>
      <c r="D107" t="s">
        <v>174</v>
      </c>
      <c r="E107" t="s">
        <v>175</v>
      </c>
      <c r="F107" t="s">
        <v>68</v>
      </c>
      <c r="G107" t="s">
        <v>69</v>
      </c>
      <c r="H107" t="s">
        <v>63</v>
      </c>
      <c r="I107">
        <v>5</v>
      </c>
      <c r="J107" t="s">
        <v>70</v>
      </c>
      <c r="K107">
        <v>62.7</v>
      </c>
      <c r="L107" s="3">
        <v>111</v>
      </c>
      <c r="M107">
        <v>30.5</v>
      </c>
      <c r="N107" s="3">
        <v>320</v>
      </c>
      <c r="O107">
        <v>47.7</v>
      </c>
      <c r="P107" s="3">
        <v>330</v>
      </c>
      <c r="Q107">
        <v>45.6</v>
      </c>
      <c r="R107" s="3">
        <v>296</v>
      </c>
      <c r="S107">
        <v>98.3</v>
      </c>
      <c r="T107" s="3">
        <v>108</v>
      </c>
      <c r="U107">
        <v>82.4</v>
      </c>
      <c r="V107" s="3">
        <v>152</v>
      </c>
      <c r="W107">
        <v>95.5</v>
      </c>
      <c r="X107" s="3">
        <v>47</v>
      </c>
      <c r="Y107">
        <v>58.2</v>
      </c>
      <c r="Z107" s="3">
        <v>105</v>
      </c>
      <c r="AA107">
        <v>99.4</v>
      </c>
      <c r="AB107" s="3">
        <v>12</v>
      </c>
      <c r="AC107">
        <v>59.4</v>
      </c>
      <c r="AD107">
        <v>92</v>
      </c>
      <c r="AE107">
        <v>0</v>
      </c>
      <c r="AF107">
        <v>0</v>
      </c>
      <c r="AG107">
        <v>0</v>
      </c>
      <c r="AH107">
        <v>34430</v>
      </c>
      <c r="AI107">
        <v>65569</v>
      </c>
      <c r="AJ107">
        <v>59.857545299999998</v>
      </c>
      <c r="AK107">
        <v>17.629486499999999</v>
      </c>
    </row>
    <row r="108" spans="1:37" x14ac:dyDescent="0.3">
      <c r="A108">
        <v>106</v>
      </c>
      <c r="B108" s="3">
        <v>147</v>
      </c>
      <c r="C108" t="s">
        <v>219</v>
      </c>
      <c r="D108" t="s">
        <v>122</v>
      </c>
      <c r="E108" t="s">
        <v>123</v>
      </c>
      <c r="F108" t="s">
        <v>82</v>
      </c>
      <c r="G108" t="s">
        <v>69</v>
      </c>
      <c r="H108" t="s">
        <v>63</v>
      </c>
      <c r="I108">
        <v>5</v>
      </c>
      <c r="J108" t="s">
        <v>70</v>
      </c>
      <c r="K108">
        <v>49.7</v>
      </c>
      <c r="L108" s="3">
        <v>163</v>
      </c>
      <c r="M108">
        <v>93</v>
      </c>
      <c r="N108" s="3">
        <v>44</v>
      </c>
      <c r="O108">
        <v>5.5</v>
      </c>
      <c r="P108" s="3" t="s">
        <v>1749</v>
      </c>
      <c r="Q108">
        <v>78.7</v>
      </c>
      <c r="R108" s="3">
        <v>120</v>
      </c>
      <c r="S108">
        <v>49</v>
      </c>
      <c r="T108" s="3">
        <v>362</v>
      </c>
      <c r="U108">
        <v>83</v>
      </c>
      <c r="V108" s="3">
        <v>151</v>
      </c>
      <c r="W108">
        <v>63.5</v>
      </c>
      <c r="X108" s="3">
        <v>223</v>
      </c>
      <c r="Y108">
        <v>23.9</v>
      </c>
      <c r="Z108" s="3">
        <v>354</v>
      </c>
      <c r="AA108">
        <v>53.4</v>
      </c>
      <c r="AB108" s="3">
        <v>288</v>
      </c>
      <c r="AC108">
        <v>59.3</v>
      </c>
      <c r="AD108">
        <v>95</v>
      </c>
      <c r="AE108">
        <v>1</v>
      </c>
      <c r="AF108">
        <v>499</v>
      </c>
      <c r="AG108">
        <v>166</v>
      </c>
      <c r="AH108">
        <v>31931</v>
      </c>
      <c r="AI108">
        <v>67900</v>
      </c>
      <c r="AJ108">
        <v>50.777925500000002</v>
      </c>
      <c r="AK108">
        <v>6.0774501000000001</v>
      </c>
    </row>
    <row r="109" spans="1:37" x14ac:dyDescent="0.3">
      <c r="A109">
        <f>107</f>
        <v>107</v>
      </c>
      <c r="B109" s="3">
        <v>82</v>
      </c>
      <c r="C109" t="s">
        <v>220</v>
      </c>
      <c r="D109" t="s">
        <v>221</v>
      </c>
      <c r="E109" t="s">
        <v>222</v>
      </c>
      <c r="F109" t="s">
        <v>82</v>
      </c>
      <c r="G109" t="s">
        <v>69</v>
      </c>
      <c r="H109" t="s">
        <v>63</v>
      </c>
      <c r="I109">
        <v>5</v>
      </c>
      <c r="J109" t="s">
        <v>70</v>
      </c>
      <c r="K109">
        <v>74.099999999999994</v>
      </c>
      <c r="L109" s="3">
        <v>80</v>
      </c>
      <c r="M109">
        <v>25.8</v>
      </c>
      <c r="N109" s="3">
        <v>371</v>
      </c>
      <c r="O109">
        <v>100</v>
      </c>
      <c r="P109" s="3">
        <v>19</v>
      </c>
      <c r="Q109">
        <v>21.2</v>
      </c>
      <c r="R109" s="3">
        <v>543</v>
      </c>
      <c r="S109">
        <v>91.4</v>
      </c>
      <c r="T109" s="3">
        <v>175</v>
      </c>
      <c r="U109">
        <v>22.5</v>
      </c>
      <c r="V109" s="3">
        <v>506</v>
      </c>
      <c r="W109">
        <v>98.2</v>
      </c>
      <c r="X109" s="3">
        <v>19</v>
      </c>
      <c r="Y109">
        <v>60.1</v>
      </c>
      <c r="Z109" s="3">
        <v>98</v>
      </c>
      <c r="AA109">
        <v>87.4</v>
      </c>
      <c r="AB109" s="3">
        <v>108</v>
      </c>
      <c r="AC109">
        <v>58.8</v>
      </c>
      <c r="AD109">
        <v>92</v>
      </c>
      <c r="AE109">
        <v>0</v>
      </c>
      <c r="AF109">
        <v>0</v>
      </c>
      <c r="AG109">
        <v>0</v>
      </c>
      <c r="AH109">
        <v>52045</v>
      </c>
      <c r="AI109">
        <v>97223</v>
      </c>
      <c r="AJ109">
        <v>55.680230299999998</v>
      </c>
      <c r="AK109">
        <v>12.5724096</v>
      </c>
    </row>
    <row r="110" spans="1:37" x14ac:dyDescent="0.3">
      <c r="A110">
        <f>107</f>
        <v>107</v>
      </c>
      <c r="B110" s="3">
        <v>112</v>
      </c>
      <c r="C110" t="s">
        <v>223</v>
      </c>
      <c r="D110" t="s">
        <v>137</v>
      </c>
      <c r="E110" t="s">
        <v>138</v>
      </c>
      <c r="F110" t="s">
        <v>82</v>
      </c>
      <c r="G110" t="s">
        <v>69</v>
      </c>
      <c r="H110" t="s">
        <v>63</v>
      </c>
      <c r="I110">
        <v>5</v>
      </c>
      <c r="J110" t="s">
        <v>70</v>
      </c>
      <c r="K110">
        <v>66.599999999999994</v>
      </c>
      <c r="L110" s="3">
        <v>102</v>
      </c>
      <c r="M110">
        <v>31.6</v>
      </c>
      <c r="N110" s="3">
        <v>311</v>
      </c>
      <c r="O110">
        <v>32.6</v>
      </c>
      <c r="P110" s="3">
        <v>487</v>
      </c>
      <c r="Q110">
        <v>80.8</v>
      </c>
      <c r="R110" s="3">
        <v>108</v>
      </c>
      <c r="S110">
        <v>57.1</v>
      </c>
      <c r="T110" s="3">
        <v>323</v>
      </c>
      <c r="U110">
        <v>21.2</v>
      </c>
      <c r="V110" s="3">
        <v>531</v>
      </c>
      <c r="W110">
        <v>95</v>
      </c>
      <c r="X110" s="3">
        <v>54</v>
      </c>
      <c r="Y110">
        <v>26.5</v>
      </c>
      <c r="Z110" s="3">
        <v>309</v>
      </c>
      <c r="AA110">
        <v>83.5</v>
      </c>
      <c r="AB110" s="3">
        <v>128</v>
      </c>
      <c r="AC110">
        <v>58.8</v>
      </c>
      <c r="AD110">
        <v>94</v>
      </c>
      <c r="AE110">
        <v>3</v>
      </c>
      <c r="AF110">
        <v>2210</v>
      </c>
      <c r="AG110">
        <v>760</v>
      </c>
      <c r="AH110">
        <v>39704</v>
      </c>
      <c r="AI110">
        <v>75830</v>
      </c>
      <c r="AJ110">
        <v>52.085182500000002</v>
      </c>
      <c r="AK110">
        <v>5.1757061999999996</v>
      </c>
    </row>
    <row r="111" spans="1:37" x14ac:dyDescent="0.3">
      <c r="A111">
        <v>109</v>
      </c>
      <c r="B111" s="3">
        <v>116</v>
      </c>
      <c r="C111" t="s">
        <v>224</v>
      </c>
      <c r="D111" t="s">
        <v>225</v>
      </c>
      <c r="E111" t="s">
        <v>226</v>
      </c>
      <c r="F111" t="s">
        <v>68</v>
      </c>
      <c r="G111" t="s">
        <v>78</v>
      </c>
      <c r="H111" t="s">
        <v>63</v>
      </c>
      <c r="I111">
        <v>2</v>
      </c>
      <c r="J111" t="s">
        <v>70</v>
      </c>
      <c r="K111">
        <v>44.6</v>
      </c>
      <c r="L111" s="3">
        <v>187</v>
      </c>
      <c r="M111">
        <v>41.8</v>
      </c>
      <c r="N111" s="3">
        <v>223</v>
      </c>
      <c r="O111">
        <v>40.200000000000003</v>
      </c>
      <c r="P111" s="3">
        <v>391</v>
      </c>
      <c r="Q111">
        <v>79.400000000000006</v>
      </c>
      <c r="R111" s="3">
        <v>112</v>
      </c>
      <c r="S111">
        <v>95.5</v>
      </c>
      <c r="T111" s="3">
        <v>147</v>
      </c>
      <c r="U111">
        <v>37.700000000000003</v>
      </c>
      <c r="V111" s="3">
        <v>363</v>
      </c>
      <c r="W111">
        <v>56.2</v>
      </c>
      <c r="X111" s="3">
        <v>277</v>
      </c>
      <c r="Y111">
        <v>88.9</v>
      </c>
      <c r="Z111" s="3">
        <v>39</v>
      </c>
      <c r="AA111">
        <v>95</v>
      </c>
      <c r="AB111" s="3">
        <v>53</v>
      </c>
      <c r="AC111">
        <v>58.7</v>
      </c>
      <c r="AD111">
        <v>91</v>
      </c>
      <c r="AE111">
        <v>0</v>
      </c>
      <c r="AF111">
        <v>0</v>
      </c>
      <c r="AG111">
        <v>0</v>
      </c>
      <c r="AH111">
        <v>43119</v>
      </c>
      <c r="AI111">
        <v>79728</v>
      </c>
      <c r="AJ111">
        <v>60.186674699999998</v>
      </c>
      <c r="AK111">
        <v>24.828277499999999</v>
      </c>
    </row>
    <row r="112" spans="1:37" x14ac:dyDescent="0.3">
      <c r="A112">
        <v>110</v>
      </c>
      <c r="B112" s="3">
        <v>122</v>
      </c>
      <c r="C112" t="s">
        <v>227</v>
      </c>
      <c r="D112" t="s">
        <v>66</v>
      </c>
      <c r="E112" t="s">
        <v>67</v>
      </c>
      <c r="F112" t="s">
        <v>68</v>
      </c>
      <c r="G112" t="s">
        <v>69</v>
      </c>
      <c r="H112" t="s">
        <v>63</v>
      </c>
      <c r="I112">
        <v>4</v>
      </c>
      <c r="J112" t="s">
        <v>70</v>
      </c>
      <c r="K112">
        <v>48</v>
      </c>
      <c r="L112" s="3">
        <v>170</v>
      </c>
      <c r="M112">
        <v>74.5</v>
      </c>
      <c r="N112" s="3">
        <v>87</v>
      </c>
      <c r="O112">
        <v>35.6</v>
      </c>
      <c r="P112" s="3">
        <v>445</v>
      </c>
      <c r="Q112">
        <v>50.2</v>
      </c>
      <c r="R112" s="3">
        <v>264</v>
      </c>
      <c r="S112">
        <v>90</v>
      </c>
      <c r="T112" s="3">
        <v>182</v>
      </c>
      <c r="U112">
        <v>70.900000000000006</v>
      </c>
      <c r="V112" s="3">
        <v>203</v>
      </c>
      <c r="W112">
        <v>96.1</v>
      </c>
      <c r="X112" s="3">
        <v>39</v>
      </c>
      <c r="Y112">
        <v>24.1</v>
      </c>
      <c r="Z112" s="3">
        <v>349</v>
      </c>
      <c r="AA112">
        <v>98.8</v>
      </c>
      <c r="AB112" s="3">
        <v>17</v>
      </c>
      <c r="AC112">
        <v>58.6</v>
      </c>
      <c r="AD112">
        <v>96</v>
      </c>
      <c r="AE112">
        <v>12</v>
      </c>
      <c r="AF112">
        <v>11405</v>
      </c>
      <c r="AG112">
        <v>3215</v>
      </c>
      <c r="AH112">
        <v>37460</v>
      </c>
      <c r="AI112">
        <v>66806</v>
      </c>
      <c r="AJ112">
        <v>54.978251999999998</v>
      </c>
      <c r="AK112">
        <v>-1.61778</v>
      </c>
    </row>
    <row r="113" spans="1:37" x14ac:dyDescent="0.3">
      <c r="A113">
        <v>111</v>
      </c>
      <c r="B113" s="3">
        <v>110</v>
      </c>
      <c r="C113" t="s">
        <v>228</v>
      </c>
      <c r="D113" t="s">
        <v>99</v>
      </c>
      <c r="E113" t="s">
        <v>100</v>
      </c>
      <c r="F113" t="s">
        <v>82</v>
      </c>
      <c r="G113" t="s">
        <v>69</v>
      </c>
      <c r="H113" t="s">
        <v>63</v>
      </c>
      <c r="I113">
        <v>5</v>
      </c>
      <c r="J113" t="s">
        <v>70</v>
      </c>
      <c r="K113">
        <v>56.8</v>
      </c>
      <c r="L113" s="3">
        <v>135</v>
      </c>
      <c r="M113">
        <v>36.5</v>
      </c>
      <c r="N113" s="3">
        <v>266</v>
      </c>
      <c r="O113">
        <v>42.8</v>
      </c>
      <c r="P113" s="3">
        <v>370</v>
      </c>
      <c r="Q113">
        <v>59.1</v>
      </c>
      <c r="R113" s="3">
        <v>213</v>
      </c>
      <c r="S113">
        <v>97.9</v>
      </c>
      <c r="T113" s="3">
        <v>116</v>
      </c>
      <c r="U113">
        <v>73.2</v>
      </c>
      <c r="V113" s="3">
        <v>193</v>
      </c>
      <c r="W113">
        <v>92.1</v>
      </c>
      <c r="X113" s="3">
        <v>68</v>
      </c>
      <c r="Y113">
        <v>46</v>
      </c>
      <c r="Z113" s="3">
        <v>152</v>
      </c>
      <c r="AA113">
        <v>76.099999999999994</v>
      </c>
      <c r="AB113" s="3">
        <v>170</v>
      </c>
      <c r="AC113">
        <v>58.3</v>
      </c>
      <c r="AD113">
        <v>94</v>
      </c>
      <c r="AE113">
        <v>8</v>
      </c>
      <c r="AF113">
        <v>9176</v>
      </c>
      <c r="AG113">
        <v>3642</v>
      </c>
      <c r="AH113">
        <v>47833</v>
      </c>
      <c r="AI113">
        <v>90994</v>
      </c>
      <c r="AJ113">
        <v>53.523218900000003</v>
      </c>
      <c r="AK113">
        <v>-113.5263186</v>
      </c>
    </row>
    <row r="114" spans="1:37" x14ac:dyDescent="0.3">
      <c r="A114">
        <v>112</v>
      </c>
      <c r="B114" s="3">
        <v>154</v>
      </c>
      <c r="C114" t="s">
        <v>229</v>
      </c>
      <c r="D114" t="s">
        <v>99</v>
      </c>
      <c r="E114" t="s">
        <v>100</v>
      </c>
      <c r="F114" t="s">
        <v>82</v>
      </c>
      <c r="G114" t="s">
        <v>62</v>
      </c>
      <c r="H114" t="s">
        <v>63</v>
      </c>
      <c r="I114">
        <v>4</v>
      </c>
      <c r="J114" t="s">
        <v>70</v>
      </c>
      <c r="K114">
        <v>40.700000000000003</v>
      </c>
      <c r="L114" s="3">
        <v>208</v>
      </c>
      <c r="M114">
        <v>66.7</v>
      </c>
      <c r="N114" s="3">
        <v>117</v>
      </c>
      <c r="O114">
        <v>6.8</v>
      </c>
      <c r="P114" s="3" t="s">
        <v>1749</v>
      </c>
      <c r="Q114">
        <v>82.9</v>
      </c>
      <c r="R114" s="3">
        <v>100</v>
      </c>
      <c r="S114">
        <v>76.8</v>
      </c>
      <c r="T114" s="3">
        <v>241</v>
      </c>
      <c r="U114">
        <v>77.900000000000006</v>
      </c>
      <c r="V114" s="3">
        <v>172</v>
      </c>
      <c r="W114">
        <v>55.4</v>
      </c>
      <c r="X114" s="3">
        <v>281</v>
      </c>
      <c r="Y114">
        <v>55.9</v>
      </c>
      <c r="Z114" s="3">
        <v>112</v>
      </c>
      <c r="AA114">
        <v>97.1</v>
      </c>
      <c r="AB114" s="3">
        <v>36</v>
      </c>
      <c r="AC114">
        <v>58.1</v>
      </c>
      <c r="AD114">
        <v>94</v>
      </c>
      <c r="AE114">
        <v>8</v>
      </c>
      <c r="AF114">
        <v>9176</v>
      </c>
      <c r="AG114">
        <v>3642</v>
      </c>
      <c r="AH114">
        <v>47833</v>
      </c>
      <c r="AI114">
        <v>90994</v>
      </c>
      <c r="AJ114">
        <v>43.472285399999997</v>
      </c>
      <c r="AK114">
        <v>-80.5448576</v>
      </c>
    </row>
    <row r="115" spans="1:37" x14ac:dyDescent="0.3">
      <c r="A115">
        <v>113</v>
      </c>
      <c r="B115" s="3">
        <v>79</v>
      </c>
      <c r="C115" t="s">
        <v>230</v>
      </c>
      <c r="D115" t="s">
        <v>113</v>
      </c>
      <c r="E115" t="s">
        <v>114</v>
      </c>
      <c r="F115" t="s">
        <v>68</v>
      </c>
      <c r="G115" t="s">
        <v>69</v>
      </c>
      <c r="H115" t="s">
        <v>63</v>
      </c>
      <c r="I115">
        <v>5</v>
      </c>
      <c r="J115" t="s">
        <v>70</v>
      </c>
      <c r="K115">
        <v>72.400000000000006</v>
      </c>
      <c r="L115" s="3">
        <v>85</v>
      </c>
      <c r="M115">
        <v>84.2</v>
      </c>
      <c r="N115" s="3">
        <v>61</v>
      </c>
      <c r="O115">
        <v>98.5</v>
      </c>
      <c r="P115" s="3">
        <v>41</v>
      </c>
      <c r="Q115">
        <v>29.6</v>
      </c>
      <c r="R115" s="3">
        <v>436</v>
      </c>
      <c r="S115">
        <v>14.2</v>
      </c>
      <c r="T115" s="3">
        <v>683</v>
      </c>
      <c r="U115">
        <v>13.8</v>
      </c>
      <c r="V115" s="3">
        <v>647</v>
      </c>
      <c r="W115">
        <v>27.6</v>
      </c>
      <c r="X115" s="3">
        <v>474</v>
      </c>
      <c r="Y115">
        <v>17.2</v>
      </c>
      <c r="Z115" s="3">
        <v>486</v>
      </c>
      <c r="AA115">
        <v>74.8</v>
      </c>
      <c r="AB115" s="3">
        <v>177</v>
      </c>
      <c r="AC115">
        <v>58</v>
      </c>
      <c r="AD115">
        <v>92</v>
      </c>
      <c r="AE115">
        <v>9</v>
      </c>
      <c r="AF115">
        <v>8132</v>
      </c>
      <c r="AG115">
        <v>3470</v>
      </c>
      <c r="AH115">
        <v>37963</v>
      </c>
      <c r="AI115">
        <v>72067</v>
      </c>
      <c r="AJ115">
        <v>38.253833999999998</v>
      </c>
      <c r="AK115">
        <v>140.87407400000001</v>
      </c>
    </row>
    <row r="116" spans="1:37" x14ac:dyDescent="0.3">
      <c r="A116">
        <v>114</v>
      </c>
      <c r="B116" s="3">
        <v>172</v>
      </c>
      <c r="C116" t="s">
        <v>231</v>
      </c>
      <c r="D116" t="s">
        <v>99</v>
      </c>
      <c r="E116" t="s">
        <v>100</v>
      </c>
      <c r="F116" t="s">
        <v>82</v>
      </c>
      <c r="G116" t="s">
        <v>69</v>
      </c>
      <c r="H116" t="s">
        <v>63</v>
      </c>
      <c r="I116">
        <v>5</v>
      </c>
      <c r="J116" t="s">
        <v>70</v>
      </c>
      <c r="K116">
        <v>32.1</v>
      </c>
      <c r="L116" s="3">
        <v>273</v>
      </c>
      <c r="M116">
        <v>47.4</v>
      </c>
      <c r="N116" s="3">
        <v>186</v>
      </c>
      <c r="O116">
        <v>3.7</v>
      </c>
      <c r="P116" s="3" t="s">
        <v>1749</v>
      </c>
      <c r="Q116">
        <v>98.3</v>
      </c>
      <c r="R116" s="3">
        <v>30</v>
      </c>
      <c r="S116">
        <v>99.7</v>
      </c>
      <c r="T116" s="3">
        <v>86</v>
      </c>
      <c r="U116">
        <v>54.6</v>
      </c>
      <c r="V116" s="3">
        <v>268</v>
      </c>
      <c r="W116">
        <v>56.4</v>
      </c>
      <c r="X116" s="3">
        <v>274</v>
      </c>
      <c r="Y116">
        <v>93.3</v>
      </c>
      <c r="Z116" s="3">
        <v>30</v>
      </c>
      <c r="AA116">
        <v>99.6</v>
      </c>
      <c r="AB116" s="3">
        <v>8</v>
      </c>
      <c r="AC116">
        <v>57.4</v>
      </c>
      <c r="AD116">
        <v>94</v>
      </c>
      <c r="AE116">
        <v>8</v>
      </c>
      <c r="AF116">
        <v>9176</v>
      </c>
      <c r="AG116">
        <v>3642</v>
      </c>
      <c r="AH116">
        <v>47833</v>
      </c>
      <c r="AI116">
        <v>90994</v>
      </c>
      <c r="AJ116">
        <v>43.009597100000001</v>
      </c>
      <c r="AK116">
        <v>-81.2737336</v>
      </c>
    </row>
    <row r="117" spans="1:37" x14ac:dyDescent="0.3">
      <c r="A117">
        <v>115</v>
      </c>
      <c r="B117" s="3">
        <v>106</v>
      </c>
      <c r="C117" t="s">
        <v>232</v>
      </c>
      <c r="D117" t="s">
        <v>225</v>
      </c>
      <c r="E117" t="s">
        <v>226</v>
      </c>
      <c r="F117" t="s">
        <v>68</v>
      </c>
      <c r="G117" t="s">
        <v>62</v>
      </c>
      <c r="H117" t="s">
        <v>63</v>
      </c>
      <c r="I117">
        <v>5</v>
      </c>
      <c r="J117" t="s">
        <v>70</v>
      </c>
      <c r="K117">
        <v>65.099999999999994</v>
      </c>
      <c r="L117" s="3">
        <v>105</v>
      </c>
      <c r="M117">
        <v>32.299999999999997</v>
      </c>
      <c r="N117" s="3">
        <v>304</v>
      </c>
      <c r="O117">
        <v>63.4</v>
      </c>
      <c r="P117" s="3">
        <v>223</v>
      </c>
      <c r="Q117">
        <v>49.8</v>
      </c>
      <c r="R117" s="3">
        <v>265</v>
      </c>
      <c r="S117">
        <v>71.5</v>
      </c>
      <c r="T117" s="3">
        <v>268</v>
      </c>
      <c r="U117">
        <v>5.4</v>
      </c>
      <c r="V117" s="3" t="s">
        <v>1749</v>
      </c>
      <c r="W117">
        <v>96</v>
      </c>
      <c r="X117" s="3">
        <v>40</v>
      </c>
      <c r="Y117">
        <v>65.7</v>
      </c>
      <c r="Z117" s="3">
        <v>86</v>
      </c>
      <c r="AA117">
        <v>82.7</v>
      </c>
      <c r="AB117" s="3">
        <v>133</v>
      </c>
      <c r="AC117">
        <v>57.2</v>
      </c>
      <c r="AD117">
        <v>91</v>
      </c>
      <c r="AE117">
        <v>0</v>
      </c>
      <c r="AF117">
        <v>0</v>
      </c>
      <c r="AG117">
        <v>0</v>
      </c>
      <c r="AH117">
        <v>43119</v>
      </c>
      <c r="AI117">
        <v>79728</v>
      </c>
      <c r="AJ117">
        <v>60.169481699999999</v>
      </c>
      <c r="AK117">
        <v>24.9505269</v>
      </c>
    </row>
    <row r="118" spans="1:37" x14ac:dyDescent="0.3">
      <c r="A118">
        <v>116</v>
      </c>
      <c r="B118" s="3">
        <v>134</v>
      </c>
      <c r="C118" t="s">
        <v>233</v>
      </c>
      <c r="D118" t="s">
        <v>59</v>
      </c>
      <c r="E118" t="s">
        <v>60</v>
      </c>
      <c r="F118" t="s">
        <v>82</v>
      </c>
      <c r="G118" t="s">
        <v>69</v>
      </c>
      <c r="H118" t="s">
        <v>63</v>
      </c>
      <c r="I118">
        <v>5</v>
      </c>
      <c r="J118" t="s">
        <v>64</v>
      </c>
      <c r="K118">
        <v>52.5</v>
      </c>
      <c r="L118" s="3">
        <v>150</v>
      </c>
      <c r="M118">
        <v>47.6</v>
      </c>
      <c r="N118" s="3">
        <v>183</v>
      </c>
      <c r="O118">
        <v>21.7</v>
      </c>
      <c r="P118" s="3">
        <v>634</v>
      </c>
      <c r="Q118">
        <v>68</v>
      </c>
      <c r="R118" s="3">
        <v>157</v>
      </c>
      <c r="S118">
        <v>31.8</v>
      </c>
      <c r="T118" s="3">
        <v>474</v>
      </c>
      <c r="U118">
        <v>73.5</v>
      </c>
      <c r="V118" s="3">
        <v>191</v>
      </c>
      <c r="W118">
        <v>62.8</v>
      </c>
      <c r="X118" s="3">
        <v>228</v>
      </c>
      <c r="Y118">
        <v>93.1</v>
      </c>
      <c r="Z118" s="3">
        <v>32</v>
      </c>
      <c r="AA118">
        <v>98.9</v>
      </c>
      <c r="AB118" s="3">
        <v>15</v>
      </c>
      <c r="AC118">
        <v>57.1</v>
      </c>
      <c r="AD118">
        <v>100</v>
      </c>
      <c r="AE118">
        <v>19</v>
      </c>
      <c r="AF118">
        <v>27091</v>
      </c>
      <c r="AG118">
        <v>12264</v>
      </c>
      <c r="AH118">
        <v>59456</v>
      </c>
      <c r="AI118">
        <v>113268</v>
      </c>
      <c r="AJ118">
        <v>34.022351899999997</v>
      </c>
      <c r="AK118">
        <v>-118.285117</v>
      </c>
    </row>
    <row r="119" spans="1:37" x14ac:dyDescent="0.3">
      <c r="A119">
        <v>117</v>
      </c>
      <c r="B119" s="3">
        <v>101</v>
      </c>
      <c r="C119" t="s">
        <v>234</v>
      </c>
      <c r="D119" t="s">
        <v>235</v>
      </c>
      <c r="E119" t="s">
        <v>236</v>
      </c>
      <c r="F119" t="s">
        <v>68</v>
      </c>
      <c r="G119" t="s">
        <v>69</v>
      </c>
      <c r="H119" t="s">
        <v>63</v>
      </c>
      <c r="I119">
        <v>5</v>
      </c>
      <c r="J119" t="s">
        <v>70</v>
      </c>
      <c r="K119">
        <v>55.8</v>
      </c>
      <c r="L119" s="3">
        <v>139</v>
      </c>
      <c r="M119">
        <v>11.2</v>
      </c>
      <c r="N119" s="3" t="s">
        <v>1748</v>
      </c>
      <c r="O119">
        <v>81.7</v>
      </c>
      <c r="P119" s="3">
        <v>132</v>
      </c>
      <c r="Q119">
        <v>64.2</v>
      </c>
      <c r="R119" s="3">
        <v>183</v>
      </c>
      <c r="S119">
        <v>86.1</v>
      </c>
      <c r="T119" s="3">
        <v>202</v>
      </c>
      <c r="U119">
        <v>25.4</v>
      </c>
      <c r="V119" s="3">
        <v>472</v>
      </c>
      <c r="W119">
        <v>95.9</v>
      </c>
      <c r="X119" s="3">
        <v>43</v>
      </c>
      <c r="Y119">
        <v>41.8</v>
      </c>
      <c r="Z119" s="3">
        <v>173</v>
      </c>
      <c r="AA119">
        <v>91.8</v>
      </c>
      <c r="AB119" s="3">
        <v>80</v>
      </c>
      <c r="AC119">
        <v>56.9</v>
      </c>
      <c r="AD119">
        <v>91</v>
      </c>
      <c r="AE119">
        <v>0</v>
      </c>
      <c r="AF119">
        <v>125</v>
      </c>
      <c r="AG119">
        <v>25</v>
      </c>
      <c r="AH119">
        <v>45598</v>
      </c>
      <c r="AI119">
        <v>96795</v>
      </c>
      <c r="AJ119">
        <v>59.940499199999998</v>
      </c>
      <c r="AK119">
        <v>10.7215296</v>
      </c>
    </row>
    <row r="120" spans="1:37" x14ac:dyDescent="0.3">
      <c r="A120">
        <v>118</v>
      </c>
      <c r="B120" s="3">
        <v>153</v>
      </c>
      <c r="C120" t="s">
        <v>237</v>
      </c>
      <c r="D120" t="s">
        <v>174</v>
      </c>
      <c r="E120" t="s">
        <v>175</v>
      </c>
      <c r="F120" t="s">
        <v>68</v>
      </c>
      <c r="G120" t="s">
        <v>62</v>
      </c>
      <c r="H120" t="s">
        <v>63</v>
      </c>
      <c r="I120">
        <v>4</v>
      </c>
      <c r="J120" t="s">
        <v>70</v>
      </c>
      <c r="K120">
        <v>54.1</v>
      </c>
      <c r="L120" s="3">
        <v>145</v>
      </c>
      <c r="M120">
        <v>15.2</v>
      </c>
      <c r="N120" s="3">
        <v>543</v>
      </c>
      <c r="O120">
        <v>28.2</v>
      </c>
      <c r="P120" s="3">
        <v>543</v>
      </c>
      <c r="Q120">
        <v>71.900000000000006</v>
      </c>
      <c r="R120" s="3">
        <v>138</v>
      </c>
      <c r="S120">
        <v>81.5</v>
      </c>
      <c r="T120" s="3">
        <v>223</v>
      </c>
      <c r="U120">
        <v>84.1</v>
      </c>
      <c r="V120" s="3">
        <v>147</v>
      </c>
      <c r="W120">
        <v>95.3</v>
      </c>
      <c r="X120" s="3">
        <v>51</v>
      </c>
      <c r="Y120">
        <v>76.2</v>
      </c>
      <c r="Z120" s="3">
        <v>57</v>
      </c>
      <c r="AA120">
        <v>75.099999999999994</v>
      </c>
      <c r="AB120" s="3">
        <v>175</v>
      </c>
      <c r="AC120">
        <v>56.8</v>
      </c>
      <c r="AD120">
        <v>92</v>
      </c>
      <c r="AE120">
        <v>0</v>
      </c>
      <c r="AF120">
        <v>0</v>
      </c>
      <c r="AG120">
        <v>0</v>
      </c>
      <c r="AH120">
        <v>34430</v>
      </c>
      <c r="AI120">
        <v>65569</v>
      </c>
      <c r="AJ120">
        <v>59.365234299999997</v>
      </c>
      <c r="AK120">
        <v>18.0550487</v>
      </c>
    </row>
    <row r="121" spans="1:37" x14ac:dyDescent="0.3">
      <c r="A121">
        <v>119</v>
      </c>
      <c r="B121" s="3">
        <v>141</v>
      </c>
      <c r="C121" t="s">
        <v>238</v>
      </c>
      <c r="D121" t="s">
        <v>122</v>
      </c>
      <c r="E121" t="s">
        <v>123</v>
      </c>
      <c r="F121" t="s">
        <v>68</v>
      </c>
      <c r="G121" t="s">
        <v>62</v>
      </c>
      <c r="H121" t="s">
        <v>63</v>
      </c>
      <c r="I121">
        <v>4</v>
      </c>
      <c r="J121" t="s">
        <v>70</v>
      </c>
      <c r="K121">
        <v>45.6</v>
      </c>
      <c r="L121" s="3">
        <v>182</v>
      </c>
      <c r="M121">
        <v>76.8</v>
      </c>
      <c r="N121" s="3">
        <v>76</v>
      </c>
      <c r="O121">
        <v>36</v>
      </c>
      <c r="P121" s="3">
        <v>443</v>
      </c>
      <c r="Q121">
        <v>71.900000000000006</v>
      </c>
      <c r="R121" s="3">
        <v>139</v>
      </c>
      <c r="S121">
        <v>70.400000000000006</v>
      </c>
      <c r="T121" s="3">
        <v>275</v>
      </c>
      <c r="U121">
        <v>46.7</v>
      </c>
      <c r="V121" s="3">
        <v>312</v>
      </c>
      <c r="W121">
        <v>76</v>
      </c>
      <c r="X121" s="3">
        <v>166</v>
      </c>
      <c r="Y121">
        <v>38.700000000000003</v>
      </c>
      <c r="Z121" s="3">
        <v>187</v>
      </c>
      <c r="AA121">
        <v>23.9</v>
      </c>
      <c r="AB121" s="3">
        <v>504</v>
      </c>
      <c r="AC121">
        <v>56.4</v>
      </c>
      <c r="AD121">
        <v>95</v>
      </c>
      <c r="AE121">
        <v>1</v>
      </c>
      <c r="AF121">
        <v>499</v>
      </c>
      <c r="AG121">
        <v>166</v>
      </c>
      <c r="AH121">
        <v>31931</v>
      </c>
      <c r="AI121">
        <v>67900</v>
      </c>
      <c r="AJ121">
        <v>49.011919900000002</v>
      </c>
      <c r="AK121">
        <v>8.4170303000000004</v>
      </c>
    </row>
    <row r="122" spans="1:37" x14ac:dyDescent="0.3">
      <c r="A122">
        <v>120</v>
      </c>
      <c r="B122" s="3">
        <v>131</v>
      </c>
      <c r="C122" t="s">
        <v>239</v>
      </c>
      <c r="D122" t="s">
        <v>122</v>
      </c>
      <c r="E122" t="s">
        <v>123</v>
      </c>
      <c r="F122" t="s">
        <v>82</v>
      </c>
      <c r="G122" t="s">
        <v>69</v>
      </c>
      <c r="H122" t="s">
        <v>63</v>
      </c>
      <c r="I122">
        <v>5</v>
      </c>
      <c r="J122" t="s">
        <v>70</v>
      </c>
      <c r="K122">
        <v>90.2</v>
      </c>
      <c r="L122" s="3">
        <v>43</v>
      </c>
      <c r="M122">
        <v>65.900000000000006</v>
      </c>
      <c r="N122" s="3">
        <v>120</v>
      </c>
      <c r="O122">
        <v>7.6</v>
      </c>
      <c r="P122" s="3" t="s">
        <v>1749</v>
      </c>
      <c r="Q122">
        <v>31.3</v>
      </c>
      <c r="R122" s="3">
        <v>425</v>
      </c>
      <c r="S122">
        <v>68.099999999999994</v>
      </c>
      <c r="T122" s="3">
        <v>286</v>
      </c>
      <c r="U122">
        <v>31.5</v>
      </c>
      <c r="V122" s="3">
        <v>406</v>
      </c>
      <c r="W122">
        <v>86</v>
      </c>
      <c r="X122" s="3">
        <v>110</v>
      </c>
      <c r="Y122">
        <v>14.4</v>
      </c>
      <c r="Z122" s="3">
        <v>586</v>
      </c>
      <c r="AA122">
        <v>37.5</v>
      </c>
      <c r="AB122" s="3">
        <v>382</v>
      </c>
      <c r="AC122">
        <v>56.3</v>
      </c>
      <c r="AD122">
        <v>95</v>
      </c>
      <c r="AE122">
        <v>1</v>
      </c>
      <c r="AF122">
        <v>499</v>
      </c>
      <c r="AG122">
        <v>166</v>
      </c>
      <c r="AH122">
        <v>31931</v>
      </c>
      <c r="AI122">
        <v>67900</v>
      </c>
      <c r="AJ122">
        <v>52.517882999999998</v>
      </c>
      <c r="AK122">
        <v>13.3936551</v>
      </c>
    </row>
    <row r="123" spans="1:37" x14ac:dyDescent="0.3">
      <c r="A123">
        <v>121</v>
      </c>
      <c r="B123" s="3">
        <v>104</v>
      </c>
      <c r="C123" t="s">
        <v>240</v>
      </c>
      <c r="D123" t="s">
        <v>221</v>
      </c>
      <c r="E123" t="s">
        <v>222</v>
      </c>
      <c r="F123" t="s">
        <v>61</v>
      </c>
      <c r="G123" t="s">
        <v>78</v>
      </c>
      <c r="H123" t="s">
        <v>63</v>
      </c>
      <c r="I123">
        <v>5</v>
      </c>
      <c r="J123" t="s">
        <v>70</v>
      </c>
      <c r="K123">
        <v>32.5</v>
      </c>
      <c r="L123" s="3">
        <v>270</v>
      </c>
      <c r="M123">
        <v>16.3</v>
      </c>
      <c r="N123" s="3">
        <v>525</v>
      </c>
      <c r="O123">
        <v>99.8</v>
      </c>
      <c r="P123" s="3">
        <v>27</v>
      </c>
      <c r="Q123">
        <v>83.4</v>
      </c>
      <c r="R123" s="3">
        <v>99</v>
      </c>
      <c r="S123">
        <v>100</v>
      </c>
      <c r="T123" s="3">
        <v>53</v>
      </c>
      <c r="U123">
        <v>82</v>
      </c>
      <c r="V123" s="3">
        <v>153</v>
      </c>
      <c r="W123">
        <v>71.599999999999994</v>
      </c>
      <c r="X123" s="3">
        <v>189</v>
      </c>
      <c r="Y123">
        <v>28.9</v>
      </c>
      <c r="Z123" s="3">
        <v>275</v>
      </c>
      <c r="AA123">
        <v>54.9</v>
      </c>
      <c r="AB123" s="3">
        <v>277</v>
      </c>
      <c r="AC123">
        <v>56.2</v>
      </c>
      <c r="AD123">
        <v>92</v>
      </c>
      <c r="AE123">
        <v>0</v>
      </c>
      <c r="AF123">
        <v>0</v>
      </c>
      <c r="AG123">
        <v>0</v>
      </c>
      <c r="AH123">
        <v>52045</v>
      </c>
      <c r="AI123">
        <v>97223</v>
      </c>
      <c r="AJ123">
        <v>55.786051200000003</v>
      </c>
      <c r="AK123">
        <v>12.523369799999999</v>
      </c>
    </row>
    <row r="124" spans="1:37" x14ac:dyDescent="0.3">
      <c r="A124">
        <v>122</v>
      </c>
      <c r="B124" s="3">
        <v>146</v>
      </c>
      <c r="C124" t="s">
        <v>241</v>
      </c>
      <c r="D124" t="s">
        <v>66</v>
      </c>
      <c r="E124" t="s">
        <v>67</v>
      </c>
      <c r="F124" t="s">
        <v>68</v>
      </c>
      <c r="G124" t="s">
        <v>69</v>
      </c>
      <c r="H124" t="s">
        <v>63</v>
      </c>
      <c r="I124">
        <v>4</v>
      </c>
      <c r="J124" t="s">
        <v>70</v>
      </c>
      <c r="K124">
        <v>39.700000000000003</v>
      </c>
      <c r="L124" s="3">
        <v>215</v>
      </c>
      <c r="M124">
        <v>40.200000000000003</v>
      </c>
      <c r="N124" s="3">
        <v>236</v>
      </c>
      <c r="O124">
        <v>25.2</v>
      </c>
      <c r="P124" s="3">
        <v>581</v>
      </c>
      <c r="Q124">
        <v>79.3</v>
      </c>
      <c r="R124" s="3">
        <v>115</v>
      </c>
      <c r="S124">
        <v>93.6</v>
      </c>
      <c r="T124" s="3">
        <v>157</v>
      </c>
      <c r="U124">
        <v>90.6</v>
      </c>
      <c r="V124" s="3">
        <v>116</v>
      </c>
      <c r="W124">
        <v>75.3</v>
      </c>
      <c r="X124" s="3">
        <v>171</v>
      </c>
      <c r="Y124">
        <v>20.7</v>
      </c>
      <c r="Z124" s="3">
        <v>400</v>
      </c>
      <c r="AA124">
        <v>98</v>
      </c>
      <c r="AB124" s="3">
        <v>24</v>
      </c>
      <c r="AC124">
        <v>55.7</v>
      </c>
      <c r="AD124">
        <v>96</v>
      </c>
      <c r="AE124">
        <v>12</v>
      </c>
      <c r="AF124">
        <v>11405</v>
      </c>
      <c r="AG124">
        <v>3215</v>
      </c>
      <c r="AH124">
        <v>37460</v>
      </c>
      <c r="AI124">
        <v>66806</v>
      </c>
      <c r="AJ124">
        <v>54.0103942</v>
      </c>
      <c r="AK124">
        <v>-2.7877293999999999</v>
      </c>
    </row>
    <row r="125" spans="1:37" x14ac:dyDescent="0.3">
      <c r="A125">
        <v>123</v>
      </c>
      <c r="B125" s="3">
        <v>139</v>
      </c>
      <c r="C125" t="s">
        <v>242</v>
      </c>
      <c r="D125" t="s">
        <v>243</v>
      </c>
      <c r="E125" t="s">
        <v>244</v>
      </c>
      <c r="F125" t="s">
        <v>82</v>
      </c>
      <c r="G125" t="s">
        <v>78</v>
      </c>
      <c r="H125" t="s">
        <v>63</v>
      </c>
      <c r="I125">
        <v>5</v>
      </c>
      <c r="J125" t="s">
        <v>70</v>
      </c>
      <c r="K125">
        <v>69.3</v>
      </c>
      <c r="L125" s="3">
        <v>94</v>
      </c>
      <c r="M125">
        <v>71.2</v>
      </c>
      <c r="N125" s="3">
        <v>99</v>
      </c>
      <c r="O125">
        <v>5.2</v>
      </c>
      <c r="P125" s="3" t="s">
        <v>1749</v>
      </c>
      <c r="Q125">
        <v>48.3</v>
      </c>
      <c r="R125" s="3">
        <v>282</v>
      </c>
      <c r="S125">
        <v>63.8</v>
      </c>
      <c r="T125" s="3">
        <v>302</v>
      </c>
      <c r="U125">
        <v>56.6</v>
      </c>
      <c r="V125" s="3">
        <v>262</v>
      </c>
      <c r="W125">
        <v>75.099999999999994</v>
      </c>
      <c r="X125" s="3">
        <v>173</v>
      </c>
      <c r="Y125">
        <v>36.9</v>
      </c>
      <c r="Z125" s="3">
        <v>201</v>
      </c>
      <c r="AA125">
        <v>29.4</v>
      </c>
      <c r="AB125" s="3">
        <v>453</v>
      </c>
      <c r="AC125">
        <v>55.2</v>
      </c>
      <c r="AD125">
        <v>92</v>
      </c>
      <c r="AE125">
        <v>4</v>
      </c>
      <c r="AF125">
        <v>2834</v>
      </c>
      <c r="AG125">
        <v>1344</v>
      </c>
      <c r="AH125">
        <v>29636</v>
      </c>
      <c r="AI125">
        <v>54776</v>
      </c>
      <c r="AJ125">
        <v>45.481212499999998</v>
      </c>
      <c r="AK125">
        <v>9.1965222000000004</v>
      </c>
    </row>
    <row r="126" spans="1:37" x14ac:dyDescent="0.3">
      <c r="A126">
        <f>124</f>
        <v>124</v>
      </c>
      <c r="B126" s="3">
        <v>138</v>
      </c>
      <c r="C126" t="s">
        <v>245</v>
      </c>
      <c r="D126" t="s">
        <v>137</v>
      </c>
      <c r="E126" t="s">
        <v>138</v>
      </c>
      <c r="F126" t="s">
        <v>61</v>
      </c>
      <c r="G126" t="s">
        <v>78</v>
      </c>
      <c r="H126" t="s">
        <v>63</v>
      </c>
      <c r="I126">
        <v>4</v>
      </c>
      <c r="J126" t="s">
        <v>70</v>
      </c>
      <c r="K126">
        <v>29.3</v>
      </c>
      <c r="L126" s="3">
        <v>295</v>
      </c>
      <c r="M126">
        <v>76.2</v>
      </c>
      <c r="N126" s="3">
        <v>78</v>
      </c>
      <c r="O126">
        <v>40.4</v>
      </c>
      <c r="P126" s="3">
        <v>390</v>
      </c>
      <c r="Q126">
        <v>89.7</v>
      </c>
      <c r="R126" s="3">
        <v>75</v>
      </c>
      <c r="S126">
        <v>100</v>
      </c>
      <c r="T126" s="3">
        <v>30</v>
      </c>
      <c r="U126">
        <v>70.8</v>
      </c>
      <c r="V126" s="3">
        <v>205</v>
      </c>
      <c r="W126">
        <v>40.1</v>
      </c>
      <c r="X126" s="3">
        <v>377</v>
      </c>
      <c r="Y126">
        <v>19.7</v>
      </c>
      <c r="Z126" s="3">
        <v>426</v>
      </c>
      <c r="AA126">
        <v>18</v>
      </c>
      <c r="AB126" s="3">
        <v>567</v>
      </c>
      <c r="AC126">
        <v>55</v>
      </c>
      <c r="AD126">
        <v>94</v>
      </c>
      <c r="AE126">
        <v>3</v>
      </c>
      <c r="AF126">
        <v>2210</v>
      </c>
      <c r="AG126">
        <v>760</v>
      </c>
      <c r="AH126">
        <v>39704</v>
      </c>
      <c r="AI126">
        <v>75830</v>
      </c>
      <c r="AJ126">
        <v>51.4486098</v>
      </c>
      <c r="AK126">
        <v>5.4907148000000001</v>
      </c>
    </row>
    <row r="127" spans="1:37" x14ac:dyDescent="0.3">
      <c r="A127">
        <f>124</f>
        <v>124</v>
      </c>
      <c r="B127" s="3">
        <v>136</v>
      </c>
      <c r="C127" t="s">
        <v>246</v>
      </c>
      <c r="D127" t="s">
        <v>76</v>
      </c>
      <c r="E127" t="s">
        <v>77</v>
      </c>
      <c r="F127" t="s">
        <v>61</v>
      </c>
      <c r="G127" t="s">
        <v>69</v>
      </c>
      <c r="H127" t="s">
        <v>63</v>
      </c>
      <c r="I127">
        <v>5</v>
      </c>
      <c r="J127" t="s">
        <v>70</v>
      </c>
      <c r="K127">
        <v>27.8</v>
      </c>
      <c r="L127" s="3">
        <v>314</v>
      </c>
      <c r="M127">
        <v>17.8</v>
      </c>
      <c r="N127" s="3">
        <v>494</v>
      </c>
      <c r="O127">
        <v>57.4</v>
      </c>
      <c r="P127" s="3">
        <v>253</v>
      </c>
      <c r="Q127">
        <v>96.5</v>
      </c>
      <c r="R127" s="3">
        <v>44</v>
      </c>
      <c r="S127">
        <v>100</v>
      </c>
      <c r="T127" s="3">
        <v>34</v>
      </c>
      <c r="U127">
        <v>85</v>
      </c>
      <c r="V127" s="3">
        <v>143</v>
      </c>
      <c r="W127">
        <v>74.400000000000006</v>
      </c>
      <c r="X127" s="3">
        <v>175</v>
      </c>
      <c r="Y127">
        <v>41.1</v>
      </c>
      <c r="Z127" s="3">
        <v>179</v>
      </c>
      <c r="AA127">
        <v>70.400000000000006</v>
      </c>
      <c r="AB127" s="3">
        <v>201</v>
      </c>
      <c r="AC127">
        <v>55</v>
      </c>
      <c r="AD127">
        <v>95</v>
      </c>
      <c r="AE127">
        <v>1</v>
      </c>
      <c r="AF127">
        <v>1373</v>
      </c>
      <c r="AG127">
        <v>198</v>
      </c>
      <c r="AH127">
        <v>81776</v>
      </c>
      <c r="AI127">
        <v>146116</v>
      </c>
      <c r="AJ127">
        <v>47.558528099999997</v>
      </c>
      <c r="AK127">
        <v>7.5838691999999996</v>
      </c>
    </row>
    <row r="128" spans="1:37" x14ac:dyDescent="0.3">
      <c r="A128">
        <f>126</f>
        <v>126</v>
      </c>
      <c r="B128" s="3">
        <v>131</v>
      </c>
      <c r="C128" t="s">
        <v>247</v>
      </c>
      <c r="D128" t="s">
        <v>137</v>
      </c>
      <c r="E128" t="s">
        <v>138</v>
      </c>
      <c r="F128" t="s">
        <v>82</v>
      </c>
      <c r="G128" t="s">
        <v>69</v>
      </c>
      <c r="H128" t="s">
        <v>63</v>
      </c>
      <c r="I128">
        <v>5</v>
      </c>
      <c r="J128" t="s">
        <v>70</v>
      </c>
      <c r="K128">
        <v>69.099999999999994</v>
      </c>
      <c r="L128" s="3">
        <v>95</v>
      </c>
      <c r="M128">
        <v>26.8</v>
      </c>
      <c r="N128" s="3">
        <v>362</v>
      </c>
      <c r="O128">
        <v>20.2</v>
      </c>
      <c r="P128" s="3">
        <v>659</v>
      </c>
      <c r="Q128">
        <v>62.7</v>
      </c>
      <c r="R128" s="3">
        <v>190</v>
      </c>
      <c r="S128">
        <v>85.5</v>
      </c>
      <c r="T128" s="3">
        <v>204</v>
      </c>
      <c r="U128">
        <v>50.2</v>
      </c>
      <c r="V128" s="3">
        <v>292</v>
      </c>
      <c r="W128">
        <v>93.7</v>
      </c>
      <c r="X128" s="3">
        <v>61</v>
      </c>
      <c r="Y128">
        <v>26.9</v>
      </c>
      <c r="Z128" s="3">
        <v>303</v>
      </c>
      <c r="AA128">
        <v>46</v>
      </c>
      <c r="AB128" s="3">
        <v>331</v>
      </c>
      <c r="AC128">
        <v>54.8</v>
      </c>
      <c r="AD128">
        <v>94</v>
      </c>
      <c r="AE128">
        <v>3</v>
      </c>
      <c r="AF128">
        <v>2210</v>
      </c>
      <c r="AG128">
        <v>760</v>
      </c>
      <c r="AH128">
        <v>39704</v>
      </c>
      <c r="AI128">
        <v>75830</v>
      </c>
      <c r="AJ128">
        <v>52.157016599999999</v>
      </c>
      <c r="AK128">
        <v>4.4855083999999996</v>
      </c>
    </row>
    <row r="129" spans="1:37" x14ac:dyDescent="0.3">
      <c r="A129">
        <f>126</f>
        <v>126</v>
      </c>
      <c r="B129" s="3">
        <v>120</v>
      </c>
      <c r="C129" t="s">
        <v>248</v>
      </c>
      <c r="D129" t="s">
        <v>76</v>
      </c>
      <c r="E129" t="s">
        <v>77</v>
      </c>
      <c r="F129" t="s">
        <v>61</v>
      </c>
      <c r="G129" t="s">
        <v>78</v>
      </c>
      <c r="H129" t="s">
        <v>63</v>
      </c>
      <c r="I129">
        <v>5</v>
      </c>
      <c r="J129" t="s">
        <v>70</v>
      </c>
      <c r="K129">
        <v>30.5</v>
      </c>
      <c r="L129" s="3">
        <v>284</v>
      </c>
      <c r="M129">
        <v>24.4</v>
      </c>
      <c r="N129" s="3">
        <v>396</v>
      </c>
      <c r="O129">
        <v>54.6</v>
      </c>
      <c r="P129" s="3">
        <v>280</v>
      </c>
      <c r="Q129">
        <v>99.2</v>
      </c>
      <c r="R129" s="3">
        <v>17</v>
      </c>
      <c r="S129">
        <v>100</v>
      </c>
      <c r="T129" s="3">
        <v>42</v>
      </c>
      <c r="U129">
        <v>36.9</v>
      </c>
      <c r="V129" s="3">
        <v>369</v>
      </c>
      <c r="W129">
        <v>89.1</v>
      </c>
      <c r="X129" s="3">
        <v>89</v>
      </c>
      <c r="Y129">
        <v>26.1</v>
      </c>
      <c r="Z129" s="3">
        <v>313</v>
      </c>
      <c r="AA129">
        <v>73.599999999999994</v>
      </c>
      <c r="AB129" s="3">
        <v>182</v>
      </c>
      <c r="AC129">
        <v>54.8</v>
      </c>
      <c r="AD129">
        <v>95</v>
      </c>
      <c r="AE129">
        <v>1</v>
      </c>
      <c r="AF129">
        <v>1373</v>
      </c>
      <c r="AG129">
        <v>198</v>
      </c>
      <c r="AH129">
        <v>81776</v>
      </c>
      <c r="AI129">
        <v>146116</v>
      </c>
      <c r="AJ129">
        <v>46.950371500000003</v>
      </c>
      <c r="AK129">
        <v>7.4381864000000002</v>
      </c>
    </row>
    <row r="130" spans="1:37" x14ac:dyDescent="0.3">
      <c r="A130">
        <v>128</v>
      </c>
      <c r="B130" s="3">
        <v>125</v>
      </c>
      <c r="C130" t="s">
        <v>249</v>
      </c>
      <c r="D130" t="s">
        <v>76</v>
      </c>
      <c r="E130" t="s">
        <v>77</v>
      </c>
      <c r="F130" t="s">
        <v>68</v>
      </c>
      <c r="G130" t="s">
        <v>69</v>
      </c>
      <c r="H130" t="s">
        <v>63</v>
      </c>
      <c r="I130">
        <v>5</v>
      </c>
      <c r="J130" t="s">
        <v>70</v>
      </c>
      <c r="K130">
        <v>45.1</v>
      </c>
      <c r="L130" s="3">
        <v>184</v>
      </c>
      <c r="M130">
        <v>14.1</v>
      </c>
      <c r="N130" s="3">
        <v>579</v>
      </c>
      <c r="O130">
        <v>42</v>
      </c>
      <c r="P130" s="3">
        <v>374</v>
      </c>
      <c r="Q130">
        <v>75.400000000000006</v>
      </c>
      <c r="R130" s="3">
        <v>127</v>
      </c>
      <c r="S130">
        <v>100</v>
      </c>
      <c r="T130" s="3">
        <v>45</v>
      </c>
      <c r="U130">
        <v>96.3</v>
      </c>
      <c r="V130" s="3">
        <v>81</v>
      </c>
      <c r="W130">
        <v>87.3</v>
      </c>
      <c r="X130" s="3">
        <v>99</v>
      </c>
      <c r="Y130">
        <v>31</v>
      </c>
      <c r="Z130" s="3">
        <v>246</v>
      </c>
      <c r="AA130">
        <v>63.1</v>
      </c>
      <c r="AB130" s="3">
        <v>232</v>
      </c>
      <c r="AC130">
        <v>54.2</v>
      </c>
      <c r="AD130">
        <v>95</v>
      </c>
      <c r="AE130">
        <v>1</v>
      </c>
      <c r="AF130">
        <v>1373</v>
      </c>
      <c r="AG130">
        <v>198</v>
      </c>
      <c r="AH130">
        <v>81776</v>
      </c>
      <c r="AI130">
        <v>146116</v>
      </c>
      <c r="AJ130">
        <v>46.199444</v>
      </c>
      <c r="AK130">
        <v>6.1451156999999998</v>
      </c>
    </row>
    <row r="131" spans="1:37" x14ac:dyDescent="0.3">
      <c r="A131">
        <v>129</v>
      </c>
      <c r="B131" s="3">
        <v>125</v>
      </c>
      <c r="C131" t="s">
        <v>250</v>
      </c>
      <c r="D131" t="s">
        <v>174</v>
      </c>
      <c r="E131" t="s">
        <v>175</v>
      </c>
      <c r="F131" t="s">
        <v>61</v>
      </c>
      <c r="G131" t="s">
        <v>78</v>
      </c>
      <c r="H131" t="s">
        <v>63</v>
      </c>
      <c r="I131">
        <v>5</v>
      </c>
      <c r="J131" t="s">
        <v>64</v>
      </c>
      <c r="K131">
        <v>26.6</v>
      </c>
      <c r="L131" s="3">
        <v>326</v>
      </c>
      <c r="M131">
        <v>51.5</v>
      </c>
      <c r="N131" s="3">
        <v>158</v>
      </c>
      <c r="O131">
        <v>51.1</v>
      </c>
      <c r="P131" s="3">
        <v>306</v>
      </c>
      <c r="Q131">
        <v>80.900000000000006</v>
      </c>
      <c r="R131" s="3">
        <v>107</v>
      </c>
      <c r="S131">
        <v>100</v>
      </c>
      <c r="T131" s="3">
        <v>49</v>
      </c>
      <c r="U131">
        <v>67.400000000000006</v>
      </c>
      <c r="V131" s="3">
        <v>220</v>
      </c>
      <c r="W131">
        <v>52.2</v>
      </c>
      <c r="X131" s="3">
        <v>299</v>
      </c>
      <c r="Y131">
        <v>28.7</v>
      </c>
      <c r="Z131" s="3">
        <v>278</v>
      </c>
      <c r="AA131">
        <v>82.9</v>
      </c>
      <c r="AB131" s="3">
        <v>132</v>
      </c>
      <c r="AC131">
        <v>54</v>
      </c>
      <c r="AD131">
        <v>92</v>
      </c>
      <c r="AE131">
        <v>0</v>
      </c>
      <c r="AF131">
        <v>0</v>
      </c>
      <c r="AG131">
        <v>0</v>
      </c>
      <c r="AH131">
        <v>34430</v>
      </c>
      <c r="AI131">
        <v>65569</v>
      </c>
      <c r="AJ131">
        <v>57.689800400000003</v>
      </c>
      <c r="AK131">
        <v>11.9741616</v>
      </c>
    </row>
    <row r="132" spans="1:37" x14ac:dyDescent="0.3">
      <c r="A132">
        <f>130</f>
        <v>130</v>
      </c>
      <c r="B132" s="3">
        <v>195</v>
      </c>
      <c r="C132" t="s">
        <v>251</v>
      </c>
      <c r="D132" t="s">
        <v>88</v>
      </c>
      <c r="E132" t="s">
        <v>89</v>
      </c>
      <c r="F132" t="s">
        <v>68</v>
      </c>
      <c r="G132" t="s">
        <v>69</v>
      </c>
      <c r="H132" t="s">
        <v>63</v>
      </c>
      <c r="I132">
        <v>4</v>
      </c>
      <c r="J132" t="s">
        <v>70</v>
      </c>
      <c r="K132">
        <v>31.6</v>
      </c>
      <c r="L132" s="3">
        <v>276</v>
      </c>
      <c r="M132">
        <v>41</v>
      </c>
      <c r="N132" s="3">
        <v>228</v>
      </c>
      <c r="O132">
        <v>10.3</v>
      </c>
      <c r="P132" s="3" t="s">
        <v>1749</v>
      </c>
      <c r="Q132">
        <v>81.3</v>
      </c>
      <c r="R132" s="3">
        <v>105</v>
      </c>
      <c r="S132">
        <v>98.6</v>
      </c>
      <c r="T132" s="3">
        <v>104</v>
      </c>
      <c r="U132">
        <v>93.6</v>
      </c>
      <c r="V132" s="3">
        <v>94</v>
      </c>
      <c r="W132">
        <v>81.400000000000006</v>
      </c>
      <c r="X132" s="3">
        <v>139</v>
      </c>
      <c r="Y132">
        <v>43.2</v>
      </c>
      <c r="Z132" s="3">
        <v>167</v>
      </c>
      <c r="AA132">
        <v>91.8</v>
      </c>
      <c r="AB132" s="3">
        <v>80</v>
      </c>
      <c r="AC132">
        <v>53.7</v>
      </c>
      <c r="AD132">
        <v>95</v>
      </c>
      <c r="AE132">
        <v>5</v>
      </c>
      <c r="AF132">
        <v>5393</v>
      </c>
      <c r="AG132">
        <v>1490</v>
      </c>
      <c r="AH132">
        <v>51048</v>
      </c>
      <c r="AI132">
        <v>96902</v>
      </c>
      <c r="AJ132">
        <v>-33.773819199999998</v>
      </c>
      <c r="AK132">
        <v>151.1100749</v>
      </c>
    </row>
    <row r="133" spans="1:37" x14ac:dyDescent="0.3">
      <c r="A133">
        <f>130</f>
        <v>130</v>
      </c>
      <c r="B133" s="3">
        <v>151</v>
      </c>
      <c r="C133" t="s">
        <v>252</v>
      </c>
      <c r="D133" t="s">
        <v>253</v>
      </c>
      <c r="E133" t="s">
        <v>254</v>
      </c>
      <c r="F133" t="s">
        <v>82</v>
      </c>
      <c r="G133" t="s">
        <v>69</v>
      </c>
      <c r="H133" t="s">
        <v>63</v>
      </c>
      <c r="I133">
        <v>5</v>
      </c>
      <c r="J133" t="s">
        <v>70</v>
      </c>
      <c r="K133">
        <v>70.8</v>
      </c>
      <c r="L133" s="3">
        <v>88</v>
      </c>
      <c r="M133">
        <v>42.5</v>
      </c>
      <c r="N133" s="3">
        <v>217</v>
      </c>
      <c r="O133">
        <v>22</v>
      </c>
      <c r="P133" s="3">
        <v>629</v>
      </c>
      <c r="Q133">
        <v>14.5</v>
      </c>
      <c r="R133" s="3">
        <v>646</v>
      </c>
      <c r="S133">
        <v>99.3</v>
      </c>
      <c r="T133" s="3">
        <v>92</v>
      </c>
      <c r="U133">
        <v>88.1</v>
      </c>
      <c r="V133" s="3">
        <v>129</v>
      </c>
      <c r="W133">
        <v>93.5</v>
      </c>
      <c r="X133" s="3">
        <v>62</v>
      </c>
      <c r="Y133">
        <v>56.8</v>
      </c>
      <c r="Z133" s="3">
        <v>109</v>
      </c>
      <c r="AA133">
        <v>74.099999999999994</v>
      </c>
      <c r="AB133" s="3">
        <v>180</v>
      </c>
      <c r="AC133">
        <v>53.7</v>
      </c>
      <c r="AD133">
        <v>89</v>
      </c>
      <c r="AE133">
        <v>0</v>
      </c>
      <c r="AF133">
        <v>41</v>
      </c>
      <c r="AG133">
        <v>15</v>
      </c>
      <c r="AH133">
        <v>41595</v>
      </c>
      <c r="AI133">
        <v>75558</v>
      </c>
      <c r="AJ133">
        <v>48.213185500000002</v>
      </c>
      <c r="AK133">
        <v>16.360050399999999</v>
      </c>
    </row>
    <row r="134" spans="1:37" x14ac:dyDescent="0.3">
      <c r="A134">
        <f>132</f>
        <v>132</v>
      </c>
      <c r="B134" s="3">
        <v>102</v>
      </c>
      <c r="C134" t="s">
        <v>255</v>
      </c>
      <c r="D134" t="s">
        <v>59</v>
      </c>
      <c r="E134" t="s">
        <v>60</v>
      </c>
      <c r="F134" t="s">
        <v>82</v>
      </c>
      <c r="G134" t="s">
        <v>69</v>
      </c>
      <c r="H134" t="s">
        <v>63</v>
      </c>
      <c r="I134">
        <v>5</v>
      </c>
      <c r="J134" t="s">
        <v>70</v>
      </c>
      <c r="K134">
        <v>63.9</v>
      </c>
      <c r="L134" s="3">
        <v>107</v>
      </c>
      <c r="M134">
        <v>44.7</v>
      </c>
      <c r="N134" s="3">
        <v>199</v>
      </c>
      <c r="O134">
        <v>30.4</v>
      </c>
      <c r="P134" s="3">
        <v>518</v>
      </c>
      <c r="Q134">
        <v>40.700000000000003</v>
      </c>
      <c r="R134" s="3">
        <v>338</v>
      </c>
      <c r="S134">
        <v>70.3</v>
      </c>
      <c r="T134" s="3">
        <v>276</v>
      </c>
      <c r="U134">
        <v>49.3</v>
      </c>
      <c r="V134" s="3">
        <v>301</v>
      </c>
      <c r="W134">
        <v>77.8</v>
      </c>
      <c r="X134" s="3">
        <v>159</v>
      </c>
      <c r="Y134">
        <v>19</v>
      </c>
      <c r="Z134" s="3">
        <v>439</v>
      </c>
      <c r="AA134">
        <v>98.9</v>
      </c>
      <c r="AB134" s="3">
        <v>16</v>
      </c>
      <c r="AC134">
        <v>53.2</v>
      </c>
      <c r="AD134">
        <v>100</v>
      </c>
      <c r="AE134">
        <v>19</v>
      </c>
      <c r="AF134">
        <v>27091</v>
      </c>
      <c r="AG134">
        <v>12264</v>
      </c>
      <c r="AH134">
        <v>59456</v>
      </c>
      <c r="AI134">
        <v>113268</v>
      </c>
      <c r="AJ134">
        <v>38.538232200000003</v>
      </c>
      <c r="AK134">
        <v>-121.7617125</v>
      </c>
    </row>
    <row r="135" spans="1:37" x14ac:dyDescent="0.3">
      <c r="A135">
        <f>132</f>
        <v>132</v>
      </c>
      <c r="B135" s="3">
        <v>102</v>
      </c>
      <c r="C135" t="s">
        <v>256</v>
      </c>
      <c r="D135" t="s">
        <v>59</v>
      </c>
      <c r="E135" t="s">
        <v>60</v>
      </c>
      <c r="F135" t="s">
        <v>82</v>
      </c>
      <c r="G135" t="s">
        <v>69</v>
      </c>
      <c r="H135" t="s">
        <v>63</v>
      </c>
      <c r="I135">
        <v>5</v>
      </c>
      <c r="J135" t="s">
        <v>70</v>
      </c>
      <c r="K135">
        <v>63</v>
      </c>
      <c r="L135" s="3">
        <v>110</v>
      </c>
      <c r="M135">
        <v>33.9</v>
      </c>
      <c r="N135" s="3">
        <v>290</v>
      </c>
      <c r="O135">
        <v>72.900000000000006</v>
      </c>
      <c r="P135" s="3">
        <v>171</v>
      </c>
      <c r="Q135">
        <v>42.5</v>
      </c>
      <c r="R135" s="3">
        <v>316</v>
      </c>
      <c r="S135">
        <v>24.7</v>
      </c>
      <c r="T135" s="3">
        <v>541</v>
      </c>
      <c r="U135">
        <v>10.1</v>
      </c>
      <c r="V135" s="3" t="s">
        <v>1749</v>
      </c>
      <c r="W135">
        <v>82.2</v>
      </c>
      <c r="X135" s="3">
        <v>133</v>
      </c>
      <c r="Y135">
        <v>47.9</v>
      </c>
      <c r="Z135" s="3">
        <v>142</v>
      </c>
      <c r="AA135">
        <v>96.8</v>
      </c>
      <c r="AB135" s="3">
        <v>38</v>
      </c>
      <c r="AC135">
        <v>53.2</v>
      </c>
      <c r="AD135">
        <v>100</v>
      </c>
      <c r="AE135">
        <v>19</v>
      </c>
      <c r="AF135">
        <v>27091</v>
      </c>
      <c r="AG135">
        <v>12264</v>
      </c>
      <c r="AH135">
        <v>59456</v>
      </c>
      <c r="AI135">
        <v>113268</v>
      </c>
      <c r="AJ135">
        <v>35.904912199999998</v>
      </c>
      <c r="AK135">
        <v>-79.046913399999994</v>
      </c>
    </row>
    <row r="136" spans="1:37" x14ac:dyDescent="0.3">
      <c r="A136">
        <f>134</f>
        <v>134</v>
      </c>
      <c r="B136" s="3">
        <v>171</v>
      </c>
      <c r="C136" t="s">
        <v>257</v>
      </c>
      <c r="D136" t="s">
        <v>243</v>
      </c>
      <c r="E136" t="s">
        <v>244</v>
      </c>
      <c r="F136" t="s">
        <v>82</v>
      </c>
      <c r="G136" t="s">
        <v>69</v>
      </c>
      <c r="H136" t="s">
        <v>63</v>
      </c>
      <c r="I136">
        <v>5</v>
      </c>
      <c r="J136" t="s">
        <v>70</v>
      </c>
      <c r="K136">
        <v>79.2</v>
      </c>
      <c r="L136" s="3">
        <v>74</v>
      </c>
      <c r="M136">
        <v>41</v>
      </c>
      <c r="N136" s="3">
        <v>229</v>
      </c>
      <c r="O136">
        <v>4.5999999999999996</v>
      </c>
      <c r="P136" s="3" t="s">
        <v>1749</v>
      </c>
      <c r="Q136">
        <v>44.9</v>
      </c>
      <c r="R136" s="3">
        <v>301</v>
      </c>
      <c r="S136">
        <v>3</v>
      </c>
      <c r="T136" s="3" t="s">
        <v>1749</v>
      </c>
      <c r="U136">
        <v>10.8</v>
      </c>
      <c r="V136" s="3">
        <v>697</v>
      </c>
      <c r="W136">
        <v>96.9</v>
      </c>
      <c r="X136" s="3">
        <v>33</v>
      </c>
      <c r="Y136">
        <v>59.8</v>
      </c>
      <c r="Z136" s="3">
        <v>101</v>
      </c>
      <c r="AA136">
        <v>92</v>
      </c>
      <c r="AB136" s="3">
        <v>79</v>
      </c>
      <c r="AC136">
        <v>52.9</v>
      </c>
      <c r="AD136">
        <v>92</v>
      </c>
      <c r="AE136">
        <v>4</v>
      </c>
      <c r="AF136">
        <v>2834</v>
      </c>
      <c r="AG136">
        <v>1344</v>
      </c>
      <c r="AH136">
        <v>29636</v>
      </c>
      <c r="AI136">
        <v>54776</v>
      </c>
      <c r="AJ136">
        <v>41.9037626</v>
      </c>
      <c r="AK136">
        <v>12.5144384</v>
      </c>
    </row>
    <row r="137" spans="1:37" x14ac:dyDescent="0.3">
      <c r="A137">
        <f>134</f>
        <v>134</v>
      </c>
      <c r="B137" s="3">
        <v>164</v>
      </c>
      <c r="C137" t="s">
        <v>258</v>
      </c>
      <c r="D137" t="s">
        <v>59</v>
      </c>
      <c r="E137" t="s">
        <v>60</v>
      </c>
      <c r="F137" t="s">
        <v>82</v>
      </c>
      <c r="G137" t="s">
        <v>69</v>
      </c>
      <c r="H137" t="s">
        <v>63</v>
      </c>
      <c r="I137">
        <v>5</v>
      </c>
      <c r="J137" t="s">
        <v>70</v>
      </c>
      <c r="K137">
        <v>62</v>
      </c>
      <c r="L137" s="3">
        <v>112</v>
      </c>
      <c r="M137">
        <v>59.6</v>
      </c>
      <c r="N137" s="3">
        <v>135</v>
      </c>
      <c r="O137">
        <v>4.5</v>
      </c>
      <c r="P137" s="3" t="s">
        <v>1749</v>
      </c>
      <c r="Q137">
        <v>68.400000000000006</v>
      </c>
      <c r="R137" s="3">
        <v>152</v>
      </c>
      <c r="S137">
        <v>23.1</v>
      </c>
      <c r="T137" s="3">
        <v>564</v>
      </c>
      <c r="U137">
        <v>13.3</v>
      </c>
      <c r="V137" s="3">
        <v>656</v>
      </c>
      <c r="W137">
        <v>88.4</v>
      </c>
      <c r="X137" s="3">
        <v>93</v>
      </c>
      <c r="Y137">
        <v>30.1</v>
      </c>
      <c r="Z137" s="3">
        <v>259</v>
      </c>
      <c r="AA137">
        <v>61.3</v>
      </c>
      <c r="AB137" s="3">
        <v>246</v>
      </c>
      <c r="AC137">
        <v>52.9</v>
      </c>
      <c r="AD137">
        <v>100</v>
      </c>
      <c r="AE137">
        <v>19</v>
      </c>
      <c r="AF137">
        <v>27091</v>
      </c>
      <c r="AG137">
        <v>12264</v>
      </c>
      <c r="AH137">
        <v>59456</v>
      </c>
      <c r="AI137">
        <v>113268</v>
      </c>
      <c r="AJ137">
        <v>30.618680600000001</v>
      </c>
      <c r="AK137">
        <v>-96.336465500000003</v>
      </c>
    </row>
    <row r="138" spans="1:37" x14ac:dyDescent="0.3">
      <c r="A138">
        <v>136</v>
      </c>
      <c r="B138" s="3">
        <v>159</v>
      </c>
      <c r="C138" t="s">
        <v>259</v>
      </c>
      <c r="D138" t="s">
        <v>59</v>
      </c>
      <c r="E138" t="s">
        <v>60</v>
      </c>
      <c r="F138" t="s">
        <v>82</v>
      </c>
      <c r="G138" t="s">
        <v>69</v>
      </c>
      <c r="H138" t="s">
        <v>63</v>
      </c>
      <c r="I138">
        <v>5</v>
      </c>
      <c r="J138" t="s">
        <v>70</v>
      </c>
      <c r="K138">
        <v>59.9</v>
      </c>
      <c r="L138" s="3">
        <v>120</v>
      </c>
      <c r="M138">
        <v>49.4</v>
      </c>
      <c r="N138" s="3">
        <v>174</v>
      </c>
      <c r="O138">
        <v>11.3</v>
      </c>
      <c r="P138" s="3" t="s">
        <v>1749</v>
      </c>
      <c r="Q138">
        <v>58</v>
      </c>
      <c r="R138" s="3">
        <v>221</v>
      </c>
      <c r="S138">
        <v>58.6</v>
      </c>
      <c r="T138" s="3">
        <v>320</v>
      </c>
      <c r="U138">
        <v>12.8</v>
      </c>
      <c r="V138" s="3">
        <v>665</v>
      </c>
      <c r="W138">
        <v>95.6</v>
      </c>
      <c r="X138" s="3">
        <v>45</v>
      </c>
      <c r="Y138">
        <v>45.5</v>
      </c>
      <c r="Z138" s="3">
        <v>153</v>
      </c>
      <c r="AA138">
        <v>71.2</v>
      </c>
      <c r="AB138" s="3">
        <v>199</v>
      </c>
      <c r="AC138">
        <v>52.7</v>
      </c>
      <c r="AD138">
        <v>100</v>
      </c>
      <c r="AE138">
        <v>19</v>
      </c>
      <c r="AF138">
        <v>27091</v>
      </c>
      <c r="AG138">
        <v>12264</v>
      </c>
      <c r="AH138">
        <v>59456</v>
      </c>
      <c r="AI138">
        <v>113268</v>
      </c>
      <c r="AJ138">
        <v>42.725072500000003</v>
      </c>
      <c r="AK138">
        <v>-84.479082700000006</v>
      </c>
    </row>
    <row r="139" spans="1:37" x14ac:dyDescent="0.3">
      <c r="A139">
        <f>137</f>
        <v>137</v>
      </c>
      <c r="B139" s="3">
        <v>143</v>
      </c>
      <c r="C139" t="s">
        <v>260</v>
      </c>
      <c r="D139" t="s">
        <v>160</v>
      </c>
      <c r="E139" t="s">
        <v>161</v>
      </c>
      <c r="F139" t="s">
        <v>68</v>
      </c>
      <c r="G139" t="s">
        <v>69</v>
      </c>
      <c r="H139" t="s">
        <v>63</v>
      </c>
      <c r="I139">
        <v>4</v>
      </c>
      <c r="J139" t="s">
        <v>70</v>
      </c>
      <c r="K139">
        <v>61.4</v>
      </c>
      <c r="L139" s="3">
        <v>115</v>
      </c>
      <c r="M139">
        <v>74.7</v>
      </c>
      <c r="N139" s="3">
        <v>86</v>
      </c>
      <c r="O139">
        <v>55.2</v>
      </c>
      <c r="P139" s="3">
        <v>273</v>
      </c>
      <c r="Q139">
        <v>16.2</v>
      </c>
      <c r="R139" s="3">
        <v>613</v>
      </c>
      <c r="S139">
        <v>24.9</v>
      </c>
      <c r="T139" s="3">
        <v>538</v>
      </c>
      <c r="U139">
        <v>88.9</v>
      </c>
      <c r="V139" s="3">
        <v>124</v>
      </c>
      <c r="W139">
        <v>59.6</v>
      </c>
      <c r="X139" s="3">
        <v>246</v>
      </c>
      <c r="Y139">
        <v>18.2</v>
      </c>
      <c r="Z139" s="3">
        <v>462</v>
      </c>
      <c r="AA139">
        <v>85.5</v>
      </c>
      <c r="AB139" s="3">
        <v>116</v>
      </c>
      <c r="AC139">
        <v>52.6</v>
      </c>
      <c r="AD139">
        <v>84</v>
      </c>
      <c r="AE139">
        <v>10</v>
      </c>
      <c r="AF139">
        <v>3396</v>
      </c>
      <c r="AG139">
        <v>7901</v>
      </c>
      <c r="AH139">
        <v>14981</v>
      </c>
      <c r="AI139">
        <v>28346</v>
      </c>
      <c r="AJ139">
        <v>5.3555942999999999</v>
      </c>
      <c r="AK139">
        <v>100.30254549999999</v>
      </c>
    </row>
    <row r="140" spans="1:37" x14ac:dyDescent="0.3">
      <c r="A140">
        <f>137</f>
        <v>137</v>
      </c>
      <c r="B140" s="3">
        <v>94</v>
      </c>
      <c r="C140" t="s">
        <v>261</v>
      </c>
      <c r="D140" t="s">
        <v>94</v>
      </c>
      <c r="E140" t="s">
        <v>1726</v>
      </c>
      <c r="F140" t="s">
        <v>68</v>
      </c>
      <c r="G140" t="s">
        <v>62</v>
      </c>
      <c r="H140" t="s">
        <v>63</v>
      </c>
      <c r="I140">
        <v>4</v>
      </c>
      <c r="J140" t="s">
        <v>70</v>
      </c>
      <c r="K140">
        <v>52.5</v>
      </c>
      <c r="L140" s="3">
        <v>149</v>
      </c>
      <c r="M140">
        <v>17.5</v>
      </c>
      <c r="N140" s="3">
        <v>500</v>
      </c>
      <c r="O140">
        <v>91.2</v>
      </c>
      <c r="P140" s="3">
        <v>80</v>
      </c>
      <c r="Q140">
        <v>98.5</v>
      </c>
      <c r="R140" s="3">
        <v>26</v>
      </c>
      <c r="S140">
        <v>16.8</v>
      </c>
      <c r="T140" s="3">
        <v>639</v>
      </c>
      <c r="U140">
        <v>5.2</v>
      </c>
      <c r="V140" s="3" t="s">
        <v>1749</v>
      </c>
      <c r="W140">
        <v>32.200000000000003</v>
      </c>
      <c r="X140" s="3">
        <v>444</v>
      </c>
      <c r="Y140">
        <v>24.8</v>
      </c>
      <c r="Z140" s="3">
        <v>335</v>
      </c>
      <c r="AA140">
        <v>21.6</v>
      </c>
      <c r="AB140" s="3">
        <v>528</v>
      </c>
      <c r="AC140">
        <v>52.6</v>
      </c>
      <c r="AD140">
        <v>94</v>
      </c>
      <c r="AE140">
        <v>1</v>
      </c>
      <c r="AF140">
        <v>1008</v>
      </c>
      <c r="AG140">
        <v>2742</v>
      </c>
      <c r="AH140">
        <v>30726</v>
      </c>
      <c r="AI140">
        <v>58947</v>
      </c>
      <c r="AJ140">
        <v>39.582289799999998</v>
      </c>
      <c r="AK140">
        <v>116.7208115</v>
      </c>
    </row>
    <row r="141" spans="1:37" x14ac:dyDescent="0.3">
      <c r="A141">
        <v>139</v>
      </c>
      <c r="B141" s="3">
        <v>145</v>
      </c>
      <c r="C141" t="s">
        <v>262</v>
      </c>
      <c r="D141" t="s">
        <v>137</v>
      </c>
      <c r="E141" t="s">
        <v>138</v>
      </c>
      <c r="F141" t="s">
        <v>82</v>
      </c>
      <c r="G141" t="s">
        <v>69</v>
      </c>
      <c r="H141" t="s">
        <v>63</v>
      </c>
      <c r="I141">
        <v>5</v>
      </c>
      <c r="J141" t="s">
        <v>70</v>
      </c>
      <c r="K141">
        <v>52.9</v>
      </c>
      <c r="L141" s="3">
        <v>148</v>
      </c>
      <c r="M141">
        <v>29.9</v>
      </c>
      <c r="N141" s="3">
        <v>326</v>
      </c>
      <c r="O141">
        <v>51.4</v>
      </c>
      <c r="P141" s="3">
        <v>304</v>
      </c>
      <c r="Q141">
        <v>42.9</v>
      </c>
      <c r="R141" s="3">
        <v>311</v>
      </c>
      <c r="S141">
        <v>93.5</v>
      </c>
      <c r="T141" s="3">
        <v>159</v>
      </c>
      <c r="U141">
        <v>85.6</v>
      </c>
      <c r="V141" s="3">
        <v>140</v>
      </c>
      <c r="W141">
        <v>92.1</v>
      </c>
      <c r="X141" s="3">
        <v>67</v>
      </c>
      <c r="Y141">
        <v>22.3</v>
      </c>
      <c r="Z141" s="3">
        <v>372</v>
      </c>
      <c r="AA141">
        <v>67.7</v>
      </c>
      <c r="AB141" s="3">
        <v>214</v>
      </c>
      <c r="AC141">
        <v>52.5</v>
      </c>
      <c r="AD141">
        <v>94</v>
      </c>
      <c r="AE141">
        <v>3</v>
      </c>
      <c r="AF141">
        <v>2210</v>
      </c>
      <c r="AG141">
        <v>760</v>
      </c>
      <c r="AH141">
        <v>39704</v>
      </c>
      <c r="AI141">
        <v>75830</v>
      </c>
      <c r="AJ141">
        <v>53.219326600000002</v>
      </c>
      <c r="AK141">
        <v>6.5628301000000002</v>
      </c>
    </row>
    <row r="142" spans="1:37" x14ac:dyDescent="0.3">
      <c r="A142">
        <v>140</v>
      </c>
      <c r="B142" s="3">
        <v>190</v>
      </c>
      <c r="C142" t="s">
        <v>263</v>
      </c>
      <c r="D142" t="s">
        <v>88</v>
      </c>
      <c r="E142" t="s">
        <v>89</v>
      </c>
      <c r="F142" t="s">
        <v>82</v>
      </c>
      <c r="G142" t="s">
        <v>62</v>
      </c>
      <c r="H142" t="s">
        <v>63</v>
      </c>
      <c r="I142">
        <v>3</v>
      </c>
      <c r="J142" t="s">
        <v>70</v>
      </c>
      <c r="K142">
        <v>38.6</v>
      </c>
      <c r="L142" s="3">
        <v>223</v>
      </c>
      <c r="M142">
        <v>49.6</v>
      </c>
      <c r="N142" s="3">
        <v>173</v>
      </c>
      <c r="O142">
        <v>5.4</v>
      </c>
      <c r="P142" s="3" t="s">
        <v>1749</v>
      </c>
      <c r="Q142">
        <v>68.599999999999994</v>
      </c>
      <c r="R142" s="3">
        <v>151</v>
      </c>
      <c r="S142">
        <v>100</v>
      </c>
      <c r="T142" s="3">
        <v>37</v>
      </c>
      <c r="U142">
        <v>92.8</v>
      </c>
      <c r="V142" s="3">
        <v>102</v>
      </c>
      <c r="W142">
        <v>57.3</v>
      </c>
      <c r="X142" s="3">
        <v>267</v>
      </c>
      <c r="Y142">
        <v>28.8</v>
      </c>
      <c r="Z142" s="3">
        <v>277</v>
      </c>
      <c r="AA142">
        <v>96.2</v>
      </c>
      <c r="AB142" s="3">
        <v>43</v>
      </c>
      <c r="AC142">
        <v>52.4</v>
      </c>
      <c r="AD142">
        <v>95</v>
      </c>
      <c r="AE142">
        <v>5</v>
      </c>
      <c r="AF142">
        <v>5393</v>
      </c>
      <c r="AG142">
        <v>1490</v>
      </c>
      <c r="AH142">
        <v>51048</v>
      </c>
      <c r="AI142">
        <v>96902</v>
      </c>
      <c r="AJ142">
        <v>-37.742446000000001</v>
      </c>
      <c r="AK142">
        <v>144.93303030000001</v>
      </c>
    </row>
    <row r="143" spans="1:37" x14ac:dyDescent="0.3">
      <c r="A143">
        <f>141</f>
        <v>141</v>
      </c>
      <c r="B143" s="3">
        <v>133</v>
      </c>
      <c r="C143" t="s">
        <v>264</v>
      </c>
      <c r="D143" t="s">
        <v>94</v>
      </c>
      <c r="E143" t="s">
        <v>1726</v>
      </c>
      <c r="F143" t="s">
        <v>82</v>
      </c>
      <c r="G143" t="s">
        <v>69</v>
      </c>
      <c r="H143" t="s">
        <v>63</v>
      </c>
      <c r="I143">
        <v>5</v>
      </c>
      <c r="J143" t="s">
        <v>70</v>
      </c>
      <c r="K143">
        <v>59.6</v>
      </c>
      <c r="L143" s="3">
        <v>123</v>
      </c>
      <c r="M143">
        <v>25.4</v>
      </c>
      <c r="N143" s="3">
        <v>378</v>
      </c>
      <c r="O143">
        <v>31.3</v>
      </c>
      <c r="P143" s="3">
        <v>504</v>
      </c>
      <c r="Q143">
        <v>96.9</v>
      </c>
      <c r="R143" s="3">
        <v>42</v>
      </c>
      <c r="S143">
        <v>55.1</v>
      </c>
      <c r="T143" s="3">
        <v>334</v>
      </c>
      <c r="U143">
        <v>7.3</v>
      </c>
      <c r="V143" s="3" t="s">
        <v>1749</v>
      </c>
      <c r="W143">
        <v>26.4</v>
      </c>
      <c r="X143" s="3">
        <v>488</v>
      </c>
      <c r="Y143">
        <v>23.7</v>
      </c>
      <c r="Z143" s="3">
        <v>356</v>
      </c>
      <c r="AA143">
        <v>39</v>
      </c>
      <c r="AB143" s="3">
        <v>367</v>
      </c>
      <c r="AC143">
        <v>52.1</v>
      </c>
      <c r="AD143">
        <v>94</v>
      </c>
      <c r="AE143">
        <v>1</v>
      </c>
      <c r="AF143">
        <v>1008</v>
      </c>
      <c r="AG143">
        <v>2742</v>
      </c>
      <c r="AH143">
        <v>30726</v>
      </c>
      <c r="AI143">
        <v>58947</v>
      </c>
      <c r="AJ143">
        <v>32.056839099999998</v>
      </c>
      <c r="AK143">
        <v>118.7789602</v>
      </c>
    </row>
    <row r="144" spans="1:37" x14ac:dyDescent="0.3">
      <c r="A144">
        <f>141</f>
        <v>141</v>
      </c>
      <c r="B144" s="3">
        <v>116</v>
      </c>
      <c r="C144" t="s">
        <v>265</v>
      </c>
      <c r="D144" t="s">
        <v>99</v>
      </c>
      <c r="E144" t="s">
        <v>100</v>
      </c>
      <c r="F144" t="s">
        <v>82</v>
      </c>
      <c r="G144" t="s">
        <v>69</v>
      </c>
      <c r="H144" t="s">
        <v>63</v>
      </c>
      <c r="I144">
        <v>5</v>
      </c>
      <c r="J144" t="s">
        <v>70</v>
      </c>
      <c r="K144">
        <v>56.6</v>
      </c>
      <c r="L144" s="3">
        <v>136</v>
      </c>
      <c r="M144">
        <v>34.5</v>
      </c>
      <c r="N144" s="3">
        <v>283</v>
      </c>
      <c r="O144">
        <v>77</v>
      </c>
      <c r="P144" s="3">
        <v>154</v>
      </c>
      <c r="Q144">
        <v>24.9</v>
      </c>
      <c r="R144" s="3">
        <v>491</v>
      </c>
      <c r="S144">
        <v>88.4</v>
      </c>
      <c r="T144" s="3">
        <v>191</v>
      </c>
      <c r="U144">
        <v>52.2</v>
      </c>
      <c r="V144" s="3">
        <v>277</v>
      </c>
      <c r="W144">
        <v>65.2</v>
      </c>
      <c r="X144" s="3">
        <v>216</v>
      </c>
      <c r="Y144">
        <v>36</v>
      </c>
      <c r="Z144" s="3">
        <v>205</v>
      </c>
      <c r="AA144">
        <v>95.5</v>
      </c>
      <c r="AB144" s="3">
        <v>50</v>
      </c>
      <c r="AC144">
        <v>52.1</v>
      </c>
      <c r="AD144">
        <v>94</v>
      </c>
      <c r="AE144">
        <v>8</v>
      </c>
      <c r="AF144">
        <v>9176</v>
      </c>
      <c r="AG144">
        <v>3642</v>
      </c>
      <c r="AH144">
        <v>47833</v>
      </c>
      <c r="AI144">
        <v>90994</v>
      </c>
      <c r="AJ144">
        <v>45.501886900000002</v>
      </c>
      <c r="AK144">
        <v>-73.567391900000004</v>
      </c>
    </row>
    <row r="145" spans="1:37" x14ac:dyDescent="0.3">
      <c r="A145">
        <f>143</f>
        <v>143</v>
      </c>
      <c r="B145" s="3">
        <v>161</v>
      </c>
      <c r="C145" t="s">
        <v>266</v>
      </c>
      <c r="D145" t="s">
        <v>221</v>
      </c>
      <c r="E145" t="s">
        <v>222</v>
      </c>
      <c r="F145" t="s">
        <v>68</v>
      </c>
      <c r="G145" t="s">
        <v>69</v>
      </c>
      <c r="H145" t="s">
        <v>63</v>
      </c>
      <c r="I145">
        <v>4</v>
      </c>
      <c r="J145" t="s">
        <v>70</v>
      </c>
      <c r="K145">
        <v>55.8</v>
      </c>
      <c r="L145" s="3">
        <v>140</v>
      </c>
      <c r="M145">
        <v>24.7</v>
      </c>
      <c r="N145" s="3">
        <v>387</v>
      </c>
      <c r="O145">
        <v>32.5</v>
      </c>
      <c r="P145" s="3">
        <v>490</v>
      </c>
      <c r="Q145">
        <v>54.1</v>
      </c>
      <c r="R145" s="3">
        <v>238</v>
      </c>
      <c r="S145">
        <v>90.3</v>
      </c>
      <c r="T145" s="3">
        <v>181</v>
      </c>
      <c r="U145">
        <v>13.1</v>
      </c>
      <c r="V145" s="3">
        <v>661</v>
      </c>
      <c r="W145">
        <v>94.8</v>
      </c>
      <c r="X145" s="3">
        <v>56</v>
      </c>
      <c r="Y145">
        <v>45.1</v>
      </c>
      <c r="Z145" s="3">
        <v>156</v>
      </c>
      <c r="AA145">
        <v>98.4</v>
      </c>
      <c r="AB145" s="3">
        <v>18</v>
      </c>
      <c r="AC145">
        <v>52</v>
      </c>
      <c r="AD145">
        <v>92</v>
      </c>
      <c r="AE145">
        <v>0</v>
      </c>
      <c r="AF145">
        <v>0</v>
      </c>
      <c r="AG145">
        <v>0</v>
      </c>
      <c r="AH145">
        <v>52045</v>
      </c>
      <c r="AI145">
        <v>97223</v>
      </c>
      <c r="AJ145">
        <v>56.1659924</v>
      </c>
      <c r="AK145">
        <v>10.2000645</v>
      </c>
    </row>
    <row r="146" spans="1:37" x14ac:dyDescent="0.3">
      <c r="A146">
        <f>143</f>
        <v>143</v>
      </c>
      <c r="B146" s="3">
        <v>106</v>
      </c>
      <c r="C146" t="s">
        <v>267</v>
      </c>
      <c r="D146" t="s">
        <v>268</v>
      </c>
      <c r="E146" t="s">
        <v>269</v>
      </c>
      <c r="F146" t="s">
        <v>82</v>
      </c>
      <c r="G146" t="s">
        <v>69</v>
      </c>
      <c r="H146" t="s">
        <v>63</v>
      </c>
      <c r="I146">
        <v>4</v>
      </c>
      <c r="J146" t="s">
        <v>70</v>
      </c>
      <c r="K146">
        <v>54.5</v>
      </c>
      <c r="L146" s="3">
        <v>143</v>
      </c>
      <c r="M146">
        <v>61.6</v>
      </c>
      <c r="N146" s="3">
        <v>127</v>
      </c>
      <c r="O146">
        <v>52.5</v>
      </c>
      <c r="P146" s="3">
        <v>300</v>
      </c>
      <c r="Q146">
        <v>37.5</v>
      </c>
      <c r="R146" s="3">
        <v>374</v>
      </c>
      <c r="S146">
        <v>97.5</v>
      </c>
      <c r="T146" s="3">
        <v>124</v>
      </c>
      <c r="U146">
        <v>23.1</v>
      </c>
      <c r="V146" s="3">
        <v>500</v>
      </c>
      <c r="W146">
        <v>84.4</v>
      </c>
      <c r="X146" s="3">
        <v>121</v>
      </c>
      <c r="Y146">
        <v>17.3</v>
      </c>
      <c r="Z146" s="3">
        <v>483</v>
      </c>
      <c r="AA146">
        <v>43.5</v>
      </c>
      <c r="AB146" s="3">
        <v>342</v>
      </c>
      <c r="AC146">
        <v>52</v>
      </c>
      <c r="AD146">
        <v>86</v>
      </c>
      <c r="AE146">
        <v>0</v>
      </c>
      <c r="AF146">
        <v>0</v>
      </c>
      <c r="AG146">
        <v>0</v>
      </c>
      <c r="AH146">
        <v>32405</v>
      </c>
      <c r="AI146">
        <v>59375</v>
      </c>
      <c r="AJ146">
        <v>22.136198700000001</v>
      </c>
      <c r="AK146">
        <v>38.454741900000002</v>
      </c>
    </row>
    <row r="147" spans="1:37" x14ac:dyDescent="0.3">
      <c r="A147">
        <f>145</f>
        <v>145</v>
      </c>
      <c r="B147" s="3">
        <v>125</v>
      </c>
      <c r="C147" t="s">
        <v>270</v>
      </c>
      <c r="D147" t="s">
        <v>66</v>
      </c>
      <c r="E147" t="s">
        <v>67</v>
      </c>
      <c r="F147" t="s">
        <v>68</v>
      </c>
      <c r="G147" t="s">
        <v>69</v>
      </c>
      <c r="H147" t="s">
        <v>63</v>
      </c>
      <c r="I147">
        <v>5</v>
      </c>
      <c r="J147" t="s">
        <v>70</v>
      </c>
      <c r="K147">
        <v>48.8</v>
      </c>
      <c r="L147" s="3">
        <v>168</v>
      </c>
      <c r="M147">
        <v>32.799999999999997</v>
      </c>
      <c r="N147" s="3">
        <v>300</v>
      </c>
      <c r="O147">
        <v>38.700000000000003</v>
      </c>
      <c r="P147" s="3">
        <v>409</v>
      </c>
      <c r="Q147">
        <v>50.7</v>
      </c>
      <c r="R147" s="3">
        <v>260</v>
      </c>
      <c r="S147">
        <v>99.7</v>
      </c>
      <c r="T147" s="3">
        <v>85</v>
      </c>
      <c r="U147">
        <v>99.4</v>
      </c>
      <c r="V147" s="3">
        <v>43</v>
      </c>
      <c r="W147">
        <v>72.8</v>
      </c>
      <c r="X147" s="3">
        <v>184</v>
      </c>
      <c r="Y147">
        <v>16.8</v>
      </c>
      <c r="Z147" s="3">
        <v>506</v>
      </c>
      <c r="AA147">
        <v>69.900000000000006</v>
      </c>
      <c r="AB147" s="3">
        <v>207</v>
      </c>
      <c r="AC147">
        <v>51.9</v>
      </c>
      <c r="AD147">
        <v>96</v>
      </c>
      <c r="AE147">
        <v>12</v>
      </c>
      <c r="AF147">
        <v>11405</v>
      </c>
      <c r="AG147">
        <v>3215</v>
      </c>
      <c r="AH147">
        <v>37460</v>
      </c>
      <c r="AI147">
        <v>66806</v>
      </c>
      <c r="AJ147">
        <v>51.524067100000003</v>
      </c>
      <c r="AK147">
        <v>-4.0374500000000001E-2</v>
      </c>
    </row>
    <row r="148" spans="1:37" x14ac:dyDescent="0.3">
      <c r="A148">
        <f>145</f>
        <v>145</v>
      </c>
      <c r="B148" s="3">
        <v>100</v>
      </c>
      <c r="C148" t="s">
        <v>271</v>
      </c>
      <c r="D148" t="s">
        <v>59</v>
      </c>
      <c r="E148" t="s">
        <v>60</v>
      </c>
      <c r="F148" t="s">
        <v>61</v>
      </c>
      <c r="G148" t="s">
        <v>69</v>
      </c>
      <c r="H148" t="s">
        <v>63</v>
      </c>
      <c r="I148">
        <v>5</v>
      </c>
      <c r="J148" t="s">
        <v>64</v>
      </c>
      <c r="K148">
        <v>38.700000000000003</v>
      </c>
      <c r="L148" s="3">
        <v>222</v>
      </c>
      <c r="M148">
        <v>22.9</v>
      </c>
      <c r="N148" s="3">
        <v>415</v>
      </c>
      <c r="O148">
        <v>65.900000000000006</v>
      </c>
      <c r="P148" s="3">
        <v>205</v>
      </c>
      <c r="Q148">
        <v>82.5</v>
      </c>
      <c r="R148" s="3">
        <v>101</v>
      </c>
      <c r="S148">
        <v>91</v>
      </c>
      <c r="T148" s="3">
        <v>176</v>
      </c>
      <c r="U148">
        <v>94.8</v>
      </c>
      <c r="V148" s="3">
        <v>89</v>
      </c>
      <c r="W148">
        <v>9.8000000000000007</v>
      </c>
      <c r="X148" s="3">
        <v>671</v>
      </c>
      <c r="Y148">
        <v>30</v>
      </c>
      <c r="Z148" s="3">
        <v>262</v>
      </c>
      <c r="AA148">
        <v>42.6</v>
      </c>
      <c r="AB148" s="3">
        <v>345</v>
      </c>
      <c r="AC148">
        <v>51.9</v>
      </c>
      <c r="AD148">
        <v>100</v>
      </c>
      <c r="AE148">
        <v>19</v>
      </c>
      <c r="AF148">
        <v>27091</v>
      </c>
      <c r="AG148">
        <v>12264</v>
      </c>
      <c r="AH148">
        <v>59456</v>
      </c>
      <c r="AI148">
        <v>113268</v>
      </c>
      <c r="AJ148">
        <v>29.7173941</v>
      </c>
      <c r="AK148">
        <v>-95.401831200000004</v>
      </c>
    </row>
    <row r="149" spans="1:37" x14ac:dyDescent="0.3">
      <c r="A149">
        <f>145</f>
        <v>145</v>
      </c>
      <c r="B149" s="3">
        <v>99</v>
      </c>
      <c r="C149" t="s">
        <v>272</v>
      </c>
      <c r="D149" t="s">
        <v>128</v>
      </c>
      <c r="E149" t="s">
        <v>129</v>
      </c>
      <c r="F149" t="s">
        <v>68</v>
      </c>
      <c r="G149" t="s">
        <v>69</v>
      </c>
      <c r="H149" t="s">
        <v>63</v>
      </c>
      <c r="I149">
        <v>5</v>
      </c>
      <c r="J149" t="s">
        <v>64</v>
      </c>
      <c r="K149">
        <v>64.2</v>
      </c>
      <c r="L149" s="3">
        <v>106</v>
      </c>
      <c r="M149">
        <v>71.599999999999994</v>
      </c>
      <c r="N149" s="3">
        <v>98</v>
      </c>
      <c r="O149">
        <v>81.8</v>
      </c>
      <c r="P149" s="3">
        <v>129</v>
      </c>
      <c r="Q149">
        <v>37.9</v>
      </c>
      <c r="R149" s="3">
        <v>369</v>
      </c>
      <c r="S149">
        <v>17.8</v>
      </c>
      <c r="T149" s="3">
        <v>618</v>
      </c>
      <c r="U149">
        <v>34</v>
      </c>
      <c r="V149" s="3">
        <v>387</v>
      </c>
      <c r="W149">
        <v>9.8000000000000007</v>
      </c>
      <c r="X149" s="3">
        <v>672</v>
      </c>
      <c r="Y149">
        <v>26.8</v>
      </c>
      <c r="Z149" s="3">
        <v>304</v>
      </c>
      <c r="AA149">
        <v>27.6</v>
      </c>
      <c r="AB149" s="3">
        <v>471</v>
      </c>
      <c r="AC149">
        <v>51.9</v>
      </c>
      <c r="AD149">
        <v>90</v>
      </c>
      <c r="AE149">
        <v>5</v>
      </c>
      <c r="AF149">
        <v>3655</v>
      </c>
      <c r="AG149">
        <v>1537</v>
      </c>
      <c r="AH149">
        <v>34860</v>
      </c>
      <c r="AI149">
        <v>63618</v>
      </c>
      <c r="AJ149">
        <v>37.588227000000003</v>
      </c>
      <c r="AK149">
        <v>126.993606</v>
      </c>
    </row>
    <row r="150" spans="1:37" x14ac:dyDescent="0.3">
      <c r="A150">
        <v>148</v>
      </c>
      <c r="B150" s="3">
        <v>179</v>
      </c>
      <c r="C150" t="s">
        <v>273</v>
      </c>
      <c r="D150" t="s">
        <v>66</v>
      </c>
      <c r="E150" t="s">
        <v>67</v>
      </c>
      <c r="F150" t="s">
        <v>68</v>
      </c>
      <c r="G150" t="s">
        <v>62</v>
      </c>
      <c r="H150" t="s">
        <v>63</v>
      </c>
      <c r="I150">
        <v>4</v>
      </c>
      <c r="J150" t="s">
        <v>70</v>
      </c>
      <c r="K150">
        <v>35.6</v>
      </c>
      <c r="L150" s="3">
        <v>244</v>
      </c>
      <c r="M150">
        <v>74.3</v>
      </c>
      <c r="N150" s="3">
        <v>88</v>
      </c>
      <c r="O150">
        <v>16.100000000000001</v>
      </c>
      <c r="P150" s="3" t="s">
        <v>1749</v>
      </c>
      <c r="Q150">
        <v>61.9</v>
      </c>
      <c r="R150" s="3">
        <v>196</v>
      </c>
      <c r="S150">
        <v>96.3</v>
      </c>
      <c r="T150" s="3">
        <v>136</v>
      </c>
      <c r="U150">
        <v>81.599999999999994</v>
      </c>
      <c r="V150" s="3">
        <v>155</v>
      </c>
      <c r="W150">
        <v>59.3</v>
      </c>
      <c r="X150" s="3">
        <v>251</v>
      </c>
      <c r="Y150">
        <v>26.5</v>
      </c>
      <c r="Z150" s="3">
        <v>310</v>
      </c>
      <c r="AA150">
        <v>48.4</v>
      </c>
      <c r="AB150" s="3">
        <v>316</v>
      </c>
      <c r="AC150">
        <v>51.8</v>
      </c>
      <c r="AD150">
        <v>96</v>
      </c>
      <c r="AE150">
        <v>12</v>
      </c>
      <c r="AF150">
        <v>11405</v>
      </c>
      <c r="AG150">
        <v>3215</v>
      </c>
      <c r="AH150">
        <v>37460</v>
      </c>
      <c r="AI150">
        <v>66806</v>
      </c>
      <c r="AJ150">
        <v>51.378222800000003</v>
      </c>
      <c r="AK150">
        <v>-2.3263986999999999</v>
      </c>
    </row>
    <row r="151" spans="1:37" x14ac:dyDescent="0.3">
      <c r="A151">
        <f>149</f>
        <v>149</v>
      </c>
      <c r="B151" s="3">
        <v>172</v>
      </c>
      <c r="C151" t="s">
        <v>274</v>
      </c>
      <c r="D151" t="s">
        <v>275</v>
      </c>
      <c r="E151" t="s">
        <v>276</v>
      </c>
      <c r="F151" t="s">
        <v>68</v>
      </c>
      <c r="G151" t="s">
        <v>62</v>
      </c>
      <c r="H151" t="s">
        <v>63</v>
      </c>
      <c r="I151">
        <v>4</v>
      </c>
      <c r="J151" t="s">
        <v>70</v>
      </c>
      <c r="K151">
        <v>55.5</v>
      </c>
      <c r="L151" s="3">
        <v>141</v>
      </c>
      <c r="M151">
        <v>81.900000000000006</v>
      </c>
      <c r="N151" s="3">
        <v>69</v>
      </c>
      <c r="O151">
        <v>18.899999999999999</v>
      </c>
      <c r="P151" s="3">
        <v>697</v>
      </c>
      <c r="Q151">
        <v>73.099999999999994</v>
      </c>
      <c r="R151" s="3">
        <v>133</v>
      </c>
      <c r="S151">
        <v>4.7</v>
      </c>
      <c r="T151" s="3" t="s">
        <v>1749</v>
      </c>
      <c r="U151">
        <v>1.4</v>
      </c>
      <c r="V151" s="3" t="s">
        <v>1749</v>
      </c>
      <c r="W151">
        <v>8.5</v>
      </c>
      <c r="X151" s="3" t="s">
        <v>1749</v>
      </c>
      <c r="Y151">
        <v>47.4</v>
      </c>
      <c r="Z151" s="3">
        <v>146</v>
      </c>
      <c r="AA151">
        <v>54.9</v>
      </c>
      <c r="AB151" s="3">
        <v>277</v>
      </c>
      <c r="AC151">
        <v>51.7</v>
      </c>
      <c r="AD151">
        <v>87</v>
      </c>
      <c r="AE151">
        <v>16</v>
      </c>
      <c r="AF151">
        <v>2816</v>
      </c>
      <c r="AG151">
        <v>32021</v>
      </c>
      <c r="AH151">
        <v>7774</v>
      </c>
      <c r="AI151">
        <v>14233</v>
      </c>
      <c r="AJ151">
        <v>19.133060499999999</v>
      </c>
      <c r="AK151">
        <v>72.915106100000003</v>
      </c>
    </row>
    <row r="152" spans="1:37" x14ac:dyDescent="0.3">
      <c r="A152">
        <f>149</f>
        <v>149</v>
      </c>
      <c r="B152" s="3">
        <v>178</v>
      </c>
      <c r="C152" t="s">
        <v>277</v>
      </c>
      <c r="D152" t="s">
        <v>278</v>
      </c>
      <c r="E152" t="s">
        <v>279</v>
      </c>
      <c r="F152" t="s">
        <v>82</v>
      </c>
      <c r="G152" t="s">
        <v>69</v>
      </c>
      <c r="H152" t="s">
        <v>63</v>
      </c>
      <c r="I152">
        <v>4</v>
      </c>
      <c r="J152" t="s">
        <v>70</v>
      </c>
      <c r="K152">
        <v>63.2</v>
      </c>
      <c r="L152" s="3">
        <v>109</v>
      </c>
      <c r="M152">
        <v>39</v>
      </c>
      <c r="N152" s="3">
        <v>246</v>
      </c>
      <c r="O152">
        <v>10.6</v>
      </c>
      <c r="P152" s="3" t="s">
        <v>1749</v>
      </c>
      <c r="Q152">
        <v>70.599999999999994</v>
      </c>
      <c r="R152" s="3">
        <v>145</v>
      </c>
      <c r="S152">
        <v>18</v>
      </c>
      <c r="T152" s="3">
        <v>615</v>
      </c>
      <c r="U152">
        <v>17.399999999999999</v>
      </c>
      <c r="V152" s="3">
        <v>582</v>
      </c>
      <c r="W152">
        <v>84.2</v>
      </c>
      <c r="X152" s="3">
        <v>123</v>
      </c>
      <c r="Y152">
        <v>13.7</v>
      </c>
      <c r="Z152" s="3">
        <v>623</v>
      </c>
      <c r="AA152">
        <v>94.6</v>
      </c>
      <c r="AB152" s="3">
        <v>60</v>
      </c>
      <c r="AC152">
        <v>51.7</v>
      </c>
      <c r="AD152">
        <v>90</v>
      </c>
      <c r="AE152">
        <v>8</v>
      </c>
      <c r="AF152">
        <v>4882</v>
      </c>
      <c r="AG152">
        <v>2453</v>
      </c>
      <c r="AH152">
        <v>27945</v>
      </c>
      <c r="AI152">
        <v>51090</v>
      </c>
      <c r="AJ152">
        <v>41.5021421</v>
      </c>
      <c r="AK152">
        <v>2.1038535999999999</v>
      </c>
    </row>
    <row r="153" spans="1:37" x14ac:dyDescent="0.3">
      <c r="A153">
        <f>151</f>
        <v>151</v>
      </c>
      <c r="B153" s="3">
        <v>140</v>
      </c>
      <c r="C153" t="s">
        <v>280</v>
      </c>
      <c r="D153" t="s">
        <v>59</v>
      </c>
      <c r="E153" t="s">
        <v>60</v>
      </c>
      <c r="F153" t="s">
        <v>82</v>
      </c>
      <c r="G153" t="s">
        <v>69</v>
      </c>
      <c r="H153" t="s">
        <v>63</v>
      </c>
      <c r="I153">
        <v>5</v>
      </c>
      <c r="J153" t="s">
        <v>70</v>
      </c>
      <c r="K153">
        <v>59.4</v>
      </c>
      <c r="L153" s="3">
        <v>125</v>
      </c>
      <c r="M153">
        <v>55.8</v>
      </c>
      <c r="N153" s="3">
        <v>148</v>
      </c>
      <c r="O153">
        <v>53.8</v>
      </c>
      <c r="P153" s="3">
        <v>287</v>
      </c>
      <c r="Q153">
        <v>30.8</v>
      </c>
      <c r="R153" s="3">
        <v>429</v>
      </c>
      <c r="S153">
        <v>49.7</v>
      </c>
      <c r="T153" s="3">
        <v>359</v>
      </c>
      <c r="U153">
        <v>16.5</v>
      </c>
      <c r="V153" s="3">
        <v>590</v>
      </c>
      <c r="W153">
        <v>85</v>
      </c>
      <c r="X153" s="3">
        <v>116</v>
      </c>
      <c r="Y153">
        <v>35.200000000000003</v>
      </c>
      <c r="Z153" s="3">
        <v>216</v>
      </c>
      <c r="AA153">
        <v>78.400000000000006</v>
      </c>
      <c r="AB153" s="3">
        <v>158</v>
      </c>
      <c r="AC153">
        <v>51.3</v>
      </c>
      <c r="AD153">
        <v>100</v>
      </c>
      <c r="AE153">
        <v>19</v>
      </c>
      <c r="AF153">
        <v>27091</v>
      </c>
      <c r="AG153">
        <v>12264</v>
      </c>
      <c r="AH153">
        <v>59456</v>
      </c>
      <c r="AI153">
        <v>113268</v>
      </c>
      <c r="AJ153">
        <v>40.006672299999998</v>
      </c>
      <c r="AK153">
        <v>-83.030454599999999</v>
      </c>
    </row>
    <row r="154" spans="1:37" x14ac:dyDescent="0.3">
      <c r="A154">
        <f>151</f>
        <v>151</v>
      </c>
      <c r="B154" s="3">
        <v>124</v>
      </c>
      <c r="C154" t="s">
        <v>281</v>
      </c>
      <c r="D154" t="s">
        <v>137</v>
      </c>
      <c r="E154" t="s">
        <v>138</v>
      </c>
      <c r="F154" t="s">
        <v>68</v>
      </c>
      <c r="G154" t="s">
        <v>78</v>
      </c>
      <c r="H154" t="s">
        <v>63</v>
      </c>
      <c r="I154">
        <v>5</v>
      </c>
      <c r="J154" t="s">
        <v>70</v>
      </c>
      <c r="K154">
        <v>43.3</v>
      </c>
      <c r="L154" s="3">
        <v>196</v>
      </c>
      <c r="M154">
        <v>19</v>
      </c>
      <c r="N154" s="3">
        <v>472</v>
      </c>
      <c r="O154">
        <v>97.9</v>
      </c>
      <c r="P154" s="3">
        <v>47</v>
      </c>
      <c r="Q154">
        <v>46</v>
      </c>
      <c r="R154" s="3">
        <v>292</v>
      </c>
      <c r="S154">
        <v>55</v>
      </c>
      <c r="T154" s="3">
        <v>336</v>
      </c>
      <c r="U154">
        <v>78.5</v>
      </c>
      <c r="V154" s="3">
        <v>170</v>
      </c>
      <c r="W154">
        <v>97.8</v>
      </c>
      <c r="X154" s="3">
        <v>22</v>
      </c>
      <c r="Y154">
        <v>19</v>
      </c>
      <c r="Z154" s="3">
        <v>438</v>
      </c>
      <c r="AA154">
        <v>71.5</v>
      </c>
      <c r="AB154" s="3">
        <v>196</v>
      </c>
      <c r="AC154">
        <v>51.3</v>
      </c>
      <c r="AD154">
        <v>94</v>
      </c>
      <c r="AE154">
        <v>3</v>
      </c>
      <c r="AF154">
        <v>2210</v>
      </c>
      <c r="AG154">
        <v>760</v>
      </c>
      <c r="AH154">
        <v>39704</v>
      </c>
      <c r="AI154">
        <v>75830</v>
      </c>
      <c r="AJ154">
        <v>51.986347500000001</v>
      </c>
      <c r="AK154">
        <v>5.6680191000000004</v>
      </c>
    </row>
    <row r="155" spans="1:37" x14ac:dyDescent="0.3">
      <c r="A155">
        <v>153</v>
      </c>
      <c r="B155" s="3">
        <v>163</v>
      </c>
      <c r="C155" t="s">
        <v>282</v>
      </c>
      <c r="D155" t="s">
        <v>66</v>
      </c>
      <c r="E155" t="s">
        <v>67</v>
      </c>
      <c r="F155" t="s">
        <v>68</v>
      </c>
      <c r="G155" t="s">
        <v>69</v>
      </c>
      <c r="H155" t="s">
        <v>63</v>
      </c>
      <c r="I155">
        <v>4</v>
      </c>
      <c r="J155" t="s">
        <v>70</v>
      </c>
      <c r="K155">
        <v>43</v>
      </c>
      <c r="L155" s="3">
        <v>199</v>
      </c>
      <c r="M155">
        <v>51.1</v>
      </c>
      <c r="N155" s="3">
        <v>161</v>
      </c>
      <c r="O155">
        <v>27.4</v>
      </c>
      <c r="P155" s="3">
        <v>555</v>
      </c>
      <c r="Q155">
        <v>43.3</v>
      </c>
      <c r="R155" s="3">
        <v>308</v>
      </c>
      <c r="S155">
        <v>91.6</v>
      </c>
      <c r="T155" s="3">
        <v>174</v>
      </c>
      <c r="U155">
        <v>76.2</v>
      </c>
      <c r="V155" s="3">
        <v>180</v>
      </c>
      <c r="W155">
        <v>89.8</v>
      </c>
      <c r="X155" s="3">
        <v>85</v>
      </c>
      <c r="Y155">
        <v>19.7</v>
      </c>
      <c r="Z155" s="3">
        <v>424</v>
      </c>
      <c r="AA155">
        <v>94.8</v>
      </c>
      <c r="AB155" s="3">
        <v>57</v>
      </c>
      <c r="AC155">
        <v>50.9</v>
      </c>
      <c r="AD155">
        <v>96</v>
      </c>
      <c r="AE155">
        <v>12</v>
      </c>
      <c r="AF155">
        <v>11405</v>
      </c>
      <c r="AG155">
        <v>3215</v>
      </c>
      <c r="AH155">
        <v>37460</v>
      </c>
      <c r="AI155">
        <v>66806</v>
      </c>
      <c r="AJ155">
        <v>50.737136900000003</v>
      </c>
      <c r="AK155">
        <v>-3.5351474999999999</v>
      </c>
    </row>
    <row r="156" spans="1:37" x14ac:dyDescent="0.3">
      <c r="A156">
        <f>154</f>
        <v>154</v>
      </c>
      <c r="B156" s="3">
        <v>167</v>
      </c>
      <c r="C156" t="s">
        <v>283</v>
      </c>
      <c r="D156" t="s">
        <v>243</v>
      </c>
      <c r="E156" t="s">
        <v>244</v>
      </c>
      <c r="F156" t="s">
        <v>82</v>
      </c>
      <c r="G156" t="s">
        <v>69</v>
      </c>
      <c r="H156" t="s">
        <v>63</v>
      </c>
      <c r="I156">
        <v>5</v>
      </c>
      <c r="J156" t="s">
        <v>70</v>
      </c>
      <c r="K156">
        <v>79.599999999999994</v>
      </c>
      <c r="L156" s="3">
        <v>73</v>
      </c>
      <c r="M156">
        <v>40</v>
      </c>
      <c r="N156" s="3">
        <v>237</v>
      </c>
      <c r="O156">
        <v>3.4</v>
      </c>
      <c r="P156" s="3" t="s">
        <v>1749</v>
      </c>
      <c r="Q156">
        <v>49.5</v>
      </c>
      <c r="R156" s="3">
        <v>267</v>
      </c>
      <c r="S156">
        <v>8</v>
      </c>
      <c r="T156" s="3" t="s">
        <v>1749</v>
      </c>
      <c r="U156">
        <v>10.9</v>
      </c>
      <c r="V156" s="3">
        <v>695</v>
      </c>
      <c r="W156">
        <v>91</v>
      </c>
      <c r="X156" s="3">
        <v>75</v>
      </c>
      <c r="Y156">
        <v>34.799999999999997</v>
      </c>
      <c r="Z156" s="3">
        <v>219</v>
      </c>
      <c r="AA156">
        <v>56.5</v>
      </c>
      <c r="AB156" s="3">
        <v>268</v>
      </c>
      <c r="AC156">
        <v>50.5</v>
      </c>
      <c r="AD156">
        <v>92</v>
      </c>
      <c r="AE156">
        <v>4</v>
      </c>
      <c r="AF156">
        <v>2834</v>
      </c>
      <c r="AG156">
        <v>1344</v>
      </c>
      <c r="AH156">
        <v>29636</v>
      </c>
      <c r="AI156">
        <v>54776</v>
      </c>
      <c r="AJ156">
        <v>44.496912899999998</v>
      </c>
      <c r="AK156">
        <v>11.352376</v>
      </c>
    </row>
    <row r="157" spans="1:37" x14ac:dyDescent="0.3">
      <c r="A157">
        <f>154</f>
        <v>154</v>
      </c>
      <c r="B157" s="3">
        <v>166</v>
      </c>
      <c r="C157" t="s">
        <v>284</v>
      </c>
      <c r="D157" t="s">
        <v>66</v>
      </c>
      <c r="E157" t="s">
        <v>67</v>
      </c>
      <c r="F157" t="s">
        <v>68</v>
      </c>
      <c r="G157" t="s">
        <v>69</v>
      </c>
      <c r="H157" t="s">
        <v>63</v>
      </c>
      <c r="I157">
        <v>5</v>
      </c>
      <c r="J157" t="s">
        <v>70</v>
      </c>
      <c r="K157">
        <v>46.5</v>
      </c>
      <c r="L157" s="3">
        <v>176</v>
      </c>
      <c r="M157">
        <v>48.3</v>
      </c>
      <c r="N157" s="3">
        <v>181</v>
      </c>
      <c r="O157">
        <v>33.700000000000003</v>
      </c>
      <c r="P157" s="3">
        <v>474</v>
      </c>
      <c r="Q157">
        <v>39.6</v>
      </c>
      <c r="R157" s="3">
        <v>347</v>
      </c>
      <c r="S157">
        <v>84</v>
      </c>
      <c r="T157" s="3">
        <v>217</v>
      </c>
      <c r="U157">
        <v>70.599999999999994</v>
      </c>
      <c r="V157" s="3">
        <v>206</v>
      </c>
      <c r="W157">
        <v>81.599999999999994</v>
      </c>
      <c r="X157" s="3">
        <v>138</v>
      </c>
      <c r="Y157">
        <v>18.899999999999999</v>
      </c>
      <c r="Z157" s="3">
        <v>442</v>
      </c>
      <c r="AA157">
        <v>97.9</v>
      </c>
      <c r="AB157" s="3">
        <v>25</v>
      </c>
      <c r="AC157">
        <v>50.5</v>
      </c>
      <c r="AD157">
        <v>96</v>
      </c>
      <c r="AE157">
        <v>12</v>
      </c>
      <c r="AF157">
        <v>11405</v>
      </c>
      <c r="AG157">
        <v>3215</v>
      </c>
      <c r="AH157">
        <v>37460</v>
      </c>
      <c r="AI157">
        <v>66806</v>
      </c>
      <c r="AJ157">
        <v>51.4866271</v>
      </c>
      <c r="AK157">
        <v>-3.1788641000000002</v>
      </c>
    </row>
    <row r="158" spans="1:37" x14ac:dyDescent="0.3">
      <c r="A158">
        <f>154</f>
        <v>154</v>
      </c>
      <c r="B158" s="3">
        <v>158</v>
      </c>
      <c r="C158" t="s">
        <v>285</v>
      </c>
      <c r="D158" t="s">
        <v>122</v>
      </c>
      <c r="E158" t="s">
        <v>123</v>
      </c>
      <c r="F158" t="s">
        <v>68</v>
      </c>
      <c r="G158" t="s">
        <v>62</v>
      </c>
      <c r="H158" t="s">
        <v>63</v>
      </c>
      <c r="I158">
        <v>5</v>
      </c>
      <c r="J158" t="s">
        <v>70</v>
      </c>
      <c r="K158">
        <v>56.2</v>
      </c>
      <c r="L158" s="3">
        <v>137</v>
      </c>
      <c r="M158">
        <v>69.3</v>
      </c>
      <c r="N158" s="3">
        <v>107</v>
      </c>
      <c r="O158">
        <v>53</v>
      </c>
      <c r="P158" s="3">
        <v>296</v>
      </c>
      <c r="Q158">
        <v>24.9</v>
      </c>
      <c r="R158" s="3">
        <v>492</v>
      </c>
      <c r="S158">
        <v>51.3</v>
      </c>
      <c r="T158" s="3">
        <v>351</v>
      </c>
      <c r="U158">
        <v>68.8</v>
      </c>
      <c r="V158" s="3">
        <v>214</v>
      </c>
      <c r="W158">
        <v>55</v>
      </c>
      <c r="X158" s="3">
        <v>284</v>
      </c>
      <c r="Y158">
        <v>25.4</v>
      </c>
      <c r="Z158" s="3">
        <v>327</v>
      </c>
      <c r="AA158">
        <v>52.1</v>
      </c>
      <c r="AB158" s="3">
        <v>294</v>
      </c>
      <c r="AC158">
        <v>50.5</v>
      </c>
      <c r="AD158">
        <v>95</v>
      </c>
      <c r="AE158">
        <v>1</v>
      </c>
      <c r="AF158">
        <v>499</v>
      </c>
      <c r="AG158">
        <v>166</v>
      </c>
      <c r="AH158">
        <v>31931</v>
      </c>
      <c r="AI158">
        <v>67900</v>
      </c>
      <c r="AJ158">
        <v>52.512532200000003</v>
      </c>
      <c r="AK158">
        <v>13.326944599999999</v>
      </c>
    </row>
    <row r="159" spans="1:37" x14ac:dyDescent="0.3">
      <c r="A159">
        <f>154</f>
        <v>154</v>
      </c>
      <c r="B159" s="3">
        <v>118</v>
      </c>
      <c r="C159" t="s">
        <v>286</v>
      </c>
      <c r="D159" t="s">
        <v>59</v>
      </c>
      <c r="E159" t="s">
        <v>60</v>
      </c>
      <c r="F159" t="s">
        <v>68</v>
      </c>
      <c r="G159" t="s">
        <v>69</v>
      </c>
      <c r="H159" t="s">
        <v>63</v>
      </c>
      <c r="I159">
        <v>5</v>
      </c>
      <c r="J159" t="s">
        <v>64</v>
      </c>
      <c r="K159">
        <v>38.6</v>
      </c>
      <c r="L159" s="3">
        <v>224</v>
      </c>
      <c r="M159">
        <v>10.4</v>
      </c>
      <c r="N159" s="3" t="s">
        <v>1748</v>
      </c>
      <c r="O159">
        <v>99.8</v>
      </c>
      <c r="P159" s="3">
        <v>28</v>
      </c>
      <c r="Q159">
        <v>50.7</v>
      </c>
      <c r="R159" s="3">
        <v>259</v>
      </c>
      <c r="S159">
        <v>84.3</v>
      </c>
      <c r="T159" s="3">
        <v>214</v>
      </c>
      <c r="U159">
        <v>68</v>
      </c>
      <c r="V159" s="3">
        <v>219</v>
      </c>
      <c r="W159">
        <v>60.5</v>
      </c>
      <c r="X159" s="3">
        <v>241</v>
      </c>
      <c r="Y159">
        <v>33.700000000000003</v>
      </c>
      <c r="Z159" s="3">
        <v>228</v>
      </c>
      <c r="AA159">
        <v>91.4</v>
      </c>
      <c r="AB159" s="3">
        <v>83</v>
      </c>
      <c r="AC159">
        <v>50.5</v>
      </c>
      <c r="AD159">
        <v>100</v>
      </c>
      <c r="AE159">
        <v>19</v>
      </c>
      <c r="AF159">
        <v>27091</v>
      </c>
      <c r="AG159">
        <v>12264</v>
      </c>
      <c r="AH159">
        <v>59456</v>
      </c>
      <c r="AI159">
        <v>113268</v>
      </c>
      <c r="AJ159">
        <v>38.648789499999999</v>
      </c>
      <c r="AK159">
        <v>-90.310796199999999</v>
      </c>
    </row>
    <row r="160" spans="1:37" x14ac:dyDescent="0.3">
      <c r="A160">
        <v>158</v>
      </c>
      <c r="B160" s="3">
        <v>123</v>
      </c>
      <c r="C160" t="s">
        <v>287</v>
      </c>
      <c r="D160" t="s">
        <v>160</v>
      </c>
      <c r="E160" t="s">
        <v>161</v>
      </c>
      <c r="F160" t="s">
        <v>68</v>
      </c>
      <c r="G160" t="s">
        <v>69</v>
      </c>
      <c r="H160" t="s">
        <v>63</v>
      </c>
      <c r="I160">
        <v>4</v>
      </c>
      <c r="J160" t="s">
        <v>70</v>
      </c>
      <c r="K160">
        <v>58.8</v>
      </c>
      <c r="L160" s="3">
        <v>129</v>
      </c>
      <c r="M160">
        <v>67.5</v>
      </c>
      <c r="N160" s="3">
        <v>113</v>
      </c>
      <c r="O160">
        <v>67.599999999999994</v>
      </c>
      <c r="P160" s="3">
        <v>194</v>
      </c>
      <c r="Q160">
        <v>22.7</v>
      </c>
      <c r="R160" s="3">
        <v>519</v>
      </c>
      <c r="S160">
        <v>44.3</v>
      </c>
      <c r="T160" s="3">
        <v>381</v>
      </c>
      <c r="U160">
        <v>97.3</v>
      </c>
      <c r="V160" s="3">
        <v>72</v>
      </c>
      <c r="W160">
        <v>45.4</v>
      </c>
      <c r="X160" s="3">
        <v>341</v>
      </c>
      <c r="Y160">
        <v>9.6999999999999993</v>
      </c>
      <c r="Z160" s="3" t="s">
        <v>1749</v>
      </c>
      <c r="AA160">
        <v>23.2</v>
      </c>
      <c r="AB160" s="3">
        <v>511</v>
      </c>
      <c r="AC160">
        <v>50.4</v>
      </c>
      <c r="AD160">
        <v>84</v>
      </c>
      <c r="AE160">
        <v>10</v>
      </c>
      <c r="AF160">
        <v>3396</v>
      </c>
      <c r="AG160">
        <v>7901</v>
      </c>
      <c r="AH160">
        <v>14981</v>
      </c>
      <c r="AI160">
        <v>28346</v>
      </c>
      <c r="AJ160">
        <v>2.9995409999999998</v>
      </c>
      <c r="AK160">
        <v>101.7056305</v>
      </c>
    </row>
    <row r="161" spans="1:37" x14ac:dyDescent="0.3">
      <c r="A161">
        <f>159</f>
        <v>159</v>
      </c>
      <c r="B161" s="3">
        <v>143</v>
      </c>
      <c r="C161" t="s">
        <v>288</v>
      </c>
      <c r="D161" t="s">
        <v>153</v>
      </c>
      <c r="E161" t="s">
        <v>154</v>
      </c>
      <c r="F161" t="s">
        <v>82</v>
      </c>
      <c r="G161" t="s">
        <v>69</v>
      </c>
      <c r="H161" t="s">
        <v>63</v>
      </c>
      <c r="I161">
        <v>5</v>
      </c>
      <c r="J161" t="s">
        <v>70</v>
      </c>
      <c r="K161">
        <v>53.4</v>
      </c>
      <c r="L161" s="3">
        <v>146</v>
      </c>
      <c r="M161">
        <v>25.2</v>
      </c>
      <c r="N161" s="3">
        <v>379</v>
      </c>
      <c r="O161">
        <v>78.900000000000006</v>
      </c>
      <c r="P161" s="3">
        <v>141</v>
      </c>
      <c r="Q161">
        <v>25.1</v>
      </c>
      <c r="R161" s="3">
        <v>486</v>
      </c>
      <c r="S161">
        <v>79.599999999999994</v>
      </c>
      <c r="T161" s="3">
        <v>231</v>
      </c>
      <c r="U161">
        <v>21.2</v>
      </c>
      <c r="V161" s="3">
        <v>528</v>
      </c>
      <c r="W161">
        <v>99.8</v>
      </c>
      <c r="X161" s="3">
        <v>8</v>
      </c>
      <c r="Y161">
        <v>52</v>
      </c>
      <c r="Z161" s="3">
        <v>124</v>
      </c>
      <c r="AA161">
        <v>91.3</v>
      </c>
      <c r="AB161" s="3">
        <v>84</v>
      </c>
      <c r="AC161">
        <v>50.2</v>
      </c>
      <c r="AD161">
        <v>83</v>
      </c>
      <c r="AE161">
        <v>1</v>
      </c>
      <c r="AF161">
        <v>1555</v>
      </c>
      <c r="AG161">
        <v>506</v>
      </c>
      <c r="AH161">
        <v>50651</v>
      </c>
      <c r="AI161">
        <v>91263</v>
      </c>
      <c r="AJ161">
        <v>51.046658399999998</v>
      </c>
      <c r="AK161">
        <v>3.7273733</v>
      </c>
    </row>
    <row r="162" spans="1:37" x14ac:dyDescent="0.3">
      <c r="A162">
        <f>159</f>
        <v>159</v>
      </c>
      <c r="B162" s="3">
        <v>167</v>
      </c>
      <c r="C162" t="s">
        <v>289</v>
      </c>
      <c r="D162" t="s">
        <v>215</v>
      </c>
      <c r="E162" t="s">
        <v>216</v>
      </c>
      <c r="F162" t="s">
        <v>82</v>
      </c>
      <c r="G162" t="s">
        <v>69</v>
      </c>
      <c r="H162" t="s">
        <v>63</v>
      </c>
      <c r="I162">
        <v>5</v>
      </c>
      <c r="J162" t="s">
        <v>70</v>
      </c>
      <c r="K162">
        <v>81.5</v>
      </c>
      <c r="L162" s="3">
        <v>66</v>
      </c>
      <c r="M162">
        <v>96.6</v>
      </c>
      <c r="N162" s="3">
        <v>30</v>
      </c>
      <c r="O162">
        <v>9.6999999999999993</v>
      </c>
      <c r="P162" s="3" t="s">
        <v>1749</v>
      </c>
      <c r="Q162">
        <v>12.5</v>
      </c>
      <c r="R162" s="3">
        <v>687</v>
      </c>
      <c r="S162">
        <v>9</v>
      </c>
      <c r="T162" s="3" t="s">
        <v>1749</v>
      </c>
      <c r="U162">
        <v>5</v>
      </c>
      <c r="V162" s="3" t="s">
        <v>1749</v>
      </c>
      <c r="W162">
        <v>48.6</v>
      </c>
      <c r="X162" s="3">
        <v>322</v>
      </c>
      <c r="Y162">
        <v>50.4</v>
      </c>
      <c r="Z162" s="3">
        <v>130</v>
      </c>
      <c r="AA162">
        <v>36.299999999999997</v>
      </c>
      <c r="AB162" s="3">
        <v>389</v>
      </c>
      <c r="AC162">
        <v>50.2</v>
      </c>
      <c r="AD162">
        <v>83</v>
      </c>
      <c r="AE162">
        <v>11</v>
      </c>
      <c r="AF162">
        <v>5757</v>
      </c>
      <c r="AG162">
        <v>9004</v>
      </c>
      <c r="AH162">
        <v>24975</v>
      </c>
      <c r="AI162">
        <v>46620</v>
      </c>
      <c r="AJ162">
        <v>-35.675147000000003</v>
      </c>
      <c r="AK162">
        <v>-71.542968999999999</v>
      </c>
    </row>
    <row r="163" spans="1:37" x14ac:dyDescent="0.3">
      <c r="A163">
        <f>159</f>
        <v>159</v>
      </c>
      <c r="B163" s="3">
        <v>129</v>
      </c>
      <c r="C163" t="s">
        <v>290</v>
      </c>
      <c r="D163" t="s">
        <v>160</v>
      </c>
      <c r="E163" t="s">
        <v>161</v>
      </c>
      <c r="F163" t="s">
        <v>68</v>
      </c>
      <c r="G163" t="s">
        <v>69</v>
      </c>
      <c r="H163" t="s">
        <v>63</v>
      </c>
      <c r="I163">
        <v>4</v>
      </c>
      <c r="J163" t="s">
        <v>70</v>
      </c>
      <c r="K163">
        <v>59.7</v>
      </c>
      <c r="L163" s="3">
        <v>121</v>
      </c>
      <c r="M163">
        <v>70.099999999999994</v>
      </c>
      <c r="N163" s="3">
        <v>103</v>
      </c>
      <c r="O163">
        <v>87.5</v>
      </c>
      <c r="P163" s="3">
        <v>95</v>
      </c>
      <c r="Q163">
        <v>11.7</v>
      </c>
      <c r="R163" s="3" t="s">
        <v>1749</v>
      </c>
      <c r="S163">
        <v>52.7</v>
      </c>
      <c r="T163" s="3">
        <v>347</v>
      </c>
      <c r="U163">
        <v>61.1</v>
      </c>
      <c r="V163" s="3">
        <v>242</v>
      </c>
      <c r="W163">
        <v>56.7</v>
      </c>
      <c r="X163" s="3">
        <v>272</v>
      </c>
      <c r="Y163">
        <v>11.2</v>
      </c>
      <c r="Z163" s="3" t="s">
        <v>1749</v>
      </c>
      <c r="AA163">
        <v>24.4</v>
      </c>
      <c r="AB163" s="3">
        <v>497</v>
      </c>
      <c r="AC163">
        <v>50.2</v>
      </c>
      <c r="AD163">
        <v>84</v>
      </c>
      <c r="AE163">
        <v>10</v>
      </c>
      <c r="AF163">
        <v>3396</v>
      </c>
      <c r="AG163">
        <v>7901</v>
      </c>
      <c r="AH163">
        <v>14981</v>
      </c>
      <c r="AI163">
        <v>28346</v>
      </c>
      <c r="AJ163">
        <v>4.2104840000000001</v>
      </c>
      <c r="AK163">
        <v>101.97576599999999</v>
      </c>
    </row>
    <row r="164" spans="1:37" x14ac:dyDescent="0.3">
      <c r="A164">
        <v>162</v>
      </c>
      <c r="B164" s="3">
        <v>185</v>
      </c>
      <c r="C164" t="s">
        <v>291</v>
      </c>
      <c r="D164" t="s">
        <v>88</v>
      </c>
      <c r="E164" t="s">
        <v>89</v>
      </c>
      <c r="F164" t="s">
        <v>68</v>
      </c>
      <c r="G164" t="s">
        <v>69</v>
      </c>
      <c r="H164" t="s">
        <v>63</v>
      </c>
      <c r="I164">
        <v>3</v>
      </c>
      <c r="J164" t="s">
        <v>70</v>
      </c>
      <c r="K164">
        <v>29.7</v>
      </c>
      <c r="L164" s="3">
        <v>290</v>
      </c>
      <c r="M164">
        <v>25.1</v>
      </c>
      <c r="N164" s="3">
        <v>382</v>
      </c>
      <c r="O164">
        <v>16.3</v>
      </c>
      <c r="P164" s="3" t="s">
        <v>1749</v>
      </c>
      <c r="Q164">
        <v>93.8</v>
      </c>
      <c r="R164" s="3">
        <v>60</v>
      </c>
      <c r="S164">
        <v>95.6</v>
      </c>
      <c r="T164" s="3">
        <v>146</v>
      </c>
      <c r="U164">
        <v>56</v>
      </c>
      <c r="V164" s="3">
        <v>265</v>
      </c>
      <c r="W164">
        <v>72.7</v>
      </c>
      <c r="X164" s="3">
        <v>186</v>
      </c>
      <c r="Y164">
        <v>17.100000000000001</v>
      </c>
      <c r="Z164" s="3">
        <v>492</v>
      </c>
      <c r="AA164">
        <v>92.3</v>
      </c>
      <c r="AB164" s="3">
        <v>75</v>
      </c>
      <c r="AC164">
        <v>50.1</v>
      </c>
      <c r="AD164">
        <v>95</v>
      </c>
      <c r="AE164">
        <v>5</v>
      </c>
      <c r="AF164">
        <v>5393</v>
      </c>
      <c r="AG164">
        <v>1490</v>
      </c>
      <c r="AH164">
        <v>51048</v>
      </c>
      <c r="AI164">
        <v>96902</v>
      </c>
      <c r="AJ164">
        <v>-34.405339599999998</v>
      </c>
      <c r="AK164">
        <v>150.8778394</v>
      </c>
    </row>
    <row r="165" spans="1:37" x14ac:dyDescent="0.3">
      <c r="A165">
        <v>163</v>
      </c>
      <c r="B165" s="3">
        <v>149</v>
      </c>
      <c r="C165" t="s">
        <v>292</v>
      </c>
      <c r="D165" t="s">
        <v>59</v>
      </c>
      <c r="E165" t="s">
        <v>60</v>
      </c>
      <c r="F165" t="s">
        <v>68</v>
      </c>
      <c r="G165" t="s">
        <v>62</v>
      </c>
      <c r="H165" t="s">
        <v>63</v>
      </c>
      <c r="I165">
        <v>5</v>
      </c>
      <c r="J165" t="s">
        <v>70</v>
      </c>
      <c r="K165">
        <v>54.8</v>
      </c>
      <c r="L165" s="3">
        <v>142</v>
      </c>
      <c r="M165">
        <v>19</v>
      </c>
      <c r="N165" s="3">
        <v>470</v>
      </c>
      <c r="O165">
        <v>9.5</v>
      </c>
      <c r="P165" s="3" t="s">
        <v>1749</v>
      </c>
      <c r="Q165">
        <v>96.9</v>
      </c>
      <c r="R165" s="3">
        <v>41</v>
      </c>
      <c r="S165">
        <v>70.400000000000006</v>
      </c>
      <c r="T165" s="3">
        <v>274</v>
      </c>
      <c r="U165">
        <v>21.6</v>
      </c>
      <c r="V165" s="3">
        <v>522</v>
      </c>
      <c r="W165">
        <v>43.5</v>
      </c>
      <c r="X165" s="3">
        <v>352</v>
      </c>
      <c r="Y165">
        <v>10.4</v>
      </c>
      <c r="Z165" s="3" t="s">
        <v>1749</v>
      </c>
      <c r="AA165">
        <v>55.8</v>
      </c>
      <c r="AB165" s="3">
        <v>271</v>
      </c>
      <c r="AC165">
        <v>50</v>
      </c>
      <c r="AD165">
        <v>100</v>
      </c>
      <c r="AE165">
        <v>19</v>
      </c>
      <c r="AF165">
        <v>27091</v>
      </c>
      <c r="AG165">
        <v>12264</v>
      </c>
      <c r="AH165">
        <v>59456</v>
      </c>
      <c r="AI165">
        <v>113268</v>
      </c>
      <c r="AJ165">
        <v>34.413962900000001</v>
      </c>
      <c r="AK165">
        <v>-119.848947</v>
      </c>
    </row>
    <row r="166" spans="1:37" x14ac:dyDescent="0.3">
      <c r="A166">
        <f>164</f>
        <v>164</v>
      </c>
      <c r="B166" s="3">
        <v>157</v>
      </c>
      <c r="C166" t="s">
        <v>293</v>
      </c>
      <c r="D166" t="s">
        <v>128</v>
      </c>
      <c r="E166" t="s">
        <v>129</v>
      </c>
      <c r="F166" t="s">
        <v>68</v>
      </c>
      <c r="G166" t="s">
        <v>69</v>
      </c>
      <c r="H166" t="s">
        <v>63</v>
      </c>
      <c r="I166">
        <v>4</v>
      </c>
      <c r="J166" t="s">
        <v>64</v>
      </c>
      <c r="K166">
        <v>49</v>
      </c>
      <c r="L166" s="3">
        <v>167</v>
      </c>
      <c r="M166">
        <v>81.3</v>
      </c>
      <c r="N166" s="3">
        <v>70</v>
      </c>
      <c r="O166">
        <v>83.5</v>
      </c>
      <c r="P166" s="3">
        <v>117</v>
      </c>
      <c r="Q166">
        <v>23.3</v>
      </c>
      <c r="R166" s="3">
        <v>510</v>
      </c>
      <c r="S166">
        <v>16.899999999999999</v>
      </c>
      <c r="T166" s="3">
        <v>632</v>
      </c>
      <c r="U166">
        <v>54.3</v>
      </c>
      <c r="V166" s="3">
        <v>269</v>
      </c>
      <c r="W166">
        <v>15.6</v>
      </c>
      <c r="X166" s="3">
        <v>587</v>
      </c>
      <c r="Y166">
        <v>24.8</v>
      </c>
      <c r="Z166" s="3">
        <v>336</v>
      </c>
      <c r="AA166">
        <v>77.7</v>
      </c>
      <c r="AB166" s="3">
        <v>163</v>
      </c>
      <c r="AC166">
        <v>49.7</v>
      </c>
      <c r="AD166">
        <v>90</v>
      </c>
      <c r="AE166">
        <v>5</v>
      </c>
      <c r="AF166">
        <v>3655</v>
      </c>
      <c r="AG166">
        <v>1537</v>
      </c>
      <c r="AH166">
        <v>34860</v>
      </c>
      <c r="AI166">
        <v>63618</v>
      </c>
      <c r="AJ166">
        <v>37.551891099999999</v>
      </c>
      <c r="AK166">
        <v>126.9917937</v>
      </c>
    </row>
    <row r="167" spans="1:37" x14ac:dyDescent="0.3">
      <c r="A167">
        <f>164</f>
        <v>164</v>
      </c>
      <c r="B167" s="3">
        <v>135</v>
      </c>
      <c r="C167" t="s">
        <v>294</v>
      </c>
      <c r="D167" t="s">
        <v>113</v>
      </c>
      <c r="E167" t="s">
        <v>114</v>
      </c>
      <c r="F167" t="s">
        <v>68</v>
      </c>
      <c r="G167" t="s">
        <v>69</v>
      </c>
      <c r="H167" t="s">
        <v>63</v>
      </c>
      <c r="I167">
        <v>5</v>
      </c>
      <c r="J167" t="s">
        <v>70</v>
      </c>
      <c r="K167">
        <v>57.4</v>
      </c>
      <c r="L167" s="3">
        <v>132</v>
      </c>
      <c r="M167">
        <v>70</v>
      </c>
      <c r="N167" s="3">
        <v>104</v>
      </c>
      <c r="O167">
        <v>85.7</v>
      </c>
      <c r="P167" s="3">
        <v>103</v>
      </c>
      <c r="Q167">
        <v>23.9</v>
      </c>
      <c r="R167" s="3">
        <v>503</v>
      </c>
      <c r="S167">
        <v>14.7</v>
      </c>
      <c r="T167" s="3">
        <v>671</v>
      </c>
      <c r="U167">
        <v>25.6</v>
      </c>
      <c r="V167" s="3">
        <v>467</v>
      </c>
      <c r="W167">
        <v>32.799999999999997</v>
      </c>
      <c r="X167" s="3">
        <v>436</v>
      </c>
      <c r="Y167">
        <v>15.4</v>
      </c>
      <c r="Z167" s="3">
        <v>547</v>
      </c>
      <c r="AA167">
        <v>77.7</v>
      </c>
      <c r="AB167" s="3">
        <v>163</v>
      </c>
      <c r="AC167">
        <v>49.7</v>
      </c>
      <c r="AD167">
        <v>92</v>
      </c>
      <c r="AE167">
        <v>9</v>
      </c>
      <c r="AF167">
        <v>8132</v>
      </c>
      <c r="AG167">
        <v>3470</v>
      </c>
      <c r="AH167">
        <v>37963</v>
      </c>
      <c r="AI167">
        <v>72067</v>
      </c>
      <c r="AJ167">
        <v>33.572374000000003</v>
      </c>
      <c r="AK167">
        <v>130.2681159</v>
      </c>
    </row>
    <row r="168" spans="1:37" x14ac:dyDescent="0.3">
      <c r="A168">
        <f>164</f>
        <v>164</v>
      </c>
      <c r="B168" s="3">
        <v>184</v>
      </c>
      <c r="C168" t="s">
        <v>295</v>
      </c>
      <c r="D168" t="s">
        <v>278</v>
      </c>
      <c r="E168" t="s">
        <v>279</v>
      </c>
      <c r="F168" t="s">
        <v>82</v>
      </c>
      <c r="G168" t="s">
        <v>69</v>
      </c>
      <c r="H168" t="s">
        <v>63</v>
      </c>
      <c r="I168">
        <v>5</v>
      </c>
      <c r="J168" t="s">
        <v>70</v>
      </c>
      <c r="K168">
        <v>73.2</v>
      </c>
      <c r="L168" s="3">
        <v>83</v>
      </c>
      <c r="M168">
        <v>23</v>
      </c>
      <c r="N168" s="3">
        <v>412</v>
      </c>
      <c r="O168">
        <v>13.1</v>
      </c>
      <c r="P168" s="3" t="s">
        <v>1749</v>
      </c>
      <c r="Q168">
        <v>41.8</v>
      </c>
      <c r="R168" s="3">
        <v>325</v>
      </c>
      <c r="S168">
        <v>21.8</v>
      </c>
      <c r="T168" s="3">
        <v>574</v>
      </c>
      <c r="U168">
        <v>28.5</v>
      </c>
      <c r="V168" s="3">
        <v>437</v>
      </c>
      <c r="W168">
        <v>97.8</v>
      </c>
      <c r="X168" s="3">
        <v>23</v>
      </c>
      <c r="Y168">
        <v>39.799999999999997</v>
      </c>
      <c r="Z168" s="3">
        <v>180</v>
      </c>
      <c r="AA168">
        <v>98.1</v>
      </c>
      <c r="AB168" s="3">
        <v>23</v>
      </c>
      <c r="AC168">
        <v>49.7</v>
      </c>
      <c r="AD168">
        <v>90</v>
      </c>
      <c r="AE168">
        <v>8</v>
      </c>
      <c r="AF168">
        <v>4882</v>
      </c>
      <c r="AG168">
        <v>2453</v>
      </c>
      <c r="AH168">
        <v>27945</v>
      </c>
      <c r="AI168">
        <v>51090</v>
      </c>
      <c r="AJ168">
        <v>41.386672400000002</v>
      </c>
      <c r="AK168">
        <v>2.1638660999999999</v>
      </c>
    </row>
    <row r="169" spans="1:37" x14ac:dyDescent="0.3">
      <c r="A169">
        <v>167</v>
      </c>
      <c r="B169" s="3">
        <v>162</v>
      </c>
      <c r="C169" t="s">
        <v>296</v>
      </c>
      <c r="D169" t="s">
        <v>66</v>
      </c>
      <c r="E169" t="s">
        <v>67</v>
      </c>
      <c r="F169" t="s">
        <v>68</v>
      </c>
      <c r="G169" t="s">
        <v>69</v>
      </c>
      <c r="H169" t="s">
        <v>63</v>
      </c>
      <c r="I169">
        <v>4</v>
      </c>
      <c r="J169" t="s">
        <v>70</v>
      </c>
      <c r="K169">
        <v>43.5</v>
      </c>
      <c r="L169" s="3">
        <v>194</v>
      </c>
      <c r="M169">
        <v>35.299999999999997</v>
      </c>
      <c r="N169" s="3">
        <v>275</v>
      </c>
      <c r="O169">
        <v>45</v>
      </c>
      <c r="P169" s="3">
        <v>351</v>
      </c>
      <c r="Q169">
        <v>40.299999999999997</v>
      </c>
      <c r="R169" s="3">
        <v>342</v>
      </c>
      <c r="S169">
        <v>88.3</v>
      </c>
      <c r="T169" s="3">
        <v>192</v>
      </c>
      <c r="U169">
        <v>78.2</v>
      </c>
      <c r="V169" s="3">
        <v>171</v>
      </c>
      <c r="W169">
        <v>79.2</v>
      </c>
      <c r="X169" s="3">
        <v>150</v>
      </c>
      <c r="Y169">
        <v>19.8</v>
      </c>
      <c r="Z169" s="3">
        <v>421</v>
      </c>
      <c r="AA169">
        <v>97.8</v>
      </c>
      <c r="AB169" s="3">
        <v>26</v>
      </c>
      <c r="AC169">
        <v>49.4</v>
      </c>
      <c r="AD169">
        <v>96</v>
      </c>
      <c r="AE169">
        <v>12</v>
      </c>
      <c r="AF169">
        <v>11405</v>
      </c>
      <c r="AG169">
        <v>3215</v>
      </c>
      <c r="AH169">
        <v>37460</v>
      </c>
      <c r="AI169">
        <v>66806</v>
      </c>
      <c r="AJ169">
        <v>53.946108899999999</v>
      </c>
      <c r="AK169">
        <v>-1.0517718</v>
      </c>
    </row>
    <row r="170" spans="1:37" x14ac:dyDescent="0.3">
      <c r="A170">
        <v>168</v>
      </c>
      <c r="B170" s="3">
        <v>188</v>
      </c>
      <c r="C170" t="s">
        <v>297</v>
      </c>
      <c r="D170" t="s">
        <v>59</v>
      </c>
      <c r="E170" t="s">
        <v>60</v>
      </c>
      <c r="F170" t="s">
        <v>82</v>
      </c>
      <c r="G170" t="s">
        <v>69</v>
      </c>
      <c r="H170" t="s">
        <v>63</v>
      </c>
      <c r="I170">
        <v>5</v>
      </c>
      <c r="J170" t="s">
        <v>70</v>
      </c>
      <c r="K170">
        <v>48</v>
      </c>
      <c r="L170" s="3">
        <v>171</v>
      </c>
      <c r="M170">
        <v>58.7</v>
      </c>
      <c r="N170" s="3">
        <v>137</v>
      </c>
      <c r="O170">
        <v>71.3</v>
      </c>
      <c r="P170" s="3">
        <v>180</v>
      </c>
      <c r="Q170">
        <v>26.6</v>
      </c>
      <c r="R170" s="3">
        <v>467</v>
      </c>
      <c r="S170">
        <v>18.8</v>
      </c>
      <c r="T170" s="3">
        <v>604</v>
      </c>
      <c r="U170">
        <v>10.8</v>
      </c>
      <c r="V170" s="3">
        <v>699</v>
      </c>
      <c r="W170">
        <v>97.7</v>
      </c>
      <c r="X170" s="3">
        <v>24</v>
      </c>
      <c r="Y170">
        <v>39</v>
      </c>
      <c r="Z170" s="3">
        <v>184</v>
      </c>
      <c r="AA170">
        <v>95.7</v>
      </c>
      <c r="AB170" s="3">
        <v>48</v>
      </c>
      <c r="AC170">
        <v>49.1</v>
      </c>
      <c r="AD170">
        <v>100</v>
      </c>
      <c r="AE170">
        <v>19</v>
      </c>
      <c r="AF170">
        <v>27091</v>
      </c>
      <c r="AG170">
        <v>12264</v>
      </c>
      <c r="AH170">
        <v>59456</v>
      </c>
      <c r="AI170">
        <v>113268</v>
      </c>
      <c r="AJ170">
        <v>29.646542799999999</v>
      </c>
      <c r="AK170">
        <v>-82.353326600000003</v>
      </c>
    </row>
    <row r="171" spans="1:37" x14ac:dyDescent="0.3">
      <c r="A171">
        <f>169</f>
        <v>169</v>
      </c>
      <c r="B171" s="3">
        <v>164</v>
      </c>
      <c r="C171" t="s">
        <v>298</v>
      </c>
      <c r="D171" t="s">
        <v>59</v>
      </c>
      <c r="E171" t="s">
        <v>60</v>
      </c>
      <c r="F171" t="s">
        <v>82</v>
      </c>
      <c r="G171" t="s">
        <v>69</v>
      </c>
      <c r="H171" t="s">
        <v>63</v>
      </c>
      <c r="I171">
        <v>5</v>
      </c>
      <c r="J171" t="s">
        <v>70</v>
      </c>
      <c r="K171">
        <v>49.2</v>
      </c>
      <c r="L171" s="3">
        <v>165</v>
      </c>
      <c r="M171">
        <v>26.1</v>
      </c>
      <c r="N171" s="3">
        <v>369</v>
      </c>
      <c r="O171">
        <v>35.1</v>
      </c>
      <c r="P171" s="3">
        <v>451</v>
      </c>
      <c r="Q171">
        <v>68.400000000000006</v>
      </c>
      <c r="R171" s="3">
        <v>154</v>
      </c>
      <c r="S171">
        <v>31.6</v>
      </c>
      <c r="T171" s="3">
        <v>477</v>
      </c>
      <c r="U171">
        <v>14</v>
      </c>
      <c r="V171" s="3">
        <v>639</v>
      </c>
      <c r="W171">
        <v>85.5</v>
      </c>
      <c r="X171" s="3">
        <v>113</v>
      </c>
      <c r="Y171">
        <v>41.6</v>
      </c>
      <c r="Z171" s="3">
        <v>176</v>
      </c>
      <c r="AA171">
        <v>81.7</v>
      </c>
      <c r="AB171" s="3">
        <v>137</v>
      </c>
      <c r="AC171">
        <v>48.9</v>
      </c>
      <c r="AD171">
        <v>100</v>
      </c>
      <c r="AE171">
        <v>19</v>
      </c>
      <c r="AF171">
        <v>27091</v>
      </c>
      <c r="AG171">
        <v>12264</v>
      </c>
      <c r="AH171">
        <v>59456</v>
      </c>
      <c r="AI171">
        <v>113268</v>
      </c>
      <c r="AJ171">
        <v>38.986918299999999</v>
      </c>
      <c r="AK171">
        <v>-76.942554299999998</v>
      </c>
    </row>
    <row r="172" spans="1:37" x14ac:dyDescent="0.3">
      <c r="A172">
        <f>169</f>
        <v>169</v>
      </c>
      <c r="B172" s="3">
        <v>229</v>
      </c>
      <c r="C172" t="s">
        <v>299</v>
      </c>
      <c r="D172" t="s">
        <v>66</v>
      </c>
      <c r="E172" t="s">
        <v>67</v>
      </c>
      <c r="F172" t="s">
        <v>68</v>
      </c>
      <c r="G172" t="s">
        <v>62</v>
      </c>
      <c r="H172" t="s">
        <v>63</v>
      </c>
      <c r="I172">
        <v>5</v>
      </c>
      <c r="J172" t="s">
        <v>70</v>
      </c>
      <c r="K172">
        <v>33.200000000000003</v>
      </c>
      <c r="L172" s="3">
        <v>263</v>
      </c>
      <c r="M172">
        <v>39.299999999999997</v>
      </c>
      <c r="N172" s="3">
        <v>241</v>
      </c>
      <c r="O172">
        <v>16.100000000000001</v>
      </c>
      <c r="P172" s="3" t="s">
        <v>1749</v>
      </c>
      <c r="Q172">
        <v>67.400000000000006</v>
      </c>
      <c r="R172" s="3">
        <v>161</v>
      </c>
      <c r="S172">
        <v>88.4</v>
      </c>
      <c r="T172" s="3">
        <v>189</v>
      </c>
      <c r="U172">
        <v>81</v>
      </c>
      <c r="V172" s="3">
        <v>158</v>
      </c>
      <c r="W172">
        <v>77.8</v>
      </c>
      <c r="X172" s="3">
        <v>158</v>
      </c>
      <c r="Y172">
        <v>32.299999999999997</v>
      </c>
      <c r="Z172" s="3">
        <v>237</v>
      </c>
      <c r="AA172">
        <v>72.5</v>
      </c>
      <c r="AB172" s="3">
        <v>189</v>
      </c>
      <c r="AC172">
        <v>48.9</v>
      </c>
      <c r="AD172">
        <v>96</v>
      </c>
      <c r="AE172">
        <v>12</v>
      </c>
      <c r="AF172">
        <v>11405</v>
      </c>
      <c r="AG172">
        <v>3215</v>
      </c>
      <c r="AH172">
        <v>37460</v>
      </c>
      <c r="AI172">
        <v>66806</v>
      </c>
      <c r="AJ172">
        <v>51.4403085</v>
      </c>
      <c r="AK172">
        <v>-0.94209580000000004</v>
      </c>
    </row>
    <row r="173" spans="1:37" x14ac:dyDescent="0.3">
      <c r="A173">
        <f>171</f>
        <v>171</v>
      </c>
      <c r="B173" s="3">
        <v>226</v>
      </c>
      <c r="C173" t="s">
        <v>300</v>
      </c>
      <c r="D173" t="s">
        <v>278</v>
      </c>
      <c r="E173" t="s">
        <v>279</v>
      </c>
      <c r="F173" t="s">
        <v>82</v>
      </c>
      <c r="G173" t="s">
        <v>69</v>
      </c>
      <c r="H173" t="s">
        <v>63</v>
      </c>
      <c r="I173">
        <v>4</v>
      </c>
      <c r="J173" t="s">
        <v>70</v>
      </c>
      <c r="K173">
        <v>68.2</v>
      </c>
      <c r="L173" s="3">
        <v>96</v>
      </c>
      <c r="M173">
        <v>69.3</v>
      </c>
      <c r="N173" s="3">
        <v>105</v>
      </c>
      <c r="O173">
        <v>25.8</v>
      </c>
      <c r="P173" s="3">
        <v>573</v>
      </c>
      <c r="Q173">
        <v>7</v>
      </c>
      <c r="R173" s="3" t="s">
        <v>1749</v>
      </c>
      <c r="S173">
        <v>9</v>
      </c>
      <c r="T173" s="3" t="s">
        <v>1749</v>
      </c>
      <c r="U173">
        <v>25.6</v>
      </c>
      <c r="V173" s="3">
        <v>469</v>
      </c>
      <c r="W173">
        <v>83.4</v>
      </c>
      <c r="X173" s="3">
        <v>127</v>
      </c>
      <c r="Y173">
        <v>57.9</v>
      </c>
      <c r="Z173" s="3">
        <v>106</v>
      </c>
      <c r="AA173">
        <v>96.3</v>
      </c>
      <c r="AB173" s="3">
        <v>41</v>
      </c>
      <c r="AC173">
        <v>48.8</v>
      </c>
      <c r="AD173">
        <v>90</v>
      </c>
      <c r="AE173">
        <v>8</v>
      </c>
      <c r="AF173">
        <v>4882</v>
      </c>
      <c r="AG173">
        <v>2453</v>
      </c>
      <c r="AH173">
        <v>27945</v>
      </c>
      <c r="AI173">
        <v>51090</v>
      </c>
      <c r="AJ173">
        <v>40.445436800000003</v>
      </c>
      <c r="AK173">
        <v>-3.7299424000000001</v>
      </c>
    </row>
    <row r="174" spans="1:37" x14ac:dyDescent="0.3">
      <c r="A174">
        <f>171</f>
        <v>171</v>
      </c>
      <c r="B174" s="3">
        <v>181</v>
      </c>
      <c r="C174" t="s">
        <v>301</v>
      </c>
      <c r="D174" t="s">
        <v>183</v>
      </c>
      <c r="E174" t="s">
        <v>184</v>
      </c>
      <c r="F174" t="s">
        <v>68</v>
      </c>
      <c r="G174" t="s">
        <v>69</v>
      </c>
      <c r="H174" t="s">
        <v>63</v>
      </c>
      <c r="I174">
        <v>5</v>
      </c>
      <c r="J174" t="s">
        <v>70</v>
      </c>
      <c r="K174">
        <v>49.8</v>
      </c>
      <c r="L174" s="3">
        <v>162</v>
      </c>
      <c r="M174">
        <v>41.3</v>
      </c>
      <c r="N174" s="3">
        <v>226</v>
      </c>
      <c r="O174">
        <v>20.7</v>
      </c>
      <c r="P174" s="3">
        <v>652</v>
      </c>
      <c r="Q174">
        <v>38.9</v>
      </c>
      <c r="R174" s="3">
        <v>354</v>
      </c>
      <c r="S174">
        <v>98.8</v>
      </c>
      <c r="T174" s="3">
        <v>101</v>
      </c>
      <c r="U174">
        <v>60.8</v>
      </c>
      <c r="V174" s="3">
        <v>245</v>
      </c>
      <c r="W174">
        <v>50.5</v>
      </c>
      <c r="X174" s="3">
        <v>309</v>
      </c>
      <c r="Y174">
        <v>69</v>
      </c>
      <c r="Z174" s="3">
        <v>75</v>
      </c>
      <c r="AA174">
        <v>70.099999999999994</v>
      </c>
      <c r="AB174" s="3">
        <v>204</v>
      </c>
      <c r="AC174">
        <v>48.8</v>
      </c>
      <c r="AD174">
        <v>90</v>
      </c>
      <c r="AE174">
        <v>8</v>
      </c>
      <c r="AF174">
        <v>7231</v>
      </c>
      <c r="AG174">
        <v>2455</v>
      </c>
      <c r="AH174">
        <v>41605</v>
      </c>
      <c r="AI174">
        <v>78274</v>
      </c>
      <c r="AJ174">
        <v>53.3097268</v>
      </c>
      <c r="AK174">
        <v>-6.2215897</v>
      </c>
    </row>
    <row r="175" spans="1:37" x14ac:dyDescent="0.3">
      <c r="A175">
        <f>173</f>
        <v>173</v>
      </c>
      <c r="B175" s="3">
        <v>208</v>
      </c>
      <c r="C175" t="s">
        <v>302</v>
      </c>
      <c r="D175" t="s">
        <v>303</v>
      </c>
      <c r="E175" t="s">
        <v>304</v>
      </c>
      <c r="F175" t="s">
        <v>61</v>
      </c>
      <c r="G175" t="s">
        <v>69</v>
      </c>
      <c r="H175" t="s">
        <v>63</v>
      </c>
      <c r="I175">
        <v>3</v>
      </c>
      <c r="J175" t="s">
        <v>70</v>
      </c>
      <c r="K175">
        <v>27.1</v>
      </c>
      <c r="L175" s="3">
        <v>320</v>
      </c>
      <c r="M175">
        <v>43.9</v>
      </c>
      <c r="N175" s="3">
        <v>206</v>
      </c>
      <c r="O175">
        <v>64.8</v>
      </c>
      <c r="P175" s="3">
        <v>213</v>
      </c>
      <c r="Q175">
        <v>38.799999999999997</v>
      </c>
      <c r="R175" s="3">
        <v>356</v>
      </c>
      <c r="S175">
        <v>100</v>
      </c>
      <c r="T175" s="3">
        <v>20</v>
      </c>
      <c r="U175">
        <v>96.8</v>
      </c>
      <c r="V175" s="3">
        <v>74</v>
      </c>
      <c r="W175">
        <v>59.8</v>
      </c>
      <c r="X175" s="3">
        <v>244</v>
      </c>
      <c r="Y175">
        <v>95.8</v>
      </c>
      <c r="Z175" s="3">
        <v>24</v>
      </c>
      <c r="AA175">
        <v>35.5</v>
      </c>
      <c r="AB175" s="3">
        <v>397</v>
      </c>
      <c r="AC175">
        <v>48.7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>
        <v>25.375528200000002</v>
      </c>
      <c r="AK175">
        <v>51.488730699999998</v>
      </c>
    </row>
    <row r="176" spans="1:37" x14ac:dyDescent="0.3">
      <c r="A176">
        <f>173</f>
        <v>173</v>
      </c>
      <c r="B176" s="3">
        <v>192</v>
      </c>
      <c r="C176" t="s">
        <v>305</v>
      </c>
      <c r="D176" t="s">
        <v>88</v>
      </c>
      <c r="E176" t="s">
        <v>89</v>
      </c>
      <c r="F176" t="s">
        <v>61</v>
      </c>
      <c r="G176" t="s">
        <v>69</v>
      </c>
      <c r="H176" t="s">
        <v>63</v>
      </c>
      <c r="I176">
        <v>4</v>
      </c>
      <c r="J176" t="s">
        <v>70</v>
      </c>
      <c r="K176">
        <v>29.3</v>
      </c>
      <c r="L176" s="3">
        <v>296</v>
      </c>
      <c r="M176">
        <v>26.9</v>
      </c>
      <c r="N176" s="3">
        <v>361</v>
      </c>
      <c r="O176">
        <v>36.5</v>
      </c>
      <c r="P176" s="3">
        <v>436</v>
      </c>
      <c r="Q176">
        <v>91.4</v>
      </c>
      <c r="R176" s="3">
        <v>71</v>
      </c>
      <c r="S176">
        <v>100</v>
      </c>
      <c r="T176" s="3">
        <v>73</v>
      </c>
      <c r="U176">
        <v>17.3</v>
      </c>
      <c r="V176" s="3">
        <v>584</v>
      </c>
      <c r="W176">
        <v>49.2</v>
      </c>
      <c r="X176" s="3">
        <v>319</v>
      </c>
      <c r="Y176">
        <v>12.5</v>
      </c>
      <c r="Z176" s="3">
        <v>696</v>
      </c>
      <c r="AA176">
        <v>93.2</v>
      </c>
      <c r="AB176" s="3">
        <v>70</v>
      </c>
      <c r="AC176">
        <v>48.7</v>
      </c>
      <c r="AD176">
        <v>95</v>
      </c>
      <c r="AE176">
        <v>5</v>
      </c>
      <c r="AF176">
        <v>5393</v>
      </c>
      <c r="AG176">
        <v>1490</v>
      </c>
      <c r="AH176">
        <v>51048</v>
      </c>
      <c r="AI176">
        <v>96902</v>
      </c>
      <c r="AJ176">
        <v>-32.892771799999998</v>
      </c>
      <c r="AK176">
        <v>151.70417749999999</v>
      </c>
    </row>
    <row r="177" spans="1:37" x14ac:dyDescent="0.3">
      <c r="A177">
        <f>173</f>
        <v>173</v>
      </c>
      <c r="B177" s="3">
        <v>237</v>
      </c>
      <c r="C177" t="s">
        <v>306</v>
      </c>
      <c r="D177" t="s">
        <v>307</v>
      </c>
      <c r="E177" t="s">
        <v>308</v>
      </c>
      <c r="F177" t="s">
        <v>68</v>
      </c>
      <c r="G177" t="s">
        <v>69</v>
      </c>
      <c r="H177" t="s">
        <v>63</v>
      </c>
      <c r="I177">
        <v>5</v>
      </c>
      <c r="J177" t="s">
        <v>70</v>
      </c>
      <c r="K177">
        <v>44.4</v>
      </c>
      <c r="L177" s="3">
        <v>190</v>
      </c>
      <c r="M177">
        <v>51</v>
      </c>
      <c r="N177" s="3">
        <v>164</v>
      </c>
      <c r="O177">
        <v>12.6</v>
      </c>
      <c r="P177" s="3" t="s">
        <v>1749</v>
      </c>
      <c r="Q177">
        <v>45.7</v>
      </c>
      <c r="R177" s="3">
        <v>295</v>
      </c>
      <c r="S177">
        <v>59.9</v>
      </c>
      <c r="T177" s="3">
        <v>317</v>
      </c>
      <c r="U177">
        <v>21.2</v>
      </c>
      <c r="V177" s="3">
        <v>527</v>
      </c>
      <c r="W177">
        <v>95.4</v>
      </c>
      <c r="X177" s="3">
        <v>49</v>
      </c>
      <c r="Y177">
        <v>88.9</v>
      </c>
      <c r="Z177" s="3">
        <v>38</v>
      </c>
      <c r="AA177">
        <v>75.099999999999994</v>
      </c>
      <c r="AB177" s="3">
        <v>175</v>
      </c>
      <c r="AC177">
        <v>48.7</v>
      </c>
      <c r="AD177">
        <v>89</v>
      </c>
      <c r="AE177">
        <v>8</v>
      </c>
      <c r="AF177">
        <v>3862</v>
      </c>
      <c r="AG177">
        <v>10038</v>
      </c>
      <c r="AH177">
        <v>21642</v>
      </c>
      <c r="AI177">
        <v>39259</v>
      </c>
      <c r="AJ177">
        <v>-33.957652000000003</v>
      </c>
      <c r="AK177">
        <v>18.461199100000002</v>
      </c>
    </row>
    <row r="178" spans="1:37" x14ac:dyDescent="0.3">
      <c r="A178">
        <f>176</f>
        <v>176</v>
      </c>
      <c r="B178" s="3">
        <v>208</v>
      </c>
      <c r="C178" t="s">
        <v>309</v>
      </c>
      <c r="D178" t="s">
        <v>137</v>
      </c>
      <c r="E178" t="s">
        <v>138</v>
      </c>
      <c r="F178" t="s">
        <v>82</v>
      </c>
      <c r="G178" t="s">
        <v>78</v>
      </c>
      <c r="H178" t="s">
        <v>63</v>
      </c>
      <c r="I178">
        <v>5</v>
      </c>
      <c r="J178" t="s">
        <v>70</v>
      </c>
      <c r="K178">
        <v>37.299999999999997</v>
      </c>
      <c r="L178" s="3">
        <v>232</v>
      </c>
      <c r="M178">
        <v>50.9</v>
      </c>
      <c r="N178" s="3">
        <v>165</v>
      </c>
      <c r="O178">
        <v>22.5</v>
      </c>
      <c r="P178" s="3">
        <v>624</v>
      </c>
      <c r="Q178">
        <v>53.4</v>
      </c>
      <c r="R178" s="3">
        <v>240</v>
      </c>
      <c r="S178">
        <v>83</v>
      </c>
      <c r="T178" s="3">
        <v>221</v>
      </c>
      <c r="U178">
        <v>60.1</v>
      </c>
      <c r="V178" s="3">
        <v>247</v>
      </c>
      <c r="W178">
        <v>71.599999999999994</v>
      </c>
      <c r="X178" s="3">
        <v>190</v>
      </c>
      <c r="Y178">
        <v>63.7</v>
      </c>
      <c r="Z178" s="3">
        <v>91</v>
      </c>
      <c r="AA178">
        <v>49.4</v>
      </c>
      <c r="AB178" s="3">
        <v>312</v>
      </c>
      <c r="AC178">
        <v>48.5</v>
      </c>
      <c r="AD178">
        <v>94</v>
      </c>
      <c r="AE178">
        <v>3</v>
      </c>
      <c r="AF178">
        <v>2210</v>
      </c>
      <c r="AG178">
        <v>760</v>
      </c>
      <c r="AH178">
        <v>39704</v>
      </c>
      <c r="AI178">
        <v>75830</v>
      </c>
      <c r="AJ178">
        <v>51.917247699999997</v>
      </c>
      <c r="AK178">
        <v>4.5263026999999996</v>
      </c>
    </row>
    <row r="179" spans="1:37" x14ac:dyDescent="0.3">
      <c r="A179">
        <f>176</f>
        <v>176</v>
      </c>
      <c r="B179" s="3">
        <v>112</v>
      </c>
      <c r="C179" t="s">
        <v>310</v>
      </c>
      <c r="D179" t="s">
        <v>113</v>
      </c>
      <c r="E179" t="s">
        <v>114</v>
      </c>
      <c r="F179" t="s">
        <v>68</v>
      </c>
      <c r="G179" t="s">
        <v>69</v>
      </c>
      <c r="H179" t="s">
        <v>63</v>
      </c>
      <c r="I179">
        <v>4</v>
      </c>
      <c r="J179" t="s">
        <v>70</v>
      </c>
      <c r="K179">
        <v>61.5</v>
      </c>
      <c r="L179" s="3">
        <v>114</v>
      </c>
      <c r="M179">
        <v>65.099999999999994</v>
      </c>
      <c r="N179" s="3">
        <v>123</v>
      </c>
      <c r="O179">
        <v>87.5</v>
      </c>
      <c r="P179" s="3">
        <v>96</v>
      </c>
      <c r="Q179">
        <v>33</v>
      </c>
      <c r="R179" s="3">
        <v>412</v>
      </c>
      <c r="S179">
        <v>15.4</v>
      </c>
      <c r="T179" s="3">
        <v>661</v>
      </c>
      <c r="U179">
        <v>19.100000000000001</v>
      </c>
      <c r="V179" s="3">
        <v>558</v>
      </c>
      <c r="W179">
        <v>17.600000000000001</v>
      </c>
      <c r="X179" s="3">
        <v>565</v>
      </c>
      <c r="Y179">
        <v>16.600000000000001</v>
      </c>
      <c r="Z179" s="3">
        <v>509</v>
      </c>
      <c r="AA179">
        <v>24.1</v>
      </c>
      <c r="AB179" s="3">
        <v>502</v>
      </c>
      <c r="AC179">
        <v>48.5</v>
      </c>
      <c r="AD179">
        <v>92</v>
      </c>
      <c r="AE179">
        <v>9</v>
      </c>
      <c r="AF179">
        <v>8132</v>
      </c>
      <c r="AG179">
        <v>3470</v>
      </c>
      <c r="AH179">
        <v>37963</v>
      </c>
      <c r="AI179">
        <v>72067</v>
      </c>
      <c r="AJ179">
        <v>35.153855299999996</v>
      </c>
      <c r="AK179">
        <v>136.9682402</v>
      </c>
    </row>
    <row r="180" spans="1:37" x14ac:dyDescent="0.3">
      <c r="A180">
        <f>176</f>
        <v>176</v>
      </c>
      <c r="B180" s="3">
        <v>190</v>
      </c>
      <c r="C180" t="s">
        <v>311</v>
      </c>
      <c r="D180" t="s">
        <v>66</v>
      </c>
      <c r="E180" t="s">
        <v>67</v>
      </c>
      <c r="F180" t="s">
        <v>68</v>
      </c>
      <c r="G180" t="s">
        <v>69</v>
      </c>
      <c r="H180" t="s">
        <v>63</v>
      </c>
      <c r="I180">
        <v>5</v>
      </c>
      <c r="J180" t="s">
        <v>70</v>
      </c>
      <c r="K180">
        <v>44.4</v>
      </c>
      <c r="L180" s="3">
        <v>191</v>
      </c>
      <c r="M180">
        <v>35</v>
      </c>
      <c r="N180" s="3">
        <v>277</v>
      </c>
      <c r="O180">
        <v>39.700000000000003</v>
      </c>
      <c r="P180" s="3">
        <v>401</v>
      </c>
      <c r="Q180">
        <v>37.9</v>
      </c>
      <c r="R180" s="3">
        <v>371</v>
      </c>
      <c r="S180">
        <v>87.8</v>
      </c>
      <c r="T180" s="3">
        <v>194</v>
      </c>
      <c r="U180">
        <v>79</v>
      </c>
      <c r="V180" s="3">
        <v>168</v>
      </c>
      <c r="W180">
        <v>97.2</v>
      </c>
      <c r="X180" s="3">
        <v>29</v>
      </c>
      <c r="Y180">
        <v>25.6</v>
      </c>
      <c r="Z180" s="3">
        <v>324</v>
      </c>
      <c r="AA180">
        <v>72</v>
      </c>
      <c r="AB180" s="3">
        <v>193</v>
      </c>
      <c r="AC180">
        <v>48.5</v>
      </c>
      <c r="AD180">
        <v>96</v>
      </c>
      <c r="AE180">
        <v>12</v>
      </c>
      <c r="AF180">
        <v>11405</v>
      </c>
      <c r="AG180">
        <v>3215</v>
      </c>
      <c r="AH180">
        <v>37460</v>
      </c>
      <c r="AI180">
        <v>66806</v>
      </c>
      <c r="AJ180">
        <v>53.404782400000002</v>
      </c>
      <c r="AK180">
        <v>-2.9652989999999999</v>
      </c>
    </row>
    <row r="181" spans="1:37" x14ac:dyDescent="0.3">
      <c r="A181">
        <v>179</v>
      </c>
      <c r="B181" s="3">
        <v>219</v>
      </c>
      <c r="C181" t="s">
        <v>312</v>
      </c>
      <c r="D181" t="s">
        <v>59</v>
      </c>
      <c r="E181" t="s">
        <v>60</v>
      </c>
      <c r="F181" t="s">
        <v>82</v>
      </c>
      <c r="G181" t="s">
        <v>62</v>
      </c>
      <c r="H181" t="s">
        <v>63</v>
      </c>
      <c r="I181">
        <v>5</v>
      </c>
      <c r="J181" t="s">
        <v>70</v>
      </c>
      <c r="K181">
        <v>46.7</v>
      </c>
      <c r="L181" s="3">
        <v>174</v>
      </c>
      <c r="M181">
        <v>36.700000000000003</v>
      </c>
      <c r="N181" s="3">
        <v>265</v>
      </c>
      <c r="O181">
        <v>6.8</v>
      </c>
      <c r="P181" s="3" t="s">
        <v>1749</v>
      </c>
      <c r="Q181">
        <v>61.5</v>
      </c>
      <c r="R181" s="3">
        <v>199</v>
      </c>
      <c r="S181">
        <v>64.5</v>
      </c>
      <c r="T181" s="3">
        <v>299</v>
      </c>
      <c r="U181">
        <v>30.1</v>
      </c>
      <c r="V181" s="3">
        <v>422</v>
      </c>
      <c r="W181">
        <v>87.9</v>
      </c>
      <c r="X181" s="3">
        <v>97</v>
      </c>
      <c r="Y181">
        <v>26.6</v>
      </c>
      <c r="Z181" s="3">
        <v>307</v>
      </c>
      <c r="AA181">
        <v>97.3</v>
      </c>
      <c r="AB181" s="3">
        <v>33</v>
      </c>
      <c r="AC181">
        <v>48.1</v>
      </c>
      <c r="AD181">
        <v>100</v>
      </c>
      <c r="AE181">
        <v>19</v>
      </c>
      <c r="AF181">
        <v>27091</v>
      </c>
      <c r="AG181">
        <v>12264</v>
      </c>
      <c r="AH181">
        <v>59456</v>
      </c>
      <c r="AI181">
        <v>113268</v>
      </c>
      <c r="AJ181">
        <v>33.422997500000001</v>
      </c>
      <c r="AK181">
        <v>-111.92783059999999</v>
      </c>
    </row>
    <row r="182" spans="1:37" x14ac:dyDescent="0.3">
      <c r="A182">
        <f>180</f>
        <v>180</v>
      </c>
      <c r="B182" s="3">
        <v>160</v>
      </c>
      <c r="C182" t="s">
        <v>313</v>
      </c>
      <c r="D182" t="s">
        <v>268</v>
      </c>
      <c r="E182" t="s">
        <v>269</v>
      </c>
      <c r="F182" t="s">
        <v>61</v>
      </c>
      <c r="G182" t="s">
        <v>69</v>
      </c>
      <c r="H182" t="s">
        <v>63</v>
      </c>
      <c r="I182">
        <v>4</v>
      </c>
      <c r="J182" t="s">
        <v>70</v>
      </c>
      <c r="K182">
        <v>32.9</v>
      </c>
      <c r="L182" s="3">
        <v>267</v>
      </c>
      <c r="M182">
        <v>36.5</v>
      </c>
      <c r="N182" s="3">
        <v>268</v>
      </c>
      <c r="O182">
        <v>82.8</v>
      </c>
      <c r="P182" s="3">
        <v>124</v>
      </c>
      <c r="Q182">
        <v>65.8</v>
      </c>
      <c r="R182" s="3">
        <v>165</v>
      </c>
      <c r="S182">
        <v>100</v>
      </c>
      <c r="T182" s="3">
        <v>24</v>
      </c>
      <c r="U182">
        <v>31.8</v>
      </c>
      <c r="V182" s="3">
        <v>402</v>
      </c>
      <c r="W182">
        <v>25.7</v>
      </c>
      <c r="X182" s="3">
        <v>492</v>
      </c>
      <c r="Y182">
        <v>38.9</v>
      </c>
      <c r="Z182" s="3">
        <v>185</v>
      </c>
      <c r="AA182">
        <v>20.9</v>
      </c>
      <c r="AB182" s="3">
        <v>536</v>
      </c>
      <c r="AC182">
        <v>48</v>
      </c>
      <c r="AD182">
        <v>86</v>
      </c>
      <c r="AE182">
        <v>0</v>
      </c>
      <c r="AF182">
        <v>0</v>
      </c>
      <c r="AG182">
        <v>0</v>
      </c>
      <c r="AH182">
        <v>32405</v>
      </c>
      <c r="AI182">
        <v>59375</v>
      </c>
      <c r="AJ182">
        <v>26.3070624</v>
      </c>
      <c r="AK182">
        <v>50.145893800000003</v>
      </c>
    </row>
    <row r="183" spans="1:37" x14ac:dyDescent="0.3">
      <c r="A183">
        <f>180</f>
        <v>180</v>
      </c>
      <c r="B183" s="3">
        <v>195</v>
      </c>
      <c r="C183" t="s">
        <v>314</v>
      </c>
      <c r="D183" t="s">
        <v>153</v>
      </c>
      <c r="E183" t="s">
        <v>154</v>
      </c>
      <c r="F183" t="s">
        <v>68</v>
      </c>
      <c r="G183" t="s">
        <v>69</v>
      </c>
      <c r="H183" t="s">
        <v>63</v>
      </c>
      <c r="I183">
        <v>5</v>
      </c>
      <c r="J183" t="s">
        <v>64</v>
      </c>
      <c r="K183">
        <v>49.1</v>
      </c>
      <c r="L183" s="3">
        <v>166</v>
      </c>
      <c r="M183">
        <v>30.8</v>
      </c>
      <c r="N183" s="3">
        <v>317</v>
      </c>
      <c r="O183">
        <v>4.4000000000000004</v>
      </c>
      <c r="P183" s="3" t="s">
        <v>1749</v>
      </c>
      <c r="Q183">
        <v>60.2</v>
      </c>
      <c r="R183" s="3">
        <v>203</v>
      </c>
      <c r="S183">
        <v>89.4</v>
      </c>
      <c r="T183" s="3">
        <v>186</v>
      </c>
      <c r="U183">
        <v>39.299999999999997</v>
      </c>
      <c r="V183" s="3">
        <v>347</v>
      </c>
      <c r="W183">
        <v>83.2</v>
      </c>
      <c r="X183" s="3">
        <v>130</v>
      </c>
      <c r="Y183">
        <v>51.7</v>
      </c>
      <c r="Z183" s="3">
        <v>125</v>
      </c>
      <c r="AA183">
        <v>54.6</v>
      </c>
      <c r="AB183" s="3">
        <v>279</v>
      </c>
      <c r="AC183">
        <v>48</v>
      </c>
      <c r="AD183">
        <v>83</v>
      </c>
      <c r="AE183">
        <v>1</v>
      </c>
      <c r="AF183">
        <v>1555</v>
      </c>
      <c r="AG183">
        <v>506</v>
      </c>
      <c r="AH183">
        <v>50651</v>
      </c>
      <c r="AI183">
        <v>91263</v>
      </c>
      <c r="AJ183">
        <v>50.669676699999997</v>
      </c>
      <c r="AK183">
        <v>4.615875</v>
      </c>
    </row>
    <row r="184" spans="1:37" x14ac:dyDescent="0.3">
      <c r="A184">
        <v>182</v>
      </c>
      <c r="B184" s="3">
        <v>242</v>
      </c>
      <c r="C184" t="s">
        <v>315</v>
      </c>
      <c r="D184" t="s">
        <v>99</v>
      </c>
      <c r="E184" t="s">
        <v>100</v>
      </c>
      <c r="F184" t="s">
        <v>82</v>
      </c>
      <c r="G184" t="s">
        <v>69</v>
      </c>
      <c r="H184" t="s">
        <v>63</v>
      </c>
      <c r="I184">
        <v>4</v>
      </c>
      <c r="J184" t="s">
        <v>70</v>
      </c>
      <c r="K184">
        <v>37.700000000000003</v>
      </c>
      <c r="L184" s="3">
        <v>229</v>
      </c>
      <c r="M184">
        <v>61.2</v>
      </c>
      <c r="N184" s="3">
        <v>129</v>
      </c>
      <c r="O184">
        <v>19.899999999999999</v>
      </c>
      <c r="P184" s="3">
        <v>668</v>
      </c>
      <c r="Q184">
        <v>41.5</v>
      </c>
      <c r="R184" s="3">
        <v>330</v>
      </c>
      <c r="S184">
        <v>82.8</v>
      </c>
      <c r="T184" s="3">
        <v>222</v>
      </c>
      <c r="U184">
        <v>62</v>
      </c>
      <c r="V184" s="3">
        <v>241</v>
      </c>
      <c r="W184">
        <v>62.3</v>
      </c>
      <c r="X184" s="3">
        <v>232</v>
      </c>
      <c r="Y184">
        <v>38.6</v>
      </c>
      <c r="Z184" s="3">
        <v>188</v>
      </c>
      <c r="AA184">
        <v>91.5</v>
      </c>
      <c r="AB184" s="3">
        <v>82</v>
      </c>
      <c r="AC184">
        <v>47.9</v>
      </c>
      <c r="AD184">
        <v>94</v>
      </c>
      <c r="AE184">
        <v>8</v>
      </c>
      <c r="AF184">
        <v>9176</v>
      </c>
      <c r="AG184">
        <v>3642</v>
      </c>
      <c r="AH184">
        <v>47833</v>
      </c>
      <c r="AI184">
        <v>90994</v>
      </c>
      <c r="AJ184">
        <v>51.078377199999998</v>
      </c>
      <c r="AK184">
        <v>-114.13724089999999</v>
      </c>
    </row>
    <row r="185" spans="1:37" x14ac:dyDescent="0.3">
      <c r="A185">
        <v>183</v>
      </c>
      <c r="B185" s="3">
        <v>193</v>
      </c>
      <c r="C185" t="s">
        <v>316</v>
      </c>
      <c r="D185" t="s">
        <v>88</v>
      </c>
      <c r="E185" t="s">
        <v>89</v>
      </c>
      <c r="F185" t="s">
        <v>68</v>
      </c>
      <c r="G185" t="s">
        <v>62</v>
      </c>
      <c r="H185" t="s">
        <v>63</v>
      </c>
      <c r="I185">
        <v>3</v>
      </c>
      <c r="J185" t="s">
        <v>70</v>
      </c>
      <c r="K185">
        <v>32.4</v>
      </c>
      <c r="L185" s="3">
        <v>271</v>
      </c>
      <c r="M185">
        <v>31.8</v>
      </c>
      <c r="N185" s="3">
        <v>309</v>
      </c>
      <c r="O185">
        <v>14.3</v>
      </c>
      <c r="P185" s="3" t="s">
        <v>1749</v>
      </c>
      <c r="Q185">
        <v>86.2</v>
      </c>
      <c r="R185" s="3">
        <v>88</v>
      </c>
      <c r="S185">
        <v>100</v>
      </c>
      <c r="T185" s="3">
        <v>43</v>
      </c>
      <c r="U185">
        <v>26.4</v>
      </c>
      <c r="V185" s="3">
        <v>459</v>
      </c>
      <c r="W185">
        <v>84.9</v>
      </c>
      <c r="X185" s="3">
        <v>119</v>
      </c>
      <c r="Y185">
        <v>25.7</v>
      </c>
      <c r="Z185" s="3">
        <v>320</v>
      </c>
      <c r="AA185">
        <v>50.6</v>
      </c>
      <c r="AB185" s="3">
        <v>305</v>
      </c>
      <c r="AC185">
        <v>47.8</v>
      </c>
      <c r="AD185">
        <v>95</v>
      </c>
      <c r="AE185">
        <v>5</v>
      </c>
      <c r="AF185">
        <v>5393</v>
      </c>
      <c r="AG185">
        <v>1490</v>
      </c>
      <c r="AH185">
        <v>51048</v>
      </c>
      <c r="AI185">
        <v>96902</v>
      </c>
      <c r="AJ185">
        <v>-31.7024939</v>
      </c>
      <c r="AK185">
        <v>116.1132168</v>
      </c>
    </row>
    <row r="186" spans="1:37" x14ac:dyDescent="0.3">
      <c r="A186">
        <f>184</f>
        <v>184</v>
      </c>
      <c r="B186" s="3">
        <v>111</v>
      </c>
      <c r="C186" t="s">
        <v>317</v>
      </c>
      <c r="D186" t="s">
        <v>104</v>
      </c>
      <c r="E186" t="s">
        <v>105</v>
      </c>
      <c r="F186" t="s">
        <v>91</v>
      </c>
      <c r="G186" t="s">
        <v>62</v>
      </c>
      <c r="H186" t="s">
        <v>63</v>
      </c>
      <c r="I186">
        <v>5</v>
      </c>
      <c r="J186" t="s">
        <v>70</v>
      </c>
      <c r="K186">
        <v>30.5</v>
      </c>
      <c r="L186" s="3">
        <v>285</v>
      </c>
      <c r="M186">
        <v>14.4</v>
      </c>
      <c r="N186" s="3">
        <v>570</v>
      </c>
      <c r="O186">
        <v>95.7</v>
      </c>
      <c r="P186" s="3">
        <v>59</v>
      </c>
      <c r="Q186">
        <v>98.4</v>
      </c>
      <c r="R186" s="3">
        <v>27</v>
      </c>
      <c r="S186">
        <v>70.8</v>
      </c>
      <c r="T186" s="3">
        <v>272</v>
      </c>
      <c r="U186">
        <v>14.6</v>
      </c>
      <c r="V186" s="3">
        <v>628</v>
      </c>
      <c r="W186">
        <v>34.299999999999997</v>
      </c>
      <c r="X186" s="3">
        <v>425</v>
      </c>
      <c r="Y186">
        <v>10</v>
      </c>
      <c r="Z186" s="3" t="s">
        <v>1749</v>
      </c>
      <c r="AA186">
        <v>5.9</v>
      </c>
      <c r="AB186" s="3" t="s">
        <v>1749</v>
      </c>
      <c r="AC186">
        <v>47.6</v>
      </c>
      <c r="AD186">
        <v>92</v>
      </c>
      <c r="AE186">
        <v>4</v>
      </c>
      <c r="AF186">
        <v>2785</v>
      </c>
      <c r="AG186">
        <v>932</v>
      </c>
      <c r="AH186">
        <v>31192</v>
      </c>
      <c r="AI186">
        <v>58875</v>
      </c>
      <c r="AJ186">
        <v>45.7332787</v>
      </c>
      <c r="AK186">
        <v>4.8334497000000001</v>
      </c>
    </row>
    <row r="187" spans="1:37" x14ac:dyDescent="0.3">
      <c r="A187">
        <f>184</f>
        <v>184</v>
      </c>
      <c r="B187" s="3">
        <v>179</v>
      </c>
      <c r="C187" t="s">
        <v>318</v>
      </c>
      <c r="D187" t="s">
        <v>253</v>
      </c>
      <c r="E187" t="s">
        <v>254</v>
      </c>
      <c r="F187" t="s">
        <v>61</v>
      </c>
      <c r="G187" t="s">
        <v>78</v>
      </c>
      <c r="H187" t="s">
        <v>63</v>
      </c>
      <c r="I187">
        <v>5</v>
      </c>
      <c r="J187" t="s">
        <v>70</v>
      </c>
      <c r="K187">
        <v>32.9</v>
      </c>
      <c r="L187" s="3">
        <v>266</v>
      </c>
      <c r="M187">
        <v>44.4</v>
      </c>
      <c r="N187" s="3">
        <v>201</v>
      </c>
      <c r="O187">
        <v>13.1</v>
      </c>
      <c r="P187" s="3" t="s">
        <v>1749</v>
      </c>
      <c r="Q187">
        <v>85.7</v>
      </c>
      <c r="R187" s="3">
        <v>91</v>
      </c>
      <c r="S187">
        <v>79.3</v>
      </c>
      <c r="T187" s="3">
        <v>232</v>
      </c>
      <c r="U187">
        <v>89</v>
      </c>
      <c r="V187" s="3">
        <v>123</v>
      </c>
      <c r="W187">
        <v>45.1</v>
      </c>
      <c r="X187" s="3">
        <v>347</v>
      </c>
      <c r="Y187">
        <v>13.2</v>
      </c>
      <c r="Z187" s="3">
        <v>649</v>
      </c>
      <c r="AA187">
        <v>19</v>
      </c>
      <c r="AB187" s="3">
        <v>552</v>
      </c>
      <c r="AC187">
        <v>47.6</v>
      </c>
      <c r="AD187">
        <v>89</v>
      </c>
      <c r="AE187">
        <v>0</v>
      </c>
      <c r="AF187">
        <v>41</v>
      </c>
      <c r="AG187">
        <v>15</v>
      </c>
      <c r="AH187">
        <v>41595</v>
      </c>
      <c r="AI187">
        <v>75558</v>
      </c>
      <c r="AJ187">
        <v>48.198654599999998</v>
      </c>
      <c r="AK187">
        <v>16.368462600000001</v>
      </c>
    </row>
    <row r="188" spans="1:37" x14ac:dyDescent="0.3">
      <c r="A188">
        <f>184</f>
        <v>184</v>
      </c>
      <c r="B188" s="3">
        <v>170</v>
      </c>
      <c r="C188" t="s">
        <v>319</v>
      </c>
      <c r="D188" t="s">
        <v>202</v>
      </c>
      <c r="E188" t="s">
        <v>203</v>
      </c>
      <c r="F188" t="s">
        <v>82</v>
      </c>
      <c r="G188" t="s">
        <v>69</v>
      </c>
      <c r="H188" t="s">
        <v>320</v>
      </c>
      <c r="I188">
        <v>4</v>
      </c>
      <c r="J188" t="s">
        <v>64</v>
      </c>
      <c r="K188">
        <v>51.3</v>
      </c>
      <c r="L188" s="3">
        <v>157</v>
      </c>
      <c r="M188">
        <v>96.8</v>
      </c>
      <c r="N188" s="3">
        <v>28</v>
      </c>
      <c r="O188">
        <v>63.5</v>
      </c>
      <c r="P188" s="3">
        <v>222</v>
      </c>
      <c r="Q188">
        <v>2.2999999999999998</v>
      </c>
      <c r="R188" s="3" t="s">
        <v>1749</v>
      </c>
      <c r="S188">
        <v>32.700000000000003</v>
      </c>
      <c r="T188" s="3">
        <v>469</v>
      </c>
      <c r="U188">
        <v>11.7</v>
      </c>
      <c r="V188" s="3">
        <v>681</v>
      </c>
      <c r="W188">
        <v>13.5</v>
      </c>
      <c r="X188" s="3">
        <v>618</v>
      </c>
      <c r="Y188">
        <v>88.3</v>
      </c>
      <c r="Z188" s="3">
        <v>41</v>
      </c>
      <c r="AA188">
        <v>65.7</v>
      </c>
      <c r="AB188" s="3">
        <v>223</v>
      </c>
      <c r="AC188">
        <v>47.6</v>
      </c>
      <c r="AD188">
        <v>79</v>
      </c>
      <c r="AE188">
        <v>10</v>
      </c>
      <c r="AF188">
        <v>3364</v>
      </c>
      <c r="AG188">
        <v>13084</v>
      </c>
      <c r="AH188">
        <v>13964</v>
      </c>
      <c r="AI188">
        <v>26036</v>
      </c>
      <c r="AJ188">
        <v>25.686614200000001</v>
      </c>
      <c r="AK188">
        <v>-100.3161126</v>
      </c>
    </row>
    <row r="189" spans="1:37" x14ac:dyDescent="0.3">
      <c r="A189">
        <v>187</v>
      </c>
      <c r="B189" s="3">
        <v>185</v>
      </c>
      <c r="C189" t="s">
        <v>321</v>
      </c>
      <c r="D189" t="s">
        <v>174</v>
      </c>
      <c r="E189" t="s">
        <v>175</v>
      </c>
      <c r="F189" t="s">
        <v>68</v>
      </c>
      <c r="G189" t="s">
        <v>69</v>
      </c>
      <c r="H189" t="s">
        <v>63</v>
      </c>
      <c r="I189">
        <v>4</v>
      </c>
      <c r="J189" t="s">
        <v>70</v>
      </c>
      <c r="K189">
        <v>36.200000000000003</v>
      </c>
      <c r="L189" s="3">
        <v>239</v>
      </c>
      <c r="M189">
        <v>16.899999999999999</v>
      </c>
      <c r="N189" s="3">
        <v>511</v>
      </c>
      <c r="O189">
        <v>56.3</v>
      </c>
      <c r="P189" s="3">
        <v>261</v>
      </c>
      <c r="Q189">
        <v>39.4</v>
      </c>
      <c r="R189" s="3">
        <v>349</v>
      </c>
      <c r="S189">
        <v>90.6</v>
      </c>
      <c r="T189" s="3">
        <v>179</v>
      </c>
      <c r="U189">
        <v>80.8</v>
      </c>
      <c r="V189" s="3">
        <v>160</v>
      </c>
      <c r="W189">
        <v>86.4</v>
      </c>
      <c r="X189" s="3">
        <v>104</v>
      </c>
      <c r="Y189">
        <v>46.3</v>
      </c>
      <c r="Z189" s="3">
        <v>151</v>
      </c>
      <c r="AA189">
        <v>97.6</v>
      </c>
      <c r="AB189" s="3">
        <v>30</v>
      </c>
      <c r="AC189">
        <v>47.3</v>
      </c>
      <c r="AD189">
        <v>92</v>
      </c>
      <c r="AE189">
        <v>0</v>
      </c>
      <c r="AF189">
        <v>0</v>
      </c>
      <c r="AG189">
        <v>0</v>
      </c>
      <c r="AH189">
        <v>34430</v>
      </c>
      <c r="AI189">
        <v>65569</v>
      </c>
      <c r="AJ189">
        <v>57.698385500000001</v>
      </c>
      <c r="AK189">
        <v>11.9715823</v>
      </c>
    </row>
    <row r="190" spans="1:37" x14ac:dyDescent="0.3">
      <c r="A190">
        <v>188</v>
      </c>
      <c r="B190" s="3">
        <v>203</v>
      </c>
      <c r="C190" t="s">
        <v>322</v>
      </c>
      <c r="D190" t="s">
        <v>160</v>
      </c>
      <c r="E190" t="s">
        <v>161</v>
      </c>
      <c r="F190" t="s">
        <v>68</v>
      </c>
      <c r="G190" t="s">
        <v>62</v>
      </c>
      <c r="H190" t="s">
        <v>63</v>
      </c>
      <c r="I190">
        <v>3</v>
      </c>
      <c r="J190" t="s">
        <v>70</v>
      </c>
      <c r="K190">
        <v>46.6</v>
      </c>
      <c r="L190" s="3">
        <v>175</v>
      </c>
      <c r="M190">
        <v>63.8</v>
      </c>
      <c r="N190" s="3">
        <v>124</v>
      </c>
      <c r="O190">
        <v>42.5</v>
      </c>
      <c r="P190" s="3">
        <v>371</v>
      </c>
      <c r="Q190">
        <v>33.9</v>
      </c>
      <c r="R190" s="3">
        <v>403</v>
      </c>
      <c r="S190">
        <v>16</v>
      </c>
      <c r="T190" s="3">
        <v>651</v>
      </c>
      <c r="U190">
        <v>85.2</v>
      </c>
      <c r="V190" s="3">
        <v>141</v>
      </c>
      <c r="W190">
        <v>58.6</v>
      </c>
      <c r="X190" s="3">
        <v>257</v>
      </c>
      <c r="Y190">
        <v>13.6</v>
      </c>
      <c r="Z190" s="3">
        <v>631</v>
      </c>
      <c r="AA190">
        <v>66.8</v>
      </c>
      <c r="AB190" s="3">
        <v>217</v>
      </c>
      <c r="AC190">
        <v>46.9</v>
      </c>
      <c r="AD190">
        <v>84</v>
      </c>
      <c r="AE190">
        <v>10</v>
      </c>
      <c r="AF190">
        <v>3396</v>
      </c>
      <c r="AG190">
        <v>7901</v>
      </c>
      <c r="AH190">
        <v>14981</v>
      </c>
      <c r="AI190">
        <v>28346</v>
      </c>
      <c r="AJ190">
        <v>1.5584681</v>
      </c>
      <c r="AK190">
        <v>103.6378169</v>
      </c>
    </row>
    <row r="191" spans="1:37" x14ac:dyDescent="0.3">
      <c r="A191">
        <f>189</f>
        <v>189</v>
      </c>
      <c r="B191" s="3">
        <v>152</v>
      </c>
      <c r="C191" t="s">
        <v>323</v>
      </c>
      <c r="D191" t="s">
        <v>99</v>
      </c>
      <c r="E191" t="s">
        <v>100</v>
      </c>
      <c r="F191" t="s">
        <v>68</v>
      </c>
      <c r="G191" t="s">
        <v>69</v>
      </c>
      <c r="H191" t="s">
        <v>63</v>
      </c>
      <c r="I191">
        <v>5</v>
      </c>
      <c r="J191" t="s">
        <v>70</v>
      </c>
      <c r="K191">
        <v>40.5</v>
      </c>
      <c r="L191" s="3">
        <v>210</v>
      </c>
      <c r="M191">
        <v>38.200000000000003</v>
      </c>
      <c r="N191" s="3">
        <v>255</v>
      </c>
      <c r="O191">
        <v>75.099999999999994</v>
      </c>
      <c r="P191" s="3">
        <v>166</v>
      </c>
      <c r="Q191">
        <v>29</v>
      </c>
      <c r="R191" s="3">
        <v>444</v>
      </c>
      <c r="S191">
        <v>99.3</v>
      </c>
      <c r="T191" s="3">
        <v>93</v>
      </c>
      <c r="U191">
        <v>59.5</v>
      </c>
      <c r="V191" s="3">
        <v>250</v>
      </c>
      <c r="W191">
        <v>40.200000000000003</v>
      </c>
      <c r="X191" s="3">
        <v>376</v>
      </c>
      <c r="Y191">
        <v>37.200000000000003</v>
      </c>
      <c r="Z191" s="3">
        <v>197</v>
      </c>
      <c r="AA191">
        <v>70.099999999999994</v>
      </c>
      <c r="AB191" s="3">
        <v>204</v>
      </c>
      <c r="AC191">
        <v>46.8</v>
      </c>
      <c r="AD191">
        <v>94</v>
      </c>
      <c r="AE191">
        <v>8</v>
      </c>
      <c r="AF191">
        <v>9176</v>
      </c>
      <c r="AG191">
        <v>3642</v>
      </c>
      <c r="AH191">
        <v>47833</v>
      </c>
      <c r="AI191">
        <v>90994</v>
      </c>
      <c r="AJ191">
        <v>43.260879000000003</v>
      </c>
      <c r="AK191">
        <v>-79.998162100000002</v>
      </c>
    </row>
    <row r="192" spans="1:37" x14ac:dyDescent="0.3">
      <c r="A192">
        <f>189</f>
        <v>189</v>
      </c>
      <c r="B192" s="3">
        <v>222</v>
      </c>
      <c r="C192" t="s">
        <v>324</v>
      </c>
      <c r="D192" t="s">
        <v>88</v>
      </c>
      <c r="E192" t="s">
        <v>89</v>
      </c>
      <c r="F192" t="s">
        <v>82</v>
      </c>
      <c r="G192" t="s">
        <v>62</v>
      </c>
      <c r="H192" t="s">
        <v>63</v>
      </c>
      <c r="I192">
        <v>3</v>
      </c>
      <c r="J192" t="s">
        <v>70</v>
      </c>
      <c r="K192">
        <v>40.9</v>
      </c>
      <c r="L192" s="3">
        <v>205</v>
      </c>
      <c r="M192">
        <v>37.6</v>
      </c>
      <c r="N192" s="3">
        <v>261</v>
      </c>
      <c r="O192">
        <v>7.4</v>
      </c>
      <c r="P192" s="3" t="s">
        <v>1749</v>
      </c>
      <c r="Q192">
        <v>64.900000000000006</v>
      </c>
      <c r="R192" s="3">
        <v>176</v>
      </c>
      <c r="S192">
        <v>96</v>
      </c>
      <c r="T192" s="3">
        <v>141</v>
      </c>
      <c r="U192">
        <v>26.4</v>
      </c>
      <c r="V192" s="3">
        <v>458</v>
      </c>
      <c r="W192">
        <v>68.8</v>
      </c>
      <c r="X192" s="3">
        <v>202</v>
      </c>
      <c r="Y192">
        <v>16.8</v>
      </c>
      <c r="Z192" s="3">
        <v>502</v>
      </c>
      <c r="AA192">
        <v>90.6</v>
      </c>
      <c r="AB192" s="3">
        <v>89</v>
      </c>
      <c r="AC192">
        <v>46.8</v>
      </c>
      <c r="AD192">
        <v>95</v>
      </c>
      <c r="AE192">
        <v>5</v>
      </c>
      <c r="AF192">
        <v>5393</v>
      </c>
      <c r="AG192">
        <v>1490</v>
      </c>
      <c r="AH192">
        <v>51048</v>
      </c>
      <c r="AI192">
        <v>96902</v>
      </c>
      <c r="AJ192">
        <v>-27.4773131</v>
      </c>
      <c r="AK192">
        <v>153.02704489999999</v>
      </c>
    </row>
    <row r="193" spans="1:37" x14ac:dyDescent="0.3">
      <c r="A193">
        <f>189</f>
        <v>189</v>
      </c>
      <c r="B193" s="3">
        <v>210</v>
      </c>
      <c r="C193" t="s">
        <v>325</v>
      </c>
      <c r="D193" t="s">
        <v>153</v>
      </c>
      <c r="E193" t="s">
        <v>154</v>
      </c>
      <c r="F193" t="s">
        <v>68</v>
      </c>
      <c r="G193" t="s">
        <v>69</v>
      </c>
      <c r="H193" t="s">
        <v>63</v>
      </c>
      <c r="I193">
        <v>5</v>
      </c>
      <c r="J193" t="s">
        <v>70</v>
      </c>
      <c r="K193">
        <v>34.4</v>
      </c>
      <c r="L193" s="3">
        <v>249</v>
      </c>
      <c r="M193">
        <v>38.9</v>
      </c>
      <c r="N193" s="3">
        <v>247</v>
      </c>
      <c r="O193">
        <v>3.3</v>
      </c>
      <c r="P193" s="3" t="s">
        <v>1749</v>
      </c>
      <c r="Q193">
        <v>63.3</v>
      </c>
      <c r="R193" s="3">
        <v>186</v>
      </c>
      <c r="S193">
        <v>97.1</v>
      </c>
      <c r="T193" s="3">
        <v>126</v>
      </c>
      <c r="U193">
        <v>85</v>
      </c>
      <c r="V193" s="3">
        <v>144</v>
      </c>
      <c r="W193">
        <v>69.099999999999994</v>
      </c>
      <c r="X193" s="3">
        <v>201</v>
      </c>
      <c r="Y193">
        <v>35.700000000000003</v>
      </c>
      <c r="Z193" s="3">
        <v>207</v>
      </c>
      <c r="AA193">
        <v>60.4</v>
      </c>
      <c r="AB193" s="3">
        <v>249</v>
      </c>
      <c r="AC193">
        <v>46.8</v>
      </c>
      <c r="AD193">
        <v>83</v>
      </c>
      <c r="AE193">
        <v>1</v>
      </c>
      <c r="AF193">
        <v>1555</v>
      </c>
      <c r="AG193">
        <v>506</v>
      </c>
      <c r="AH193">
        <v>50651</v>
      </c>
      <c r="AI193">
        <v>91263</v>
      </c>
      <c r="AJ193">
        <v>50.813206800000003</v>
      </c>
      <c r="AK193">
        <v>4.3822222000000002</v>
      </c>
    </row>
    <row r="194" spans="1:37" x14ac:dyDescent="0.3">
      <c r="A194">
        <f>192</f>
        <v>192</v>
      </c>
      <c r="B194" s="3">
        <v>189</v>
      </c>
      <c r="C194" t="s">
        <v>326</v>
      </c>
      <c r="D194" t="s">
        <v>122</v>
      </c>
      <c r="E194" t="s">
        <v>123</v>
      </c>
      <c r="F194" t="s">
        <v>68</v>
      </c>
      <c r="G194" t="s">
        <v>69</v>
      </c>
      <c r="H194" t="s">
        <v>63</v>
      </c>
      <c r="I194">
        <v>5</v>
      </c>
      <c r="J194" t="s">
        <v>70</v>
      </c>
      <c r="K194">
        <v>46.1</v>
      </c>
      <c r="L194" s="3">
        <v>179</v>
      </c>
      <c r="M194">
        <v>19.8</v>
      </c>
      <c r="N194" s="3">
        <v>460</v>
      </c>
      <c r="O194">
        <v>29.1</v>
      </c>
      <c r="P194" s="3">
        <v>531</v>
      </c>
      <c r="Q194">
        <v>63.3</v>
      </c>
      <c r="R194" s="3">
        <v>187</v>
      </c>
      <c r="S194">
        <v>68.8</v>
      </c>
      <c r="T194" s="3">
        <v>281</v>
      </c>
      <c r="U194">
        <v>36.299999999999997</v>
      </c>
      <c r="V194" s="3">
        <v>371</v>
      </c>
      <c r="W194">
        <v>82.7</v>
      </c>
      <c r="X194" s="3">
        <v>131</v>
      </c>
      <c r="Y194">
        <v>25.3</v>
      </c>
      <c r="Z194" s="3">
        <v>328</v>
      </c>
      <c r="AA194">
        <v>68.2</v>
      </c>
      <c r="AB194" s="3">
        <v>213</v>
      </c>
      <c r="AC194">
        <v>46.7</v>
      </c>
      <c r="AD194">
        <v>95</v>
      </c>
      <c r="AE194">
        <v>1</v>
      </c>
      <c r="AF194">
        <v>499</v>
      </c>
      <c r="AG194">
        <v>166</v>
      </c>
      <c r="AH194">
        <v>31931</v>
      </c>
      <c r="AI194">
        <v>67900</v>
      </c>
      <c r="AJ194">
        <v>47.993544100000001</v>
      </c>
      <c r="AK194">
        <v>7.8459496</v>
      </c>
    </row>
    <row r="195" spans="1:37" x14ac:dyDescent="0.3">
      <c r="A195">
        <f>192</f>
        <v>192</v>
      </c>
      <c r="B195" s="3">
        <v>174</v>
      </c>
      <c r="C195" t="s">
        <v>327</v>
      </c>
      <c r="D195" t="s">
        <v>104</v>
      </c>
      <c r="E195" t="s">
        <v>105</v>
      </c>
      <c r="F195" t="s">
        <v>91</v>
      </c>
      <c r="G195" t="s">
        <v>78</v>
      </c>
      <c r="H195" t="s">
        <v>63</v>
      </c>
      <c r="I195">
        <v>5</v>
      </c>
      <c r="J195" t="s">
        <v>70</v>
      </c>
      <c r="K195">
        <v>8.3000000000000007</v>
      </c>
      <c r="L195" s="3" t="s">
        <v>1748</v>
      </c>
      <c r="M195">
        <v>57.9</v>
      </c>
      <c r="N195" s="3">
        <v>142</v>
      </c>
      <c r="O195">
        <v>98.2</v>
      </c>
      <c r="P195" s="3">
        <v>45</v>
      </c>
      <c r="Q195">
        <v>80.7</v>
      </c>
      <c r="R195" s="3">
        <v>109</v>
      </c>
      <c r="S195">
        <v>34.6</v>
      </c>
      <c r="T195" s="3">
        <v>458</v>
      </c>
      <c r="U195">
        <v>96.8</v>
      </c>
      <c r="V195" s="3">
        <v>75</v>
      </c>
      <c r="W195">
        <v>5.6</v>
      </c>
      <c r="X195" s="3" t="s">
        <v>1749</v>
      </c>
      <c r="Y195">
        <v>30</v>
      </c>
      <c r="Z195" s="3">
        <v>261</v>
      </c>
      <c r="AA195">
        <v>19.2</v>
      </c>
      <c r="AB195" s="3">
        <v>549</v>
      </c>
      <c r="AC195">
        <v>46.7</v>
      </c>
      <c r="AD195">
        <v>92</v>
      </c>
      <c r="AE195">
        <v>4</v>
      </c>
      <c r="AF195">
        <v>2785</v>
      </c>
      <c r="AG195">
        <v>932</v>
      </c>
      <c r="AH195">
        <v>31192</v>
      </c>
      <c r="AI195">
        <v>58875</v>
      </c>
      <c r="AJ195">
        <v>48.841119900000002</v>
      </c>
      <c r="AK195">
        <v>2.5884038</v>
      </c>
    </row>
    <row r="196" spans="1:37" x14ac:dyDescent="0.3">
      <c r="A196">
        <v>194</v>
      </c>
      <c r="B196" s="3">
        <v>194</v>
      </c>
      <c r="C196" t="s">
        <v>328</v>
      </c>
      <c r="D196" t="s">
        <v>94</v>
      </c>
      <c r="E196" t="s">
        <v>1726</v>
      </c>
      <c r="F196" t="s">
        <v>82</v>
      </c>
      <c r="G196" t="s">
        <v>69</v>
      </c>
      <c r="H196" t="s">
        <v>63</v>
      </c>
      <c r="I196">
        <v>4</v>
      </c>
      <c r="J196" t="s">
        <v>70</v>
      </c>
      <c r="K196">
        <v>40.9</v>
      </c>
      <c r="L196" s="3">
        <v>204</v>
      </c>
      <c r="M196">
        <v>44</v>
      </c>
      <c r="N196" s="3">
        <v>205</v>
      </c>
      <c r="O196">
        <v>12.8</v>
      </c>
      <c r="P196" s="3" t="s">
        <v>1749</v>
      </c>
      <c r="Q196">
        <v>87.4</v>
      </c>
      <c r="R196" s="3">
        <v>82</v>
      </c>
      <c r="S196">
        <v>40.700000000000003</v>
      </c>
      <c r="T196" s="3">
        <v>405</v>
      </c>
      <c r="U196">
        <v>5</v>
      </c>
      <c r="V196" s="3" t="s">
        <v>1749</v>
      </c>
      <c r="W196">
        <v>48.4</v>
      </c>
      <c r="X196" s="3">
        <v>324</v>
      </c>
      <c r="Y196">
        <v>35</v>
      </c>
      <c r="Z196" s="3">
        <v>218</v>
      </c>
      <c r="AA196">
        <v>44.4</v>
      </c>
      <c r="AB196" s="3">
        <v>336</v>
      </c>
      <c r="AC196">
        <v>46.6</v>
      </c>
      <c r="AD196">
        <v>94</v>
      </c>
      <c r="AE196">
        <v>1</v>
      </c>
      <c r="AF196">
        <v>1008</v>
      </c>
      <c r="AG196">
        <v>2742</v>
      </c>
      <c r="AH196">
        <v>30726</v>
      </c>
      <c r="AI196">
        <v>58947</v>
      </c>
      <c r="AJ196">
        <v>30.5360485</v>
      </c>
      <c r="AK196">
        <v>114.36432189999999</v>
      </c>
    </row>
    <row r="197" spans="1:37" x14ac:dyDescent="0.3">
      <c r="A197">
        <v>195</v>
      </c>
      <c r="B197" s="3">
        <v>185</v>
      </c>
      <c r="C197" t="s">
        <v>329</v>
      </c>
      <c r="D197" t="s">
        <v>59</v>
      </c>
      <c r="E197" t="s">
        <v>60</v>
      </c>
      <c r="F197" t="s">
        <v>82</v>
      </c>
      <c r="G197" t="s">
        <v>69</v>
      </c>
      <c r="H197" t="s">
        <v>63</v>
      </c>
      <c r="I197">
        <v>5</v>
      </c>
      <c r="J197" t="s">
        <v>70</v>
      </c>
      <c r="K197">
        <v>59</v>
      </c>
      <c r="L197" s="3">
        <v>127</v>
      </c>
      <c r="M197">
        <v>30.2</v>
      </c>
      <c r="N197" s="3">
        <v>324</v>
      </c>
      <c r="O197">
        <v>30.6</v>
      </c>
      <c r="P197" s="3">
        <v>510</v>
      </c>
      <c r="Q197">
        <v>46.4</v>
      </c>
      <c r="R197" s="3">
        <v>291</v>
      </c>
      <c r="S197">
        <v>5.5</v>
      </c>
      <c r="T197" s="3" t="s">
        <v>1749</v>
      </c>
      <c r="U197">
        <v>9.1</v>
      </c>
      <c r="V197" s="3" t="s">
        <v>1749</v>
      </c>
      <c r="W197">
        <v>86.1</v>
      </c>
      <c r="X197" s="3">
        <v>109</v>
      </c>
      <c r="Y197">
        <v>41.9</v>
      </c>
      <c r="Z197" s="3">
        <v>172</v>
      </c>
      <c r="AA197">
        <v>88.5</v>
      </c>
      <c r="AB197" s="3">
        <v>101</v>
      </c>
      <c r="AC197">
        <v>46.4</v>
      </c>
      <c r="AD197">
        <v>100</v>
      </c>
      <c r="AE197">
        <v>19</v>
      </c>
      <c r="AF197">
        <v>27091</v>
      </c>
      <c r="AG197">
        <v>12264</v>
      </c>
      <c r="AH197">
        <v>59456</v>
      </c>
      <c r="AI197">
        <v>113268</v>
      </c>
      <c r="AJ197">
        <v>44.975354099999997</v>
      </c>
      <c r="AK197">
        <v>-93.233073899999994</v>
      </c>
    </row>
    <row r="198" spans="1:37" x14ac:dyDescent="0.3">
      <c r="A198">
        <v>196</v>
      </c>
      <c r="B198" s="3">
        <v>141</v>
      </c>
      <c r="C198" t="s">
        <v>330</v>
      </c>
      <c r="D198" t="s">
        <v>113</v>
      </c>
      <c r="E198" t="s">
        <v>114</v>
      </c>
      <c r="F198" t="s">
        <v>68</v>
      </c>
      <c r="G198" t="s">
        <v>69</v>
      </c>
      <c r="H198" t="s">
        <v>63</v>
      </c>
      <c r="I198">
        <v>5</v>
      </c>
      <c r="J198" t="s">
        <v>70</v>
      </c>
      <c r="K198">
        <v>57.3</v>
      </c>
      <c r="L198" s="3">
        <v>134</v>
      </c>
      <c r="M198">
        <v>66</v>
      </c>
      <c r="N198" s="3">
        <v>119</v>
      </c>
      <c r="O198">
        <v>75.8</v>
      </c>
      <c r="P198" s="3">
        <v>162</v>
      </c>
      <c r="Q198">
        <v>27.8</v>
      </c>
      <c r="R198" s="3">
        <v>451</v>
      </c>
      <c r="S198">
        <v>17.5</v>
      </c>
      <c r="T198" s="3">
        <v>621</v>
      </c>
      <c r="U198">
        <v>14.4</v>
      </c>
      <c r="V198" s="3">
        <v>633</v>
      </c>
      <c r="W198">
        <v>38.1</v>
      </c>
      <c r="X198" s="3">
        <v>392</v>
      </c>
      <c r="Y198">
        <v>12.9</v>
      </c>
      <c r="Z198" s="3">
        <v>665</v>
      </c>
      <c r="AA198">
        <v>30.7</v>
      </c>
      <c r="AB198" s="3">
        <v>438</v>
      </c>
      <c r="AC198">
        <v>46.2</v>
      </c>
      <c r="AD198">
        <v>92</v>
      </c>
      <c r="AE198">
        <v>9</v>
      </c>
      <c r="AF198">
        <v>8132</v>
      </c>
      <c r="AG198">
        <v>3470</v>
      </c>
      <c r="AH198">
        <v>37963</v>
      </c>
      <c r="AI198">
        <v>72067</v>
      </c>
      <c r="AJ198">
        <v>43.077957499999997</v>
      </c>
      <c r="AK198">
        <v>141.340013</v>
      </c>
    </row>
    <row r="199" spans="1:37" x14ac:dyDescent="0.3">
      <c r="A199">
        <v>197</v>
      </c>
      <c r="B199" s="3">
        <v>174</v>
      </c>
      <c r="C199" t="s">
        <v>331</v>
      </c>
      <c r="D199" t="s">
        <v>275</v>
      </c>
      <c r="E199" t="s">
        <v>276</v>
      </c>
      <c r="F199" t="s">
        <v>61</v>
      </c>
      <c r="G199" t="s">
        <v>62</v>
      </c>
      <c r="H199" t="s">
        <v>63</v>
      </c>
      <c r="I199">
        <v>4</v>
      </c>
      <c r="J199" t="s">
        <v>70</v>
      </c>
      <c r="K199">
        <v>51.2</v>
      </c>
      <c r="L199" s="3">
        <v>158</v>
      </c>
      <c r="M199">
        <v>75.900000000000006</v>
      </c>
      <c r="N199" s="3">
        <v>80</v>
      </c>
      <c r="O199">
        <v>22</v>
      </c>
      <c r="P199" s="3">
        <v>630</v>
      </c>
      <c r="Q199">
        <v>64.3</v>
      </c>
      <c r="R199" s="3">
        <v>182</v>
      </c>
      <c r="S199">
        <v>2.4</v>
      </c>
      <c r="T199" s="3" t="s">
        <v>1749</v>
      </c>
      <c r="U199">
        <v>1.4</v>
      </c>
      <c r="V199" s="3" t="s">
        <v>1749</v>
      </c>
      <c r="W199">
        <v>6.6</v>
      </c>
      <c r="X199" s="3" t="s">
        <v>1749</v>
      </c>
      <c r="Y199">
        <v>32.799999999999997</v>
      </c>
      <c r="Z199" s="3">
        <v>234</v>
      </c>
      <c r="AA199">
        <v>37.5</v>
      </c>
      <c r="AB199" s="3">
        <v>382</v>
      </c>
      <c r="AC199">
        <v>46.1</v>
      </c>
      <c r="AD199">
        <v>87</v>
      </c>
      <c r="AE199">
        <v>16</v>
      </c>
      <c r="AF199">
        <v>2816</v>
      </c>
      <c r="AG199">
        <v>32021</v>
      </c>
      <c r="AH199">
        <v>7774</v>
      </c>
      <c r="AI199">
        <v>14233</v>
      </c>
      <c r="AJ199">
        <v>28.542967600000001</v>
      </c>
      <c r="AK199">
        <v>77.193805999999995</v>
      </c>
    </row>
    <row r="200" spans="1:37" x14ac:dyDescent="0.3">
      <c r="A200">
        <v>198</v>
      </c>
      <c r="B200" s="3">
        <v>220</v>
      </c>
      <c r="C200" t="s">
        <v>332</v>
      </c>
      <c r="D200" t="s">
        <v>62</v>
      </c>
      <c r="E200" t="s">
        <v>333</v>
      </c>
      <c r="F200" t="s">
        <v>68</v>
      </c>
      <c r="G200" t="s">
        <v>69</v>
      </c>
      <c r="H200" t="s">
        <v>320</v>
      </c>
      <c r="I200">
        <v>4</v>
      </c>
      <c r="J200" t="s">
        <v>64</v>
      </c>
      <c r="K200">
        <v>65.400000000000006</v>
      </c>
      <c r="L200" s="3">
        <v>103</v>
      </c>
      <c r="M200">
        <v>95.7</v>
      </c>
      <c r="N200" s="3">
        <v>35</v>
      </c>
      <c r="O200">
        <v>17.600000000000001</v>
      </c>
      <c r="P200" s="3" t="s">
        <v>1749</v>
      </c>
      <c r="Q200">
        <v>5.9</v>
      </c>
      <c r="R200" s="3" t="s">
        <v>1749</v>
      </c>
      <c r="S200">
        <v>26.4</v>
      </c>
      <c r="T200" s="3">
        <v>517</v>
      </c>
      <c r="U200">
        <v>2</v>
      </c>
      <c r="V200" s="3" t="s">
        <v>1749</v>
      </c>
      <c r="W200">
        <v>11.1</v>
      </c>
      <c r="X200" s="3">
        <v>649</v>
      </c>
      <c r="Y200">
        <v>96.2</v>
      </c>
      <c r="Z200" s="3">
        <v>23</v>
      </c>
      <c r="AA200">
        <v>40.200000000000003</v>
      </c>
      <c r="AB200" s="3">
        <v>362</v>
      </c>
      <c r="AC200">
        <v>46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>
        <v>-33.403999599999999</v>
      </c>
      <c r="AK200">
        <v>-70.507468900000006</v>
      </c>
    </row>
    <row r="201" spans="1:37" x14ac:dyDescent="0.3">
      <c r="A201">
        <f>199</f>
        <v>199</v>
      </c>
      <c r="B201" s="3">
        <v>155</v>
      </c>
      <c r="C201" t="s">
        <v>334</v>
      </c>
      <c r="D201" t="s">
        <v>59</v>
      </c>
      <c r="E201" t="s">
        <v>60</v>
      </c>
      <c r="F201" t="s">
        <v>68</v>
      </c>
      <c r="G201" t="s">
        <v>69</v>
      </c>
      <c r="H201" t="s">
        <v>63</v>
      </c>
      <c r="I201">
        <v>5</v>
      </c>
      <c r="J201" t="s">
        <v>64</v>
      </c>
      <c r="K201">
        <v>25.6</v>
      </c>
      <c r="L201" s="3">
        <v>342</v>
      </c>
      <c r="M201">
        <v>16.399999999999999</v>
      </c>
      <c r="N201" s="3">
        <v>522</v>
      </c>
      <c r="O201">
        <v>97.7</v>
      </c>
      <c r="P201" s="3">
        <v>50</v>
      </c>
      <c r="Q201">
        <v>69.7</v>
      </c>
      <c r="R201" s="3">
        <v>149</v>
      </c>
      <c r="S201">
        <v>37.299999999999997</v>
      </c>
      <c r="T201" s="3">
        <v>431</v>
      </c>
      <c r="U201">
        <v>31.1</v>
      </c>
      <c r="V201" s="3">
        <v>409</v>
      </c>
      <c r="W201">
        <v>57</v>
      </c>
      <c r="X201" s="3">
        <v>268</v>
      </c>
      <c r="Y201">
        <v>23.6</v>
      </c>
      <c r="Z201" s="3">
        <v>357</v>
      </c>
      <c r="AA201">
        <v>85.7</v>
      </c>
      <c r="AB201" s="3">
        <v>115</v>
      </c>
      <c r="AC201">
        <v>45.9</v>
      </c>
      <c r="AD201">
        <v>100</v>
      </c>
      <c r="AE201">
        <v>19</v>
      </c>
      <c r="AF201">
        <v>27091</v>
      </c>
      <c r="AG201">
        <v>12264</v>
      </c>
      <c r="AH201">
        <v>59456</v>
      </c>
      <c r="AI201">
        <v>113268</v>
      </c>
      <c r="AJ201">
        <v>33.797136799999997</v>
      </c>
      <c r="AK201">
        <v>-84.322239999999994</v>
      </c>
    </row>
    <row r="202" spans="1:37" x14ac:dyDescent="0.3">
      <c r="A202">
        <f>199</f>
        <v>199</v>
      </c>
      <c r="B202" s="3">
        <v>215</v>
      </c>
      <c r="C202" t="s">
        <v>335</v>
      </c>
      <c r="D202" t="s">
        <v>278</v>
      </c>
      <c r="E202" t="s">
        <v>279</v>
      </c>
      <c r="F202" t="s">
        <v>68</v>
      </c>
      <c r="G202" t="s">
        <v>69</v>
      </c>
      <c r="H202" t="s">
        <v>63</v>
      </c>
      <c r="I202">
        <v>4</v>
      </c>
      <c r="J202" t="s">
        <v>70</v>
      </c>
      <c r="K202">
        <v>60.4</v>
      </c>
      <c r="L202" s="3">
        <v>117</v>
      </c>
      <c r="M202">
        <v>57.7</v>
      </c>
      <c r="N202" s="3">
        <v>145</v>
      </c>
      <c r="O202">
        <v>34.5</v>
      </c>
      <c r="P202" s="3">
        <v>464</v>
      </c>
      <c r="Q202">
        <v>25.1</v>
      </c>
      <c r="R202" s="3">
        <v>485</v>
      </c>
      <c r="S202">
        <v>7.8</v>
      </c>
      <c r="T202" s="3" t="s">
        <v>1749</v>
      </c>
      <c r="U202">
        <v>12</v>
      </c>
      <c r="V202" s="3">
        <v>678</v>
      </c>
      <c r="W202">
        <v>80.400000000000006</v>
      </c>
      <c r="X202" s="3">
        <v>143</v>
      </c>
      <c r="Y202">
        <v>19.600000000000001</v>
      </c>
      <c r="Z202" s="3">
        <v>428</v>
      </c>
      <c r="AA202">
        <v>88.8</v>
      </c>
      <c r="AB202" s="3">
        <v>97</v>
      </c>
      <c r="AC202">
        <v>45.9</v>
      </c>
      <c r="AD202">
        <v>90</v>
      </c>
      <c r="AE202">
        <v>8</v>
      </c>
      <c r="AF202">
        <v>4882</v>
      </c>
      <c r="AG202">
        <v>2453</v>
      </c>
      <c r="AH202">
        <v>27945</v>
      </c>
      <c r="AI202">
        <v>51090</v>
      </c>
      <c r="AJ202">
        <v>40.546698300000003</v>
      </c>
      <c r="AK202">
        <v>-3.6943619000000001</v>
      </c>
    </row>
    <row r="203" spans="1:37" x14ac:dyDescent="0.3">
      <c r="A203">
        <f>199</f>
        <v>199</v>
      </c>
      <c r="B203" s="3">
        <v>205</v>
      </c>
      <c r="C203" t="s">
        <v>336</v>
      </c>
      <c r="D203" t="s">
        <v>113</v>
      </c>
      <c r="E203" t="s">
        <v>114</v>
      </c>
      <c r="F203" t="s">
        <v>82</v>
      </c>
      <c r="G203" t="s">
        <v>62</v>
      </c>
      <c r="H203" t="s">
        <v>63</v>
      </c>
      <c r="I203">
        <v>5</v>
      </c>
      <c r="J203" t="s">
        <v>64</v>
      </c>
      <c r="K203">
        <v>60.2</v>
      </c>
      <c r="L203" s="3">
        <v>118</v>
      </c>
      <c r="M203">
        <v>97.3</v>
      </c>
      <c r="N203" s="3">
        <v>24</v>
      </c>
      <c r="O203">
        <v>23.7</v>
      </c>
      <c r="P203" s="3">
        <v>602</v>
      </c>
      <c r="Q203">
        <v>4.3</v>
      </c>
      <c r="R203" s="3" t="s">
        <v>1749</v>
      </c>
      <c r="S203">
        <v>27.6</v>
      </c>
      <c r="T203" s="3">
        <v>503</v>
      </c>
      <c r="U203">
        <v>28.6</v>
      </c>
      <c r="V203" s="3">
        <v>436</v>
      </c>
      <c r="W203">
        <v>17.5</v>
      </c>
      <c r="X203" s="3">
        <v>569</v>
      </c>
      <c r="Y203">
        <v>65.599999999999994</v>
      </c>
      <c r="Z203" s="3">
        <v>87</v>
      </c>
      <c r="AA203">
        <v>56.5</v>
      </c>
      <c r="AB203" s="3">
        <v>268</v>
      </c>
      <c r="AC203">
        <v>45.9</v>
      </c>
      <c r="AD203">
        <v>92</v>
      </c>
      <c r="AE203">
        <v>9</v>
      </c>
      <c r="AF203">
        <v>8132</v>
      </c>
      <c r="AG203">
        <v>3470</v>
      </c>
      <c r="AH203">
        <v>37963</v>
      </c>
      <c r="AI203">
        <v>72067</v>
      </c>
      <c r="AJ203">
        <v>35.7087334</v>
      </c>
      <c r="AK203">
        <v>139.71964850000001</v>
      </c>
    </row>
    <row r="204" spans="1:37" x14ac:dyDescent="0.3">
      <c r="A204">
        <v>202</v>
      </c>
      <c r="B204" s="3">
        <v>233</v>
      </c>
      <c r="C204" t="s">
        <v>337</v>
      </c>
      <c r="D204" t="s">
        <v>66</v>
      </c>
      <c r="E204" t="s">
        <v>67</v>
      </c>
      <c r="F204" t="s">
        <v>68</v>
      </c>
      <c r="G204" t="s">
        <v>69</v>
      </c>
      <c r="H204" t="s">
        <v>63</v>
      </c>
      <c r="I204">
        <v>5</v>
      </c>
      <c r="J204" t="s">
        <v>70</v>
      </c>
      <c r="K204">
        <v>33.6</v>
      </c>
      <c r="L204" s="3">
        <v>258</v>
      </c>
      <c r="M204">
        <v>30.3</v>
      </c>
      <c r="N204" s="3">
        <v>321</v>
      </c>
      <c r="O204">
        <v>27.5</v>
      </c>
      <c r="P204" s="3">
        <v>554</v>
      </c>
      <c r="Q204">
        <v>43.5</v>
      </c>
      <c r="R204" s="3">
        <v>307</v>
      </c>
      <c r="S204">
        <v>100</v>
      </c>
      <c r="T204" s="3">
        <v>75</v>
      </c>
      <c r="U204">
        <v>98.9</v>
      </c>
      <c r="V204" s="3">
        <v>54</v>
      </c>
      <c r="W204">
        <v>84.1</v>
      </c>
      <c r="X204" s="3">
        <v>124</v>
      </c>
      <c r="Y204">
        <v>14.3</v>
      </c>
      <c r="Z204" s="3">
        <v>589</v>
      </c>
      <c r="AA204">
        <v>91</v>
      </c>
      <c r="AB204" s="3">
        <v>87</v>
      </c>
      <c r="AC204">
        <v>45.8</v>
      </c>
      <c r="AD204">
        <v>96</v>
      </c>
      <c r="AE204">
        <v>12</v>
      </c>
      <c r="AF204">
        <v>11405</v>
      </c>
      <c r="AG204">
        <v>3215</v>
      </c>
      <c r="AH204">
        <v>37460</v>
      </c>
      <c r="AI204">
        <v>66806</v>
      </c>
      <c r="AJ204">
        <v>54.584408699999997</v>
      </c>
      <c r="AK204">
        <v>-5.9340494000000001</v>
      </c>
    </row>
    <row r="205" spans="1:37" x14ac:dyDescent="0.3">
      <c r="A205">
        <f>203</f>
        <v>203</v>
      </c>
      <c r="B205" s="3">
        <v>237</v>
      </c>
      <c r="C205" t="s">
        <v>338</v>
      </c>
      <c r="D205" t="s">
        <v>268</v>
      </c>
      <c r="E205" t="s">
        <v>269</v>
      </c>
      <c r="F205" t="s">
        <v>82</v>
      </c>
      <c r="G205" t="s">
        <v>69</v>
      </c>
      <c r="H205" t="s">
        <v>63</v>
      </c>
      <c r="I205">
        <v>4</v>
      </c>
      <c r="J205" t="s">
        <v>70</v>
      </c>
      <c r="K205">
        <v>36.9</v>
      </c>
      <c r="L205" s="3">
        <v>236</v>
      </c>
      <c r="M205">
        <v>21.3</v>
      </c>
      <c r="N205" s="3">
        <v>435</v>
      </c>
      <c r="O205">
        <v>64.2</v>
      </c>
      <c r="P205" s="3">
        <v>218</v>
      </c>
      <c r="Q205">
        <v>32.200000000000003</v>
      </c>
      <c r="R205" s="3">
        <v>419</v>
      </c>
      <c r="S205">
        <v>99.7</v>
      </c>
      <c r="T205" s="3">
        <v>83</v>
      </c>
      <c r="U205">
        <v>21.3</v>
      </c>
      <c r="V205" s="3">
        <v>525</v>
      </c>
      <c r="W205">
        <v>88.6</v>
      </c>
      <c r="X205" s="3">
        <v>92</v>
      </c>
      <c r="Y205">
        <v>71.7</v>
      </c>
      <c r="Z205" s="3">
        <v>67</v>
      </c>
      <c r="AA205">
        <v>75.8</v>
      </c>
      <c r="AB205" s="3">
        <v>171</v>
      </c>
      <c r="AC205">
        <v>45.2</v>
      </c>
      <c r="AD205">
        <v>86</v>
      </c>
      <c r="AE205">
        <v>0</v>
      </c>
      <c r="AF205">
        <v>0</v>
      </c>
      <c r="AG205">
        <v>0</v>
      </c>
      <c r="AH205">
        <v>32405</v>
      </c>
      <c r="AI205">
        <v>59375</v>
      </c>
      <c r="AJ205">
        <v>24.7222078</v>
      </c>
      <c r="AK205">
        <v>46.6258804</v>
      </c>
    </row>
    <row r="206" spans="1:37" x14ac:dyDescent="0.3">
      <c r="A206">
        <f>203</f>
        <v>203</v>
      </c>
      <c r="B206" s="3">
        <v>237</v>
      </c>
      <c r="C206" t="s">
        <v>339</v>
      </c>
      <c r="D206" t="s">
        <v>99</v>
      </c>
      <c r="E206" t="s">
        <v>100</v>
      </c>
      <c r="F206" t="s">
        <v>82</v>
      </c>
      <c r="G206" t="s">
        <v>69</v>
      </c>
      <c r="H206" t="s">
        <v>63</v>
      </c>
      <c r="I206">
        <v>5</v>
      </c>
      <c r="J206" t="s">
        <v>70</v>
      </c>
      <c r="K206">
        <v>26.5</v>
      </c>
      <c r="L206" s="3">
        <v>329</v>
      </c>
      <c r="M206">
        <v>29.7</v>
      </c>
      <c r="N206" s="3">
        <v>328</v>
      </c>
      <c r="O206">
        <v>3.8</v>
      </c>
      <c r="P206" s="3" t="s">
        <v>1749</v>
      </c>
      <c r="Q206">
        <v>79.099999999999994</v>
      </c>
      <c r="R206" s="3">
        <v>116</v>
      </c>
      <c r="S206">
        <v>85.9</v>
      </c>
      <c r="T206" s="3">
        <v>203</v>
      </c>
      <c r="U206">
        <v>75.900000000000006</v>
      </c>
      <c r="V206" s="3">
        <v>182</v>
      </c>
      <c r="W206">
        <v>85.8</v>
      </c>
      <c r="X206" s="3">
        <v>111</v>
      </c>
      <c r="Y206">
        <v>24.3</v>
      </c>
      <c r="Z206" s="3">
        <v>344</v>
      </c>
      <c r="AA206">
        <v>54.6</v>
      </c>
      <c r="AB206" s="3">
        <v>279</v>
      </c>
      <c r="AC206">
        <v>45.2</v>
      </c>
      <c r="AD206">
        <v>94</v>
      </c>
      <c r="AE206">
        <v>8</v>
      </c>
      <c r="AF206">
        <v>9176</v>
      </c>
      <c r="AG206">
        <v>3642</v>
      </c>
      <c r="AH206">
        <v>47833</v>
      </c>
      <c r="AI206">
        <v>90994</v>
      </c>
      <c r="AJ206">
        <v>45.423106400000002</v>
      </c>
      <c r="AK206">
        <v>-75.683132900000004</v>
      </c>
    </row>
    <row r="207" spans="1:37" x14ac:dyDescent="0.3">
      <c r="A207">
        <v>205</v>
      </c>
      <c r="B207" s="3">
        <v>228</v>
      </c>
      <c r="C207" t="s">
        <v>340</v>
      </c>
      <c r="D207" t="s">
        <v>122</v>
      </c>
      <c r="E207" t="s">
        <v>123</v>
      </c>
      <c r="F207" t="s">
        <v>68</v>
      </c>
      <c r="G207" t="s">
        <v>69</v>
      </c>
      <c r="H207" t="s">
        <v>63</v>
      </c>
      <c r="I207">
        <v>5</v>
      </c>
      <c r="J207" t="s">
        <v>70</v>
      </c>
      <c r="K207">
        <v>51</v>
      </c>
      <c r="L207" s="3">
        <v>160</v>
      </c>
      <c r="M207">
        <v>28.7</v>
      </c>
      <c r="N207" s="3">
        <v>340</v>
      </c>
      <c r="O207">
        <v>16.899999999999999</v>
      </c>
      <c r="P207" s="3" t="s">
        <v>1749</v>
      </c>
      <c r="Q207">
        <v>60</v>
      </c>
      <c r="R207" s="3">
        <v>205</v>
      </c>
      <c r="S207">
        <v>41.6</v>
      </c>
      <c r="T207" s="3">
        <v>395</v>
      </c>
      <c r="U207">
        <v>22.3</v>
      </c>
      <c r="V207" s="3">
        <v>512</v>
      </c>
      <c r="W207">
        <v>87.2</v>
      </c>
      <c r="X207" s="3">
        <v>101</v>
      </c>
      <c r="Y207">
        <v>26.8</v>
      </c>
      <c r="Z207" s="3">
        <v>305</v>
      </c>
      <c r="AA207">
        <v>52.8</v>
      </c>
      <c r="AB207" s="3">
        <v>292</v>
      </c>
      <c r="AC207">
        <v>45.1</v>
      </c>
      <c r="AD207">
        <v>95</v>
      </c>
      <c r="AE207">
        <v>1</v>
      </c>
      <c r="AF207">
        <v>499</v>
      </c>
      <c r="AG207">
        <v>166</v>
      </c>
      <c r="AH207">
        <v>31931</v>
      </c>
      <c r="AI207">
        <v>67900</v>
      </c>
      <c r="AJ207">
        <v>53.565945300000003</v>
      </c>
      <c r="AK207">
        <v>9.9851141000000005</v>
      </c>
    </row>
    <row r="208" spans="1:37" x14ac:dyDescent="0.3">
      <c r="A208">
        <v>206</v>
      </c>
      <c r="B208" s="3">
        <v>217</v>
      </c>
      <c r="C208" t="s">
        <v>341</v>
      </c>
      <c r="D208" t="s">
        <v>164</v>
      </c>
      <c r="E208" t="s">
        <v>165</v>
      </c>
      <c r="F208" t="s">
        <v>68</v>
      </c>
      <c r="G208" t="s">
        <v>69</v>
      </c>
      <c r="H208" t="s">
        <v>63</v>
      </c>
      <c r="I208">
        <v>5</v>
      </c>
      <c r="J208" t="s">
        <v>70</v>
      </c>
      <c r="K208">
        <v>46.3</v>
      </c>
      <c r="L208" s="3">
        <v>178</v>
      </c>
      <c r="M208">
        <v>27.1</v>
      </c>
      <c r="N208" s="3">
        <v>359</v>
      </c>
      <c r="O208">
        <v>11</v>
      </c>
      <c r="P208" s="3" t="s">
        <v>1749</v>
      </c>
      <c r="Q208">
        <v>51</v>
      </c>
      <c r="R208" s="3">
        <v>256</v>
      </c>
      <c r="S208">
        <v>100</v>
      </c>
      <c r="T208" s="3">
        <v>44</v>
      </c>
      <c r="U208">
        <v>29.2</v>
      </c>
      <c r="V208" s="3">
        <v>428</v>
      </c>
      <c r="W208">
        <v>38.1</v>
      </c>
      <c r="X208" s="3">
        <v>391</v>
      </c>
      <c r="Y208">
        <v>44.7</v>
      </c>
      <c r="Z208" s="3">
        <v>159</v>
      </c>
      <c r="AA208">
        <v>98.1</v>
      </c>
      <c r="AB208" s="3">
        <v>22</v>
      </c>
      <c r="AC208">
        <v>45</v>
      </c>
      <c r="AD208">
        <v>91</v>
      </c>
      <c r="AE208">
        <v>5</v>
      </c>
      <c r="AF208">
        <v>5439</v>
      </c>
      <c r="AG208">
        <v>2017</v>
      </c>
      <c r="AH208">
        <v>46013</v>
      </c>
      <c r="AI208">
        <v>87427</v>
      </c>
      <c r="AJ208">
        <v>-41.939671300000001</v>
      </c>
      <c r="AK208">
        <v>163.23082009999999</v>
      </c>
    </row>
    <row r="209" spans="1:37" x14ac:dyDescent="0.3">
      <c r="A209">
        <v>207</v>
      </c>
      <c r="B209" s="3">
        <v>214</v>
      </c>
      <c r="C209" t="s">
        <v>342</v>
      </c>
      <c r="D209" t="s">
        <v>137</v>
      </c>
      <c r="E209" t="s">
        <v>138</v>
      </c>
      <c r="F209" t="s">
        <v>82</v>
      </c>
      <c r="G209" t="s">
        <v>69</v>
      </c>
      <c r="H209" t="s">
        <v>63</v>
      </c>
      <c r="I209">
        <v>5</v>
      </c>
      <c r="J209" t="s">
        <v>70</v>
      </c>
      <c r="K209">
        <v>39.6</v>
      </c>
      <c r="L209" s="3">
        <v>217</v>
      </c>
      <c r="M209">
        <v>15.7</v>
      </c>
      <c r="N209" s="3">
        <v>531</v>
      </c>
      <c r="O209">
        <v>23.6</v>
      </c>
      <c r="P209" s="3">
        <v>607</v>
      </c>
      <c r="Q209">
        <v>68.099999999999994</v>
      </c>
      <c r="R209" s="3">
        <v>156</v>
      </c>
      <c r="S209">
        <v>68.5</v>
      </c>
      <c r="T209" s="3">
        <v>284</v>
      </c>
      <c r="U209">
        <v>40.200000000000003</v>
      </c>
      <c r="V209" s="3">
        <v>340</v>
      </c>
      <c r="W209">
        <v>70.099999999999994</v>
      </c>
      <c r="X209" s="3">
        <v>195</v>
      </c>
      <c r="Y209">
        <v>20.2</v>
      </c>
      <c r="Z209" s="3">
        <v>414</v>
      </c>
      <c r="AA209">
        <v>89.1</v>
      </c>
      <c r="AB209" s="3">
        <v>95</v>
      </c>
      <c r="AC209">
        <v>44.9</v>
      </c>
      <c r="AD209">
        <v>94</v>
      </c>
      <c r="AE209">
        <v>3</v>
      </c>
      <c r="AF209">
        <v>2210</v>
      </c>
      <c r="AG209">
        <v>760</v>
      </c>
      <c r="AH209">
        <v>39704</v>
      </c>
      <c r="AI209">
        <v>75830</v>
      </c>
      <c r="AJ209">
        <v>52.333756800000003</v>
      </c>
      <c r="AK209">
        <v>4.8657199000000002</v>
      </c>
    </row>
    <row r="210" spans="1:37" x14ac:dyDescent="0.3">
      <c r="A210">
        <v>208</v>
      </c>
      <c r="B210" s="3">
        <v>220</v>
      </c>
      <c r="C210" t="s">
        <v>343</v>
      </c>
      <c r="D210" t="s">
        <v>66</v>
      </c>
      <c r="E210" t="s">
        <v>67</v>
      </c>
      <c r="F210" t="s">
        <v>68</v>
      </c>
      <c r="G210" t="s">
        <v>69</v>
      </c>
      <c r="H210" t="s">
        <v>63</v>
      </c>
      <c r="I210">
        <v>5</v>
      </c>
      <c r="J210" t="s">
        <v>70</v>
      </c>
      <c r="K210">
        <v>29.6</v>
      </c>
      <c r="L210" s="3">
        <v>292</v>
      </c>
      <c r="M210">
        <v>32.5</v>
      </c>
      <c r="N210" s="3">
        <v>302</v>
      </c>
      <c r="O210">
        <v>29.6</v>
      </c>
      <c r="P210" s="3">
        <v>525</v>
      </c>
      <c r="Q210">
        <v>42.1</v>
      </c>
      <c r="R210" s="3">
        <v>322</v>
      </c>
      <c r="S210">
        <v>95.8</v>
      </c>
      <c r="T210" s="3">
        <v>144</v>
      </c>
      <c r="U210">
        <v>96.7</v>
      </c>
      <c r="V210" s="3">
        <v>77</v>
      </c>
      <c r="W210">
        <v>73.3</v>
      </c>
      <c r="X210" s="3">
        <v>180</v>
      </c>
      <c r="Y210">
        <v>20.5</v>
      </c>
      <c r="Z210" s="3">
        <v>408</v>
      </c>
      <c r="AA210">
        <v>98.1</v>
      </c>
      <c r="AB210" s="3">
        <v>21</v>
      </c>
      <c r="AC210">
        <v>44.6</v>
      </c>
      <c r="AD210">
        <v>96</v>
      </c>
      <c r="AE210">
        <v>12</v>
      </c>
      <c r="AF210">
        <v>11405</v>
      </c>
      <c r="AG210">
        <v>3215</v>
      </c>
      <c r="AH210">
        <v>37460</v>
      </c>
      <c r="AI210">
        <v>66806</v>
      </c>
      <c r="AJ210">
        <v>57.164776099999997</v>
      </c>
      <c r="AK210">
        <v>-2.1014659</v>
      </c>
    </row>
    <row r="211" spans="1:37" x14ac:dyDescent="0.3">
      <c r="A211">
        <v>209</v>
      </c>
      <c r="B211" s="3">
        <v>246</v>
      </c>
      <c r="C211" t="s">
        <v>344</v>
      </c>
      <c r="D211" t="s">
        <v>99</v>
      </c>
      <c r="E211" t="s">
        <v>100</v>
      </c>
      <c r="F211" t="s">
        <v>68</v>
      </c>
      <c r="G211" t="s">
        <v>69</v>
      </c>
      <c r="H211" t="s">
        <v>63</v>
      </c>
      <c r="I211">
        <v>5</v>
      </c>
      <c r="J211" t="s">
        <v>70</v>
      </c>
      <c r="K211">
        <v>40.5</v>
      </c>
      <c r="L211" s="3">
        <v>209</v>
      </c>
      <c r="M211">
        <v>56.7</v>
      </c>
      <c r="N211" s="3">
        <v>146</v>
      </c>
      <c r="O211">
        <v>5.3</v>
      </c>
      <c r="P211" s="3" t="s">
        <v>1749</v>
      </c>
      <c r="Q211">
        <v>45.1</v>
      </c>
      <c r="R211" s="3">
        <v>300</v>
      </c>
      <c r="S211">
        <v>70.099999999999994</v>
      </c>
      <c r="T211" s="3">
        <v>278</v>
      </c>
      <c r="U211">
        <v>30.6</v>
      </c>
      <c r="V211" s="3">
        <v>417</v>
      </c>
      <c r="W211">
        <v>22.5</v>
      </c>
      <c r="X211" s="3">
        <v>523</v>
      </c>
      <c r="Y211">
        <v>71.5</v>
      </c>
      <c r="Z211" s="3">
        <v>68</v>
      </c>
      <c r="AA211">
        <v>85.4</v>
      </c>
      <c r="AB211" s="3">
        <v>117</v>
      </c>
      <c r="AC211">
        <v>44.5</v>
      </c>
      <c r="AD211">
        <v>94</v>
      </c>
      <c r="AE211">
        <v>8</v>
      </c>
      <c r="AF211">
        <v>9176</v>
      </c>
      <c r="AG211">
        <v>3642</v>
      </c>
      <c r="AH211">
        <v>47833</v>
      </c>
      <c r="AI211">
        <v>90994</v>
      </c>
      <c r="AJ211">
        <v>44.225279499999999</v>
      </c>
      <c r="AK211">
        <v>-76.495141200000006</v>
      </c>
    </row>
    <row r="212" spans="1:37" x14ac:dyDescent="0.3">
      <c r="A212">
        <v>210</v>
      </c>
      <c r="B212" s="3">
        <v>212</v>
      </c>
      <c r="C212" t="s">
        <v>345</v>
      </c>
      <c r="D212" t="s">
        <v>137</v>
      </c>
      <c r="E212" t="s">
        <v>138</v>
      </c>
      <c r="F212" t="s">
        <v>61</v>
      </c>
      <c r="G212" t="s">
        <v>78</v>
      </c>
      <c r="H212" t="s">
        <v>63</v>
      </c>
      <c r="I212">
        <v>4</v>
      </c>
      <c r="J212" t="s">
        <v>70</v>
      </c>
      <c r="K212">
        <v>20.6</v>
      </c>
      <c r="L212" s="3">
        <v>422</v>
      </c>
      <c r="M212">
        <v>38.299999999999997</v>
      </c>
      <c r="N212" s="3">
        <v>254</v>
      </c>
      <c r="O212">
        <v>39.4</v>
      </c>
      <c r="P212" s="3">
        <v>404</v>
      </c>
      <c r="Q212">
        <v>65.3</v>
      </c>
      <c r="R212" s="3">
        <v>171</v>
      </c>
      <c r="S212">
        <v>99.3</v>
      </c>
      <c r="T212" s="3">
        <v>94</v>
      </c>
      <c r="U212">
        <v>91.1</v>
      </c>
      <c r="V212" s="3">
        <v>112</v>
      </c>
      <c r="W212">
        <v>67.599999999999994</v>
      </c>
      <c r="X212" s="3">
        <v>208</v>
      </c>
      <c r="Y212">
        <v>12.6</v>
      </c>
      <c r="Z212" s="3">
        <v>687</v>
      </c>
      <c r="AA212">
        <v>33.200000000000003</v>
      </c>
      <c r="AB212" s="3">
        <v>416</v>
      </c>
      <c r="AC212">
        <v>44.4</v>
      </c>
      <c r="AD212">
        <v>94</v>
      </c>
      <c r="AE212">
        <v>3</v>
      </c>
      <c r="AF212">
        <v>2210</v>
      </c>
      <c r="AG212">
        <v>760</v>
      </c>
      <c r="AH212">
        <v>39704</v>
      </c>
      <c r="AI212">
        <v>75830</v>
      </c>
      <c r="AJ212">
        <v>52.239653799999999</v>
      </c>
      <c r="AK212">
        <v>6.8497899999999996</v>
      </c>
    </row>
    <row r="213" spans="1:37" x14ac:dyDescent="0.3">
      <c r="A213">
        <v>211</v>
      </c>
      <c r="B213" s="3">
        <v>224</v>
      </c>
      <c r="C213" t="s">
        <v>346</v>
      </c>
      <c r="D213" t="s">
        <v>347</v>
      </c>
      <c r="E213" t="s">
        <v>348</v>
      </c>
      <c r="F213" t="s">
        <v>82</v>
      </c>
      <c r="G213" t="s">
        <v>69</v>
      </c>
      <c r="H213" t="s">
        <v>63</v>
      </c>
      <c r="I213">
        <v>5</v>
      </c>
      <c r="J213" t="s">
        <v>70</v>
      </c>
      <c r="K213">
        <v>66.599999999999994</v>
      </c>
      <c r="L213" s="3">
        <v>101</v>
      </c>
      <c r="M213">
        <v>50.1</v>
      </c>
      <c r="N213" s="3">
        <v>170</v>
      </c>
      <c r="O213">
        <v>31.5</v>
      </c>
      <c r="P213" s="3">
        <v>498</v>
      </c>
      <c r="Q213">
        <v>7</v>
      </c>
      <c r="R213" s="3" t="s">
        <v>1749</v>
      </c>
      <c r="S213">
        <v>15</v>
      </c>
      <c r="T213" s="3">
        <v>668</v>
      </c>
      <c r="U213">
        <v>2.9</v>
      </c>
      <c r="V213" s="3" t="s">
        <v>1749</v>
      </c>
      <c r="W213">
        <v>49.4</v>
      </c>
      <c r="X213" s="3">
        <v>318</v>
      </c>
      <c r="Y213">
        <v>87.2</v>
      </c>
      <c r="Z213" s="3">
        <v>44</v>
      </c>
      <c r="AA213">
        <v>85.9</v>
      </c>
      <c r="AB213" s="3">
        <v>113</v>
      </c>
      <c r="AC213">
        <v>44.3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>
        <v>13.7384602</v>
      </c>
      <c r="AK213">
        <v>100.5258448</v>
      </c>
    </row>
    <row r="214" spans="1:37" x14ac:dyDescent="0.3">
      <c r="A214">
        <v>212</v>
      </c>
      <c r="B214" s="3">
        <v>256</v>
      </c>
      <c r="C214" t="s">
        <v>349</v>
      </c>
      <c r="D214" t="s">
        <v>66</v>
      </c>
      <c r="E214" t="s">
        <v>67</v>
      </c>
      <c r="F214" t="s">
        <v>68</v>
      </c>
      <c r="G214" t="s">
        <v>62</v>
      </c>
      <c r="H214" t="s">
        <v>63</v>
      </c>
      <c r="I214">
        <v>4</v>
      </c>
      <c r="J214" t="s">
        <v>70</v>
      </c>
      <c r="K214">
        <v>30.5</v>
      </c>
      <c r="L214" s="3">
        <v>283</v>
      </c>
      <c r="M214">
        <v>66.8</v>
      </c>
      <c r="N214" s="3">
        <v>116</v>
      </c>
      <c r="O214">
        <v>23.6</v>
      </c>
      <c r="P214" s="3">
        <v>604</v>
      </c>
      <c r="Q214">
        <v>34.6</v>
      </c>
      <c r="R214" s="3">
        <v>392</v>
      </c>
      <c r="S214">
        <v>87.3</v>
      </c>
      <c r="T214" s="3">
        <v>198</v>
      </c>
      <c r="U214">
        <v>63.5</v>
      </c>
      <c r="V214" s="3">
        <v>237</v>
      </c>
      <c r="W214">
        <v>77.099999999999994</v>
      </c>
      <c r="X214" s="3">
        <v>162</v>
      </c>
      <c r="Y214">
        <v>18.8</v>
      </c>
      <c r="Z214" s="3">
        <v>446</v>
      </c>
      <c r="AA214">
        <v>63.4</v>
      </c>
      <c r="AB214" s="3">
        <v>231</v>
      </c>
      <c r="AC214">
        <v>44.2</v>
      </c>
      <c r="AD214">
        <v>96</v>
      </c>
      <c r="AE214">
        <v>12</v>
      </c>
      <c r="AF214">
        <v>11405</v>
      </c>
      <c r="AG214">
        <v>3215</v>
      </c>
      <c r="AH214">
        <v>37460</v>
      </c>
      <c r="AI214">
        <v>66806</v>
      </c>
      <c r="AJ214">
        <v>52.765025299999998</v>
      </c>
      <c r="AK214">
        <v>-1.2320903999999999</v>
      </c>
    </row>
    <row r="215" spans="1:37" x14ac:dyDescent="0.3">
      <c r="A215">
        <v>213</v>
      </c>
      <c r="B215" s="3">
        <v>169</v>
      </c>
      <c r="C215" t="s">
        <v>350</v>
      </c>
      <c r="D215" t="s">
        <v>122</v>
      </c>
      <c r="E215" t="s">
        <v>123</v>
      </c>
      <c r="F215" t="s">
        <v>68</v>
      </c>
      <c r="G215" t="s">
        <v>69</v>
      </c>
      <c r="H215" t="s">
        <v>63</v>
      </c>
      <c r="I215">
        <v>5</v>
      </c>
      <c r="J215" t="s">
        <v>70</v>
      </c>
      <c r="K215">
        <v>45.8</v>
      </c>
      <c r="L215" s="3">
        <v>180</v>
      </c>
      <c r="M215">
        <v>29.9</v>
      </c>
      <c r="N215" s="3">
        <v>325</v>
      </c>
      <c r="O215">
        <v>92.9</v>
      </c>
      <c r="P215" s="3">
        <v>71</v>
      </c>
      <c r="Q215">
        <v>19.7</v>
      </c>
      <c r="R215" s="3">
        <v>560</v>
      </c>
      <c r="S215">
        <v>67.599999999999994</v>
      </c>
      <c r="T215" s="3">
        <v>289</v>
      </c>
      <c r="U215">
        <v>26.7</v>
      </c>
      <c r="V215" s="3">
        <v>454</v>
      </c>
      <c r="W215">
        <v>89.9</v>
      </c>
      <c r="X215" s="3">
        <v>84</v>
      </c>
      <c r="Y215">
        <v>21.1</v>
      </c>
      <c r="Z215" s="3">
        <v>393</v>
      </c>
      <c r="AA215">
        <v>42.3</v>
      </c>
      <c r="AB215" s="3">
        <v>351</v>
      </c>
      <c r="AC215">
        <v>44.1</v>
      </c>
      <c r="AD215">
        <v>95</v>
      </c>
      <c r="AE215">
        <v>1</v>
      </c>
      <c r="AF215">
        <v>499</v>
      </c>
      <c r="AG215">
        <v>166</v>
      </c>
      <c r="AH215">
        <v>31931</v>
      </c>
      <c r="AI215">
        <v>67900</v>
      </c>
      <c r="AJ215">
        <v>48.5252713</v>
      </c>
      <c r="AK215">
        <v>9.0604235000000006</v>
      </c>
    </row>
    <row r="216" spans="1:37" x14ac:dyDescent="0.3">
      <c r="A216">
        <v>214</v>
      </c>
      <c r="B216" s="3">
        <v>197</v>
      </c>
      <c r="C216" t="s">
        <v>351</v>
      </c>
      <c r="D216" t="s">
        <v>113</v>
      </c>
      <c r="E216" t="s">
        <v>114</v>
      </c>
      <c r="F216" t="s">
        <v>82</v>
      </c>
      <c r="G216" t="s">
        <v>69</v>
      </c>
      <c r="H216" t="s">
        <v>63</v>
      </c>
      <c r="I216">
        <v>5</v>
      </c>
      <c r="J216" t="s">
        <v>64</v>
      </c>
      <c r="K216">
        <v>51.4</v>
      </c>
      <c r="L216" s="3">
        <v>156</v>
      </c>
      <c r="M216">
        <v>93.5</v>
      </c>
      <c r="N216" s="3">
        <v>42</v>
      </c>
      <c r="O216">
        <v>58</v>
      </c>
      <c r="P216" s="3">
        <v>246</v>
      </c>
      <c r="Q216">
        <v>6</v>
      </c>
      <c r="R216" s="3" t="s">
        <v>1749</v>
      </c>
      <c r="S216">
        <v>9.6</v>
      </c>
      <c r="T216" s="3" t="s">
        <v>1749</v>
      </c>
      <c r="U216">
        <v>9.1999999999999993</v>
      </c>
      <c r="V216" s="3" t="s">
        <v>1749</v>
      </c>
      <c r="W216">
        <v>9.1999999999999993</v>
      </c>
      <c r="X216" s="3">
        <v>689</v>
      </c>
      <c r="Y216">
        <v>79.8</v>
      </c>
      <c r="Z216" s="3">
        <v>50</v>
      </c>
      <c r="AA216">
        <v>39.299999999999997</v>
      </c>
      <c r="AB216" s="3">
        <v>366</v>
      </c>
      <c r="AC216">
        <v>44</v>
      </c>
      <c r="AD216">
        <v>92</v>
      </c>
      <c r="AE216">
        <v>9</v>
      </c>
      <c r="AF216">
        <v>8132</v>
      </c>
      <c r="AG216">
        <v>3470</v>
      </c>
      <c r="AH216">
        <v>37963</v>
      </c>
      <c r="AI216">
        <v>72067</v>
      </c>
      <c r="AJ216">
        <v>35.648959599999998</v>
      </c>
      <c r="AK216">
        <v>139.74316870000001</v>
      </c>
    </row>
    <row r="217" spans="1:37" x14ac:dyDescent="0.3">
      <c r="A217">
        <v>215</v>
      </c>
      <c r="B217" s="3">
        <v>260</v>
      </c>
      <c r="C217" t="s">
        <v>352</v>
      </c>
      <c r="D217" t="s">
        <v>353</v>
      </c>
      <c r="E217" t="s">
        <v>354</v>
      </c>
      <c r="F217" t="s">
        <v>68</v>
      </c>
      <c r="G217" t="s">
        <v>69</v>
      </c>
      <c r="H217" t="s">
        <v>63</v>
      </c>
      <c r="I217">
        <v>4</v>
      </c>
      <c r="J217" t="s">
        <v>70</v>
      </c>
      <c r="K217">
        <v>33.200000000000003</v>
      </c>
      <c r="L217" s="3">
        <v>264</v>
      </c>
      <c r="M217">
        <v>23.6</v>
      </c>
      <c r="N217" s="3">
        <v>407</v>
      </c>
      <c r="O217">
        <v>3.8</v>
      </c>
      <c r="P217" s="3" t="s">
        <v>1749</v>
      </c>
      <c r="Q217">
        <v>99.9</v>
      </c>
      <c r="R217" s="3">
        <v>11</v>
      </c>
      <c r="S217">
        <v>40.4</v>
      </c>
      <c r="T217" s="3">
        <v>410</v>
      </c>
      <c r="U217">
        <v>4.5999999999999996</v>
      </c>
      <c r="V217" s="3" t="s">
        <v>1749</v>
      </c>
      <c r="W217">
        <v>39.5</v>
      </c>
      <c r="X217" s="3">
        <v>382</v>
      </c>
      <c r="Y217">
        <v>72.900000000000006</v>
      </c>
      <c r="Z217" s="3">
        <v>62</v>
      </c>
      <c r="AA217">
        <v>38.4</v>
      </c>
      <c r="AB217" s="3">
        <v>373</v>
      </c>
      <c r="AC217">
        <v>43.9</v>
      </c>
      <c r="AD217">
        <v>87</v>
      </c>
      <c r="AE217">
        <v>14</v>
      </c>
      <c r="AF217">
        <v>9442</v>
      </c>
      <c r="AG217">
        <v>4158</v>
      </c>
      <c r="AH217">
        <v>29911</v>
      </c>
      <c r="AI217">
        <v>56982</v>
      </c>
      <c r="AJ217">
        <v>32.113314099999997</v>
      </c>
      <c r="AK217">
        <v>34.804387699999999</v>
      </c>
    </row>
    <row r="218" spans="1:37" x14ac:dyDescent="0.3">
      <c r="A218">
        <v>216</v>
      </c>
      <c r="B218" s="3">
        <v>212</v>
      </c>
      <c r="C218" t="s">
        <v>355</v>
      </c>
      <c r="D218" t="s">
        <v>94</v>
      </c>
      <c r="E218" t="s">
        <v>1726</v>
      </c>
      <c r="F218" t="s">
        <v>82</v>
      </c>
      <c r="G218" t="s">
        <v>69</v>
      </c>
      <c r="H218" t="s">
        <v>63</v>
      </c>
      <c r="I218">
        <v>5</v>
      </c>
      <c r="J218" t="s">
        <v>70</v>
      </c>
      <c r="K218">
        <v>34.4</v>
      </c>
      <c r="L218" s="3">
        <v>251</v>
      </c>
      <c r="M218">
        <v>13.1</v>
      </c>
      <c r="N218" s="3" t="s">
        <v>1748</v>
      </c>
      <c r="O218">
        <v>28.8</v>
      </c>
      <c r="P218" s="3">
        <v>534</v>
      </c>
      <c r="Q218">
        <v>91.8</v>
      </c>
      <c r="R218" s="3">
        <v>70</v>
      </c>
      <c r="S218">
        <v>56.7</v>
      </c>
      <c r="T218" s="3">
        <v>327</v>
      </c>
      <c r="U218">
        <v>32.6</v>
      </c>
      <c r="V218" s="3">
        <v>396</v>
      </c>
      <c r="W218">
        <v>21.3</v>
      </c>
      <c r="X218" s="3">
        <v>534</v>
      </c>
      <c r="Y218">
        <v>18</v>
      </c>
      <c r="Z218" s="3">
        <v>464</v>
      </c>
      <c r="AA218">
        <v>65.400000000000006</v>
      </c>
      <c r="AB218" s="3">
        <v>225</v>
      </c>
      <c r="AC218">
        <v>43.5</v>
      </c>
      <c r="AD218">
        <v>94</v>
      </c>
      <c r="AE218">
        <v>1</v>
      </c>
      <c r="AF218">
        <v>1008</v>
      </c>
      <c r="AG218">
        <v>2742</v>
      </c>
      <c r="AH218">
        <v>30726</v>
      </c>
      <c r="AI218">
        <v>58947</v>
      </c>
      <c r="AJ218">
        <v>31.2627211</v>
      </c>
      <c r="AK218">
        <v>121.4598975</v>
      </c>
    </row>
    <row r="219" spans="1:37" x14ac:dyDescent="0.3">
      <c r="A219">
        <v>217</v>
      </c>
      <c r="B219" s="3">
        <v>202</v>
      </c>
      <c r="C219" t="s">
        <v>356</v>
      </c>
      <c r="D219" t="s">
        <v>167</v>
      </c>
      <c r="E219" t="s">
        <v>168</v>
      </c>
      <c r="F219" t="s">
        <v>68</v>
      </c>
      <c r="G219" t="s">
        <v>69</v>
      </c>
      <c r="H219" t="s">
        <v>63</v>
      </c>
      <c r="I219">
        <v>1</v>
      </c>
      <c r="J219" t="s">
        <v>70</v>
      </c>
      <c r="K219">
        <v>33.299999999999997</v>
      </c>
      <c r="L219" s="3">
        <v>262</v>
      </c>
      <c r="M219">
        <v>67.900000000000006</v>
      </c>
      <c r="N219" s="3">
        <v>110</v>
      </c>
      <c r="O219">
        <v>53.9</v>
      </c>
      <c r="P219" s="3">
        <v>286</v>
      </c>
      <c r="Q219">
        <v>52.1</v>
      </c>
      <c r="R219" s="3">
        <v>247</v>
      </c>
      <c r="S219">
        <v>19</v>
      </c>
      <c r="T219" s="3">
        <v>601</v>
      </c>
      <c r="U219">
        <v>18.5</v>
      </c>
      <c r="V219" s="3">
        <v>566</v>
      </c>
      <c r="W219">
        <v>4.4000000000000004</v>
      </c>
      <c r="X219" s="3" t="s">
        <v>1749</v>
      </c>
      <c r="Y219">
        <v>44.6</v>
      </c>
      <c r="Z219" s="3">
        <v>160</v>
      </c>
      <c r="AA219">
        <v>54.3</v>
      </c>
      <c r="AB219" s="3">
        <v>283</v>
      </c>
      <c r="AC219">
        <v>43.3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>
        <v>24.786886200000001</v>
      </c>
      <c r="AK219">
        <v>120.9974969</v>
      </c>
    </row>
    <row r="220" spans="1:37" x14ac:dyDescent="0.3">
      <c r="A220">
        <v>218</v>
      </c>
      <c r="B220" s="3">
        <v>240</v>
      </c>
      <c r="C220" t="s">
        <v>357</v>
      </c>
      <c r="D220" t="s">
        <v>66</v>
      </c>
      <c r="E220" t="s">
        <v>67</v>
      </c>
      <c r="F220" t="s">
        <v>68</v>
      </c>
      <c r="G220" t="s">
        <v>69</v>
      </c>
      <c r="H220" t="s">
        <v>63</v>
      </c>
      <c r="I220">
        <v>4</v>
      </c>
      <c r="J220" t="s">
        <v>70</v>
      </c>
      <c r="K220">
        <v>22.9</v>
      </c>
      <c r="L220" s="3">
        <v>380</v>
      </c>
      <c r="M220">
        <v>8.9</v>
      </c>
      <c r="N220" s="3" t="s">
        <v>1748</v>
      </c>
      <c r="O220">
        <v>14.6</v>
      </c>
      <c r="P220" s="3" t="s">
        <v>1749</v>
      </c>
      <c r="Q220">
        <v>70.900000000000006</v>
      </c>
      <c r="R220" s="3">
        <v>142</v>
      </c>
      <c r="S220">
        <v>96.1</v>
      </c>
      <c r="T220" s="3">
        <v>137</v>
      </c>
      <c r="U220">
        <v>93</v>
      </c>
      <c r="V220" s="3">
        <v>100</v>
      </c>
      <c r="W220">
        <v>62.9</v>
      </c>
      <c r="X220" s="3">
        <v>226</v>
      </c>
      <c r="Y220">
        <v>30.6</v>
      </c>
      <c r="Z220" s="3">
        <v>251</v>
      </c>
      <c r="AA220">
        <v>97.2</v>
      </c>
      <c r="AB220" s="3">
        <v>35</v>
      </c>
      <c r="AC220">
        <v>43.1</v>
      </c>
      <c r="AD220">
        <v>96</v>
      </c>
      <c r="AE220">
        <v>12</v>
      </c>
      <c r="AF220">
        <v>11405</v>
      </c>
      <c r="AG220">
        <v>3215</v>
      </c>
      <c r="AH220">
        <v>37460</v>
      </c>
      <c r="AI220">
        <v>66806</v>
      </c>
      <c r="AJ220">
        <v>50.867712300000001</v>
      </c>
      <c r="AK220">
        <v>-8.7549199999999994E-2</v>
      </c>
    </row>
    <row r="221" spans="1:37" x14ac:dyDescent="0.3">
      <c r="A221">
        <v>219</v>
      </c>
      <c r="B221" s="3">
        <v>243</v>
      </c>
      <c r="C221" t="s">
        <v>358</v>
      </c>
      <c r="D221" t="s">
        <v>243</v>
      </c>
      <c r="E221" t="s">
        <v>244</v>
      </c>
      <c r="F221" t="s">
        <v>82</v>
      </c>
      <c r="G221" t="s">
        <v>69</v>
      </c>
      <c r="H221" t="s">
        <v>63</v>
      </c>
      <c r="I221">
        <v>5</v>
      </c>
      <c r="J221" t="s">
        <v>70</v>
      </c>
      <c r="K221">
        <v>57.3</v>
      </c>
      <c r="L221" s="3">
        <v>133</v>
      </c>
      <c r="M221">
        <v>22</v>
      </c>
      <c r="N221" s="3">
        <v>428</v>
      </c>
      <c r="O221">
        <v>7.8</v>
      </c>
      <c r="P221" s="3" t="s">
        <v>1749</v>
      </c>
      <c r="Q221">
        <v>51.8</v>
      </c>
      <c r="R221" s="3">
        <v>250</v>
      </c>
      <c r="S221">
        <v>12.9</v>
      </c>
      <c r="T221" s="3" t="s">
        <v>1749</v>
      </c>
      <c r="U221">
        <v>9.4</v>
      </c>
      <c r="V221" s="3" t="s">
        <v>1749</v>
      </c>
      <c r="W221">
        <v>91.3</v>
      </c>
      <c r="X221" s="3">
        <v>73</v>
      </c>
      <c r="Y221">
        <v>13.8</v>
      </c>
      <c r="Z221" s="3">
        <v>620</v>
      </c>
      <c r="AA221">
        <v>95</v>
      </c>
      <c r="AB221" s="3">
        <v>55</v>
      </c>
      <c r="AC221">
        <v>43</v>
      </c>
      <c r="AD221">
        <v>92</v>
      </c>
      <c r="AE221">
        <v>4</v>
      </c>
      <c r="AF221">
        <v>2834</v>
      </c>
      <c r="AG221">
        <v>1344</v>
      </c>
      <c r="AH221">
        <v>29636</v>
      </c>
      <c r="AI221">
        <v>54776</v>
      </c>
      <c r="AJ221">
        <v>45.406739299999998</v>
      </c>
      <c r="AK221">
        <v>11.8771509</v>
      </c>
    </row>
    <row r="222" spans="1:37" x14ac:dyDescent="0.3">
      <c r="A222">
        <f>220</f>
        <v>220</v>
      </c>
      <c r="B222" s="3">
        <v>210</v>
      </c>
      <c r="C222" t="s">
        <v>359</v>
      </c>
      <c r="D222" t="s">
        <v>190</v>
      </c>
      <c r="E222" t="s">
        <v>191</v>
      </c>
      <c r="F222" t="s">
        <v>82</v>
      </c>
      <c r="G222" t="s">
        <v>69</v>
      </c>
      <c r="H222" t="s">
        <v>63</v>
      </c>
      <c r="I222">
        <v>4</v>
      </c>
      <c r="J222" t="s">
        <v>70</v>
      </c>
      <c r="K222">
        <v>70.3</v>
      </c>
      <c r="L222" s="3">
        <v>90</v>
      </c>
      <c r="M222">
        <v>50.1</v>
      </c>
      <c r="N222" s="3">
        <v>169</v>
      </c>
      <c r="O222">
        <v>13</v>
      </c>
      <c r="P222" s="3" t="s">
        <v>1749</v>
      </c>
      <c r="Q222">
        <v>24.9</v>
      </c>
      <c r="R222" s="3">
        <v>489</v>
      </c>
      <c r="S222">
        <v>11.7</v>
      </c>
      <c r="T222" s="3" t="s">
        <v>1749</v>
      </c>
      <c r="U222">
        <v>2.9</v>
      </c>
      <c r="V222" s="3" t="s">
        <v>1749</v>
      </c>
      <c r="W222">
        <v>53.7</v>
      </c>
      <c r="X222" s="3">
        <v>294</v>
      </c>
      <c r="Y222">
        <v>9.6</v>
      </c>
      <c r="Z222" s="3" t="s">
        <v>1749</v>
      </c>
      <c r="AA222">
        <v>74.8</v>
      </c>
      <c r="AB222" s="3">
        <v>177</v>
      </c>
      <c r="AC222">
        <v>42.7</v>
      </c>
      <c r="AD222">
        <v>86</v>
      </c>
      <c r="AE222">
        <v>13</v>
      </c>
      <c r="AF222">
        <v>5314</v>
      </c>
      <c r="AG222">
        <v>12406</v>
      </c>
      <c r="AH222">
        <v>17842</v>
      </c>
      <c r="AI222">
        <v>32148</v>
      </c>
      <c r="AJ222">
        <v>-22.818439300000001</v>
      </c>
      <c r="AK222">
        <v>-47.064720600000001</v>
      </c>
    </row>
    <row r="223" spans="1:37" x14ac:dyDescent="0.3">
      <c r="A223">
        <f>220</f>
        <v>220</v>
      </c>
      <c r="B223" s="3">
        <v>203</v>
      </c>
      <c r="C223" t="s">
        <v>360</v>
      </c>
      <c r="D223" t="s">
        <v>76</v>
      </c>
      <c r="E223" t="s">
        <v>77</v>
      </c>
      <c r="F223" t="s">
        <v>68</v>
      </c>
      <c r="G223" t="s">
        <v>78</v>
      </c>
      <c r="H223" t="s">
        <v>63</v>
      </c>
      <c r="I223">
        <v>5</v>
      </c>
      <c r="J223" t="s">
        <v>70</v>
      </c>
      <c r="K223">
        <v>29.4</v>
      </c>
      <c r="L223" s="3">
        <v>294</v>
      </c>
      <c r="M223">
        <v>15.1</v>
      </c>
      <c r="N223" s="3">
        <v>545</v>
      </c>
      <c r="O223">
        <v>36.6</v>
      </c>
      <c r="P223" s="3">
        <v>434</v>
      </c>
      <c r="Q223">
        <v>65.099999999999994</v>
      </c>
      <c r="R223" s="3">
        <v>173</v>
      </c>
      <c r="S223">
        <v>99.9</v>
      </c>
      <c r="T223" s="3">
        <v>77</v>
      </c>
      <c r="U223">
        <v>56.6</v>
      </c>
      <c r="V223" s="3">
        <v>263</v>
      </c>
      <c r="W223">
        <v>48</v>
      </c>
      <c r="X223" s="3">
        <v>327</v>
      </c>
      <c r="Y223">
        <v>27.9</v>
      </c>
      <c r="Z223" s="3">
        <v>290</v>
      </c>
      <c r="AA223">
        <v>61.6</v>
      </c>
      <c r="AB223" s="3">
        <v>245</v>
      </c>
      <c r="AC223">
        <v>42.7</v>
      </c>
      <c r="AD223">
        <v>95</v>
      </c>
      <c r="AE223">
        <v>1</v>
      </c>
      <c r="AF223">
        <v>1373</v>
      </c>
      <c r="AG223">
        <v>198</v>
      </c>
      <c r="AH223">
        <v>81776</v>
      </c>
      <c r="AI223">
        <v>146116</v>
      </c>
      <c r="AJ223">
        <v>46.521089500000002</v>
      </c>
      <c r="AK223">
        <v>6.5801606000000001</v>
      </c>
    </row>
    <row r="224" spans="1:37" x14ac:dyDescent="0.3">
      <c r="A224">
        <f>222</f>
        <v>222</v>
      </c>
      <c r="B224" s="3">
        <v>232</v>
      </c>
      <c r="C224" t="s">
        <v>361</v>
      </c>
      <c r="D224" t="s">
        <v>137</v>
      </c>
      <c r="E224" t="s">
        <v>138</v>
      </c>
      <c r="F224" t="s">
        <v>68</v>
      </c>
      <c r="G224" t="s">
        <v>69</v>
      </c>
      <c r="H224" t="s">
        <v>63</v>
      </c>
      <c r="I224">
        <v>5</v>
      </c>
      <c r="J224" t="s">
        <v>70</v>
      </c>
      <c r="K224">
        <v>28.9</v>
      </c>
      <c r="L224" s="3">
        <v>302</v>
      </c>
      <c r="M224">
        <v>13.9</v>
      </c>
      <c r="N224" s="3">
        <v>585</v>
      </c>
      <c r="O224">
        <v>27.6</v>
      </c>
      <c r="P224" s="3">
        <v>551</v>
      </c>
      <c r="Q224">
        <v>74.900000000000006</v>
      </c>
      <c r="R224" s="3">
        <v>129</v>
      </c>
      <c r="S224">
        <v>78.3</v>
      </c>
      <c r="T224" s="3">
        <v>236</v>
      </c>
      <c r="U224">
        <v>20.2</v>
      </c>
      <c r="V224" s="3">
        <v>544</v>
      </c>
      <c r="W224">
        <v>78.8</v>
      </c>
      <c r="X224" s="3">
        <v>155</v>
      </c>
      <c r="Y224">
        <v>15.7</v>
      </c>
      <c r="Z224" s="3">
        <v>533</v>
      </c>
      <c r="AA224">
        <v>82.7</v>
      </c>
      <c r="AB224" s="3">
        <v>133</v>
      </c>
      <c r="AC224">
        <v>42.5</v>
      </c>
      <c r="AD224">
        <v>94</v>
      </c>
      <c r="AE224">
        <v>3</v>
      </c>
      <c r="AF224">
        <v>2210</v>
      </c>
      <c r="AG224">
        <v>760</v>
      </c>
      <c r="AH224">
        <v>39704</v>
      </c>
      <c r="AI224">
        <v>75830</v>
      </c>
      <c r="AJ224">
        <v>51.822018900000003</v>
      </c>
      <c r="AK224">
        <v>5.8638187000000004</v>
      </c>
    </row>
    <row r="225" spans="1:37" x14ac:dyDescent="0.3">
      <c r="A225">
        <f>222</f>
        <v>222</v>
      </c>
      <c r="B225" s="3">
        <v>181</v>
      </c>
      <c r="C225" t="s">
        <v>362</v>
      </c>
      <c r="D225" t="s">
        <v>59</v>
      </c>
      <c r="E225" t="s">
        <v>60</v>
      </c>
      <c r="F225" t="s">
        <v>68</v>
      </c>
      <c r="G225" t="s">
        <v>69</v>
      </c>
      <c r="H225" t="s">
        <v>63</v>
      </c>
      <c r="I225">
        <v>5</v>
      </c>
      <c r="J225" t="s">
        <v>70</v>
      </c>
      <c r="K225">
        <v>37.9</v>
      </c>
      <c r="L225" s="3">
        <v>228</v>
      </c>
      <c r="M225">
        <v>15.2</v>
      </c>
      <c r="N225" s="3">
        <v>541</v>
      </c>
      <c r="O225">
        <v>96.1</v>
      </c>
      <c r="P225" s="3">
        <v>56</v>
      </c>
      <c r="Q225">
        <v>38.700000000000003</v>
      </c>
      <c r="R225" s="3">
        <v>357</v>
      </c>
      <c r="S225">
        <v>7</v>
      </c>
      <c r="T225" s="3" t="s">
        <v>1749</v>
      </c>
      <c r="U225">
        <v>14.9</v>
      </c>
      <c r="V225" s="3">
        <v>621</v>
      </c>
      <c r="W225">
        <v>81.099999999999994</v>
      </c>
      <c r="X225" s="3">
        <v>140</v>
      </c>
      <c r="Y225">
        <v>33.1</v>
      </c>
      <c r="Z225" s="3">
        <v>232</v>
      </c>
      <c r="AA225">
        <v>90.5</v>
      </c>
      <c r="AB225" s="3">
        <v>91</v>
      </c>
      <c r="AC225">
        <v>42.5</v>
      </c>
      <c r="AD225">
        <v>100</v>
      </c>
      <c r="AE225">
        <v>19</v>
      </c>
      <c r="AF225">
        <v>27091</v>
      </c>
      <c r="AG225">
        <v>12264</v>
      </c>
      <c r="AH225">
        <v>59456</v>
      </c>
      <c r="AI225">
        <v>113268</v>
      </c>
      <c r="AJ225">
        <v>40.444027900000002</v>
      </c>
      <c r="AK225">
        <v>-79.960537500000001</v>
      </c>
    </row>
    <row r="226" spans="1:37" x14ac:dyDescent="0.3">
      <c r="A226">
        <v>224</v>
      </c>
      <c r="B226" s="3">
        <v>147</v>
      </c>
      <c r="C226" t="s">
        <v>363</v>
      </c>
      <c r="D226" t="s">
        <v>59</v>
      </c>
      <c r="E226" t="s">
        <v>60</v>
      </c>
      <c r="F226" t="s">
        <v>61</v>
      </c>
      <c r="G226" t="s">
        <v>69</v>
      </c>
      <c r="H226" t="s">
        <v>63</v>
      </c>
      <c r="I226">
        <v>5</v>
      </c>
      <c r="J226" t="s">
        <v>64</v>
      </c>
      <c r="K226">
        <v>22.1</v>
      </c>
      <c r="L226" s="3">
        <v>398</v>
      </c>
      <c r="M226">
        <v>18.399999999999999</v>
      </c>
      <c r="N226" s="3">
        <v>477</v>
      </c>
      <c r="O226">
        <v>97.9</v>
      </c>
      <c r="P226" s="3">
        <v>48</v>
      </c>
      <c r="Q226">
        <v>51.6</v>
      </c>
      <c r="R226" s="3">
        <v>252</v>
      </c>
      <c r="S226">
        <v>71.400000000000006</v>
      </c>
      <c r="T226" s="3">
        <v>269</v>
      </c>
      <c r="U226">
        <v>91.7</v>
      </c>
      <c r="V226" s="3">
        <v>106</v>
      </c>
      <c r="W226">
        <v>31.3</v>
      </c>
      <c r="X226" s="3">
        <v>451</v>
      </c>
      <c r="Y226">
        <v>26.6</v>
      </c>
      <c r="Z226" s="3">
        <v>308</v>
      </c>
      <c r="AA226">
        <v>33.200000000000003</v>
      </c>
      <c r="AB226" s="3">
        <v>416</v>
      </c>
      <c r="AC226">
        <v>42.4</v>
      </c>
      <c r="AD226">
        <v>100</v>
      </c>
      <c r="AE226">
        <v>19</v>
      </c>
      <c r="AF226">
        <v>27091</v>
      </c>
      <c r="AG226">
        <v>12264</v>
      </c>
      <c r="AH226">
        <v>59456</v>
      </c>
      <c r="AI226">
        <v>113268</v>
      </c>
      <c r="AJ226">
        <v>43.1305531</v>
      </c>
      <c r="AK226">
        <v>-77.626003299999994</v>
      </c>
    </row>
    <row r="227" spans="1:37" x14ac:dyDescent="0.3">
      <c r="A227">
        <v>225</v>
      </c>
      <c r="B227" s="3">
        <v>155</v>
      </c>
      <c r="C227" t="s">
        <v>364</v>
      </c>
      <c r="D227" t="s">
        <v>275</v>
      </c>
      <c r="E227" t="s">
        <v>276</v>
      </c>
      <c r="F227" t="s">
        <v>91</v>
      </c>
      <c r="G227" t="s">
        <v>134</v>
      </c>
      <c r="H227" t="s">
        <v>63</v>
      </c>
      <c r="I227">
        <v>5</v>
      </c>
      <c r="J227" t="s">
        <v>70</v>
      </c>
      <c r="K227">
        <v>41.5</v>
      </c>
      <c r="L227" s="3">
        <v>202</v>
      </c>
      <c r="M227">
        <v>20</v>
      </c>
      <c r="N227" s="3">
        <v>454</v>
      </c>
      <c r="O227">
        <v>46.4</v>
      </c>
      <c r="P227" s="3">
        <v>340</v>
      </c>
      <c r="Q227">
        <v>100</v>
      </c>
      <c r="R227" s="3">
        <v>6</v>
      </c>
      <c r="S227">
        <v>4.8</v>
      </c>
      <c r="T227" s="3" t="s">
        <v>1749</v>
      </c>
      <c r="U227">
        <v>1.7</v>
      </c>
      <c r="V227" s="3" t="s">
        <v>1749</v>
      </c>
      <c r="W227">
        <v>4.4000000000000004</v>
      </c>
      <c r="X227" s="3" t="s">
        <v>1749</v>
      </c>
      <c r="Y227">
        <v>13.8</v>
      </c>
      <c r="Z227" s="3">
        <v>621</v>
      </c>
      <c r="AA227">
        <v>10.7</v>
      </c>
      <c r="AB227" s="3">
        <v>660</v>
      </c>
      <c r="AC227">
        <v>42.1</v>
      </c>
      <c r="AD227">
        <v>87</v>
      </c>
      <c r="AE227">
        <v>16</v>
      </c>
      <c r="AF227">
        <v>2816</v>
      </c>
      <c r="AG227">
        <v>32021</v>
      </c>
      <c r="AH227">
        <v>7774</v>
      </c>
      <c r="AI227">
        <v>14233</v>
      </c>
      <c r="AJ227">
        <v>13.0143881</v>
      </c>
      <c r="AK227">
        <v>77.567716000000004</v>
      </c>
    </row>
    <row r="228" spans="1:37" x14ac:dyDescent="0.3">
      <c r="A228">
        <f>226</f>
        <v>226</v>
      </c>
      <c r="B228" s="3">
        <v>252</v>
      </c>
      <c r="C228" t="s">
        <v>365</v>
      </c>
      <c r="D228" t="s">
        <v>366</v>
      </c>
      <c r="E228" t="s">
        <v>367</v>
      </c>
      <c r="F228" t="s">
        <v>61</v>
      </c>
      <c r="G228" t="s">
        <v>69</v>
      </c>
      <c r="H228" t="s">
        <v>63</v>
      </c>
      <c r="I228">
        <v>5</v>
      </c>
      <c r="J228" t="s">
        <v>64</v>
      </c>
      <c r="K228">
        <v>27.6</v>
      </c>
      <c r="L228" s="3">
        <v>316</v>
      </c>
      <c r="M228">
        <v>41.6</v>
      </c>
      <c r="N228" s="3">
        <v>225</v>
      </c>
      <c r="O228">
        <v>57.3</v>
      </c>
      <c r="P228" s="3">
        <v>254</v>
      </c>
      <c r="Q228">
        <v>24.2</v>
      </c>
      <c r="R228" s="3">
        <v>499</v>
      </c>
      <c r="S228">
        <v>67.8</v>
      </c>
      <c r="T228" s="3">
        <v>288</v>
      </c>
      <c r="U228">
        <v>46.8</v>
      </c>
      <c r="V228" s="3">
        <v>310</v>
      </c>
      <c r="W228">
        <v>35.6</v>
      </c>
      <c r="X228" s="3">
        <v>415</v>
      </c>
      <c r="Y228">
        <v>88.5</v>
      </c>
      <c r="Z228" s="3">
        <v>40</v>
      </c>
      <c r="AA228">
        <v>93.2</v>
      </c>
      <c r="AB228" s="3">
        <v>70</v>
      </c>
      <c r="AC228">
        <v>41.9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>
        <v>33.9024626</v>
      </c>
      <c r="AK228">
        <v>35.482182899999998</v>
      </c>
    </row>
    <row r="229" spans="1:37" x14ac:dyDescent="0.3">
      <c r="A229">
        <f>226</f>
        <v>226</v>
      </c>
      <c r="B229" s="3">
        <v>243</v>
      </c>
      <c r="C229" t="s">
        <v>368</v>
      </c>
      <c r="D229" t="s">
        <v>62</v>
      </c>
      <c r="E229" t="s">
        <v>333</v>
      </c>
      <c r="F229" t="s">
        <v>82</v>
      </c>
      <c r="G229" t="s">
        <v>69</v>
      </c>
      <c r="H229" t="s">
        <v>320</v>
      </c>
      <c r="I229">
        <v>5</v>
      </c>
      <c r="J229" t="s">
        <v>70</v>
      </c>
      <c r="K229">
        <v>69.5</v>
      </c>
      <c r="L229" s="3">
        <v>91</v>
      </c>
      <c r="M229">
        <v>96.8</v>
      </c>
      <c r="N229" s="3">
        <v>29</v>
      </c>
      <c r="O229">
        <v>6.1</v>
      </c>
      <c r="P229" s="3" t="s">
        <v>1749</v>
      </c>
      <c r="Q229">
        <v>3.5</v>
      </c>
      <c r="R229" s="3" t="s">
        <v>1749</v>
      </c>
      <c r="S229">
        <v>6.4</v>
      </c>
      <c r="T229" s="3" t="s">
        <v>1749</v>
      </c>
      <c r="U229">
        <v>1.5</v>
      </c>
      <c r="V229" s="3" t="s">
        <v>1749</v>
      </c>
      <c r="W229">
        <v>13.3</v>
      </c>
      <c r="X229" s="3">
        <v>620</v>
      </c>
      <c r="Y229">
        <v>29.9</v>
      </c>
      <c r="Z229" s="3">
        <v>263</v>
      </c>
      <c r="AA229">
        <v>49.7</v>
      </c>
      <c r="AB229" s="3">
        <v>309</v>
      </c>
      <c r="AC229">
        <v>41.9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>
        <v>4.5708679999999999</v>
      </c>
      <c r="AK229">
        <v>-74.297332999999995</v>
      </c>
    </row>
    <row r="230" spans="1:37" x14ac:dyDescent="0.3">
      <c r="A230">
        <v>228</v>
      </c>
      <c r="B230" s="3">
        <v>224</v>
      </c>
      <c r="C230" t="s">
        <v>369</v>
      </c>
      <c r="D230" t="s">
        <v>167</v>
      </c>
      <c r="E230" t="s">
        <v>168</v>
      </c>
      <c r="F230" t="s">
        <v>68</v>
      </c>
      <c r="G230" t="s">
        <v>69</v>
      </c>
      <c r="H230" t="s">
        <v>63</v>
      </c>
      <c r="I230">
        <v>4</v>
      </c>
      <c r="J230" t="s">
        <v>70</v>
      </c>
      <c r="K230">
        <v>49.4</v>
      </c>
      <c r="L230" s="3">
        <v>164</v>
      </c>
      <c r="M230">
        <v>75.599999999999994</v>
      </c>
      <c r="N230" s="3">
        <v>82</v>
      </c>
      <c r="O230">
        <v>32.9</v>
      </c>
      <c r="P230" s="3">
        <v>482</v>
      </c>
      <c r="Q230">
        <v>21.2</v>
      </c>
      <c r="R230" s="3">
        <v>544</v>
      </c>
      <c r="S230">
        <v>23.7</v>
      </c>
      <c r="T230" s="3">
        <v>557</v>
      </c>
      <c r="U230">
        <v>15.7</v>
      </c>
      <c r="V230" s="3">
        <v>605</v>
      </c>
      <c r="W230">
        <v>10.9</v>
      </c>
      <c r="X230" s="3">
        <v>653</v>
      </c>
      <c r="Y230">
        <v>30.2</v>
      </c>
      <c r="Z230" s="3">
        <v>257</v>
      </c>
      <c r="AA230">
        <v>78.2</v>
      </c>
      <c r="AB230" s="3">
        <v>160</v>
      </c>
      <c r="AC230">
        <v>41.8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>
        <v>22.996762499999999</v>
      </c>
      <c r="AK230">
        <v>120.2168564</v>
      </c>
    </row>
    <row r="231" spans="1:37" x14ac:dyDescent="0.3">
      <c r="A231">
        <v>229</v>
      </c>
      <c r="B231" s="3">
        <v>340</v>
      </c>
      <c r="C231" t="s">
        <v>370</v>
      </c>
      <c r="D231" t="s">
        <v>122</v>
      </c>
      <c r="E231" t="s">
        <v>123</v>
      </c>
      <c r="F231" t="s">
        <v>68</v>
      </c>
      <c r="G231" t="s">
        <v>69</v>
      </c>
      <c r="H231" t="s">
        <v>63</v>
      </c>
      <c r="I231">
        <v>5</v>
      </c>
      <c r="J231" t="s">
        <v>70</v>
      </c>
      <c r="K231">
        <v>25.2</v>
      </c>
      <c r="L231" s="3">
        <v>347</v>
      </c>
      <c r="M231">
        <v>20.9</v>
      </c>
      <c r="N231" s="3">
        <v>446</v>
      </c>
      <c r="O231">
        <v>2.8</v>
      </c>
      <c r="P231" s="3" t="s">
        <v>1749</v>
      </c>
      <c r="Q231">
        <v>95.8</v>
      </c>
      <c r="R231" s="3">
        <v>48</v>
      </c>
      <c r="S231">
        <v>26.8</v>
      </c>
      <c r="T231" s="3">
        <v>511</v>
      </c>
      <c r="U231">
        <v>39.9</v>
      </c>
      <c r="V231" s="3">
        <v>342</v>
      </c>
      <c r="W231">
        <v>75.099999999999994</v>
      </c>
      <c r="X231" s="3">
        <v>172</v>
      </c>
      <c r="Y231">
        <v>15.5</v>
      </c>
      <c r="Z231" s="3">
        <v>541</v>
      </c>
      <c r="AA231">
        <v>69.900000000000006</v>
      </c>
      <c r="AB231" s="3">
        <v>207</v>
      </c>
      <c r="AC231">
        <v>41.7</v>
      </c>
      <c r="AD231">
        <v>95</v>
      </c>
      <c r="AE231">
        <v>1</v>
      </c>
      <c r="AF231">
        <v>499</v>
      </c>
      <c r="AG231">
        <v>166</v>
      </c>
      <c r="AH231">
        <v>31931</v>
      </c>
      <c r="AI231">
        <v>67900</v>
      </c>
      <c r="AJ231">
        <v>49.597911699999997</v>
      </c>
      <c r="AK231">
        <v>11.004543699999999</v>
      </c>
    </row>
    <row r="232" spans="1:37" x14ac:dyDescent="0.3">
      <c r="A232">
        <f>230</f>
        <v>230</v>
      </c>
      <c r="B232" s="3">
        <v>150</v>
      </c>
      <c r="C232" t="s">
        <v>371</v>
      </c>
      <c r="D232" t="s">
        <v>372</v>
      </c>
      <c r="E232" t="s">
        <v>373</v>
      </c>
      <c r="F232" t="s">
        <v>68</v>
      </c>
      <c r="G232" t="s">
        <v>69</v>
      </c>
      <c r="H232" t="s">
        <v>320</v>
      </c>
      <c r="I232">
        <v>4</v>
      </c>
      <c r="J232" t="s">
        <v>70</v>
      </c>
      <c r="K232">
        <v>51.4</v>
      </c>
      <c r="L232" s="3">
        <v>155</v>
      </c>
      <c r="M232">
        <v>74.900000000000006</v>
      </c>
      <c r="N232" s="3">
        <v>85</v>
      </c>
      <c r="O232">
        <v>98.9</v>
      </c>
      <c r="P232" s="3">
        <v>38</v>
      </c>
      <c r="Q232">
        <v>1.4</v>
      </c>
      <c r="R232" s="3" t="s">
        <v>1749</v>
      </c>
      <c r="S232">
        <v>28.8</v>
      </c>
      <c r="T232" s="3">
        <v>497</v>
      </c>
      <c r="U232">
        <v>34</v>
      </c>
      <c r="V232" s="3">
        <v>386</v>
      </c>
      <c r="W232">
        <v>12</v>
      </c>
      <c r="X232" s="3">
        <v>634</v>
      </c>
      <c r="Y232">
        <v>11.5</v>
      </c>
      <c r="Z232" s="3" t="s">
        <v>1749</v>
      </c>
      <c r="AA232">
        <v>5.0999999999999996</v>
      </c>
      <c r="AB232" s="3" t="s">
        <v>1749</v>
      </c>
      <c r="AC232">
        <v>41.6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>
        <v>43.225260200000001</v>
      </c>
      <c r="AK232">
        <v>76.922580499999995</v>
      </c>
    </row>
    <row r="233" spans="1:37" x14ac:dyDescent="0.3">
      <c r="A233">
        <f>230</f>
        <v>230</v>
      </c>
      <c r="B233" s="3">
        <v>181</v>
      </c>
      <c r="C233" t="s">
        <v>374</v>
      </c>
      <c r="D233" t="s">
        <v>375</v>
      </c>
      <c r="E233" t="s">
        <v>376</v>
      </c>
      <c r="F233" t="s">
        <v>91</v>
      </c>
      <c r="G233" t="s">
        <v>134</v>
      </c>
      <c r="H233" t="s">
        <v>320</v>
      </c>
      <c r="I233">
        <v>2</v>
      </c>
      <c r="J233" t="s">
        <v>70</v>
      </c>
      <c r="K233">
        <v>19.7</v>
      </c>
      <c r="L233" s="3">
        <v>448</v>
      </c>
      <c r="M233">
        <v>20.399999999999999</v>
      </c>
      <c r="N233" s="3">
        <v>451</v>
      </c>
      <c r="O233">
        <v>87.2</v>
      </c>
      <c r="P233" s="3">
        <v>98</v>
      </c>
      <c r="Q233">
        <v>48.3</v>
      </c>
      <c r="R233" s="3">
        <v>281</v>
      </c>
      <c r="S233">
        <v>100</v>
      </c>
      <c r="T233" s="3">
        <v>10</v>
      </c>
      <c r="U233">
        <v>75.3</v>
      </c>
      <c r="V233" s="3">
        <v>184</v>
      </c>
      <c r="W233">
        <v>29.6</v>
      </c>
      <c r="X233" s="3">
        <v>459</v>
      </c>
      <c r="Y233">
        <v>9</v>
      </c>
      <c r="Z233" s="3" t="s">
        <v>1749</v>
      </c>
      <c r="AA233">
        <v>66.5</v>
      </c>
      <c r="AB233" s="3">
        <v>220</v>
      </c>
      <c r="AC233">
        <v>41.6</v>
      </c>
      <c r="AD233">
        <v>87</v>
      </c>
      <c r="AE233">
        <v>14</v>
      </c>
      <c r="AF233">
        <v>12535</v>
      </c>
      <c r="AG233">
        <v>25496</v>
      </c>
      <c r="AH233">
        <v>43363</v>
      </c>
      <c r="AI233">
        <v>79867</v>
      </c>
      <c r="AJ233">
        <v>24.447355600000002</v>
      </c>
      <c r="AK233">
        <v>54.394908800000003</v>
      </c>
    </row>
    <row r="234" spans="1:37" x14ac:dyDescent="0.3">
      <c r="A234">
        <v>232</v>
      </c>
      <c r="B234" s="3">
        <v>215</v>
      </c>
      <c r="C234" t="s">
        <v>377</v>
      </c>
      <c r="D234" t="s">
        <v>122</v>
      </c>
      <c r="E234" t="s">
        <v>123</v>
      </c>
      <c r="F234" t="s">
        <v>68</v>
      </c>
      <c r="G234" t="s">
        <v>69</v>
      </c>
      <c r="H234" t="s">
        <v>63</v>
      </c>
      <c r="I234">
        <v>5</v>
      </c>
      <c r="J234" t="s">
        <v>70</v>
      </c>
      <c r="K234">
        <v>47.4</v>
      </c>
      <c r="L234" s="3">
        <v>172</v>
      </c>
      <c r="M234">
        <v>29</v>
      </c>
      <c r="N234" s="3">
        <v>338</v>
      </c>
      <c r="O234">
        <v>70.099999999999994</v>
      </c>
      <c r="P234" s="3">
        <v>183</v>
      </c>
      <c r="Q234">
        <v>17.7</v>
      </c>
      <c r="R234" s="3">
        <v>587</v>
      </c>
      <c r="S234">
        <v>49.5</v>
      </c>
      <c r="T234" s="3">
        <v>361</v>
      </c>
      <c r="U234">
        <v>22.5</v>
      </c>
      <c r="V234" s="3">
        <v>505</v>
      </c>
      <c r="W234">
        <v>91.8</v>
      </c>
      <c r="X234" s="3">
        <v>71</v>
      </c>
      <c r="Y234">
        <v>21.9</v>
      </c>
      <c r="Z234" s="3">
        <v>379</v>
      </c>
      <c r="AA234">
        <v>55.5</v>
      </c>
      <c r="AB234" s="3">
        <v>274</v>
      </c>
      <c r="AC234">
        <v>41.4</v>
      </c>
      <c r="AD234">
        <v>95</v>
      </c>
      <c r="AE234">
        <v>1</v>
      </c>
      <c r="AF234">
        <v>499</v>
      </c>
      <c r="AG234">
        <v>166</v>
      </c>
      <c r="AH234">
        <v>31931</v>
      </c>
      <c r="AI234">
        <v>67900</v>
      </c>
      <c r="AJ234">
        <v>51.5414946</v>
      </c>
      <c r="AK234">
        <v>9.9375952000000005</v>
      </c>
    </row>
    <row r="235" spans="1:37" x14ac:dyDescent="0.3">
      <c r="A235">
        <f>233</f>
        <v>233</v>
      </c>
      <c r="B235" s="3">
        <v>266</v>
      </c>
      <c r="C235" t="s">
        <v>378</v>
      </c>
      <c r="D235" t="s">
        <v>88</v>
      </c>
      <c r="E235" t="s">
        <v>89</v>
      </c>
      <c r="F235" t="s">
        <v>82</v>
      </c>
      <c r="G235" t="s">
        <v>69</v>
      </c>
      <c r="H235" t="s">
        <v>63</v>
      </c>
      <c r="I235">
        <v>3</v>
      </c>
      <c r="J235" t="s">
        <v>70</v>
      </c>
      <c r="K235">
        <v>29.6</v>
      </c>
      <c r="L235" s="3">
        <v>291</v>
      </c>
      <c r="M235">
        <v>25.8</v>
      </c>
      <c r="N235" s="3">
        <v>373</v>
      </c>
      <c r="O235">
        <v>4.8</v>
      </c>
      <c r="P235" s="3" t="s">
        <v>1749</v>
      </c>
      <c r="Q235">
        <v>67.400000000000006</v>
      </c>
      <c r="R235" s="3">
        <v>160</v>
      </c>
      <c r="S235">
        <v>96.7</v>
      </c>
      <c r="T235" s="3">
        <v>130</v>
      </c>
      <c r="U235">
        <v>59.9</v>
      </c>
      <c r="V235" s="3">
        <v>249</v>
      </c>
      <c r="W235">
        <v>51.4</v>
      </c>
      <c r="X235" s="3">
        <v>303</v>
      </c>
      <c r="Y235">
        <v>26.2</v>
      </c>
      <c r="Z235" s="3">
        <v>312</v>
      </c>
      <c r="AA235">
        <v>54.3</v>
      </c>
      <c r="AB235" s="3">
        <v>283</v>
      </c>
      <c r="AC235">
        <v>41.3</v>
      </c>
      <c r="AD235">
        <v>95</v>
      </c>
      <c r="AE235">
        <v>5</v>
      </c>
      <c r="AF235">
        <v>5393</v>
      </c>
      <c r="AG235">
        <v>1490</v>
      </c>
      <c r="AH235">
        <v>51048</v>
      </c>
      <c r="AI235">
        <v>96902</v>
      </c>
      <c r="AJ235">
        <v>-3.0926125999999998</v>
      </c>
      <c r="AK235">
        <v>59.509923200000003</v>
      </c>
    </row>
    <row r="236" spans="1:37" x14ac:dyDescent="0.3">
      <c r="A236">
        <f>233</f>
        <v>233</v>
      </c>
      <c r="B236" s="3">
        <v>177</v>
      </c>
      <c r="C236" t="s">
        <v>379</v>
      </c>
      <c r="D236" t="s">
        <v>167</v>
      </c>
      <c r="E236" t="s">
        <v>168</v>
      </c>
      <c r="F236" t="s">
        <v>68</v>
      </c>
      <c r="G236" t="s">
        <v>62</v>
      </c>
      <c r="H236" t="s">
        <v>63</v>
      </c>
      <c r="I236">
        <v>4</v>
      </c>
      <c r="J236" t="s">
        <v>70</v>
      </c>
      <c r="K236">
        <v>53.1</v>
      </c>
      <c r="L236" s="3">
        <v>147</v>
      </c>
      <c r="M236">
        <v>67.7</v>
      </c>
      <c r="N236" s="3">
        <v>111</v>
      </c>
      <c r="O236">
        <v>28.3</v>
      </c>
      <c r="P236" s="3">
        <v>542</v>
      </c>
      <c r="Q236">
        <v>38.299999999999997</v>
      </c>
      <c r="R236" s="3">
        <v>363</v>
      </c>
      <c r="S236">
        <v>16.8</v>
      </c>
      <c r="T236" s="3">
        <v>635</v>
      </c>
      <c r="U236">
        <v>20.100000000000001</v>
      </c>
      <c r="V236" s="3">
        <v>546</v>
      </c>
      <c r="W236">
        <v>6.7</v>
      </c>
      <c r="X236" s="3" t="s">
        <v>1749</v>
      </c>
      <c r="Y236">
        <v>15.9</v>
      </c>
      <c r="Z236" s="3">
        <v>525</v>
      </c>
      <c r="AA236">
        <v>30.5</v>
      </c>
      <c r="AB236" s="3">
        <v>444</v>
      </c>
      <c r="AC236">
        <v>41.3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>
        <v>24.7961217</v>
      </c>
      <c r="AK236">
        <v>120.9966699</v>
      </c>
    </row>
    <row r="237" spans="1:37" x14ac:dyDescent="0.3">
      <c r="A237">
        <v>235</v>
      </c>
      <c r="B237" s="3">
        <v>281</v>
      </c>
      <c r="C237" t="s">
        <v>380</v>
      </c>
      <c r="D237" t="s">
        <v>66</v>
      </c>
      <c r="E237" t="s">
        <v>67</v>
      </c>
      <c r="F237" t="s">
        <v>61</v>
      </c>
      <c r="G237" t="s">
        <v>62</v>
      </c>
      <c r="H237" t="s">
        <v>63</v>
      </c>
      <c r="I237">
        <v>4</v>
      </c>
      <c r="J237" t="s">
        <v>70</v>
      </c>
      <c r="K237">
        <v>16.399999999999999</v>
      </c>
      <c r="L237" s="3">
        <v>537</v>
      </c>
      <c r="M237">
        <v>21.1</v>
      </c>
      <c r="N237" s="3">
        <v>438</v>
      </c>
      <c r="O237">
        <v>18.600000000000001</v>
      </c>
      <c r="P237" s="3" t="s">
        <v>1749</v>
      </c>
      <c r="Q237">
        <v>79.400000000000006</v>
      </c>
      <c r="R237" s="3">
        <v>113</v>
      </c>
      <c r="S237">
        <v>100</v>
      </c>
      <c r="T237" s="3">
        <v>67</v>
      </c>
      <c r="U237">
        <v>97.6</v>
      </c>
      <c r="V237" s="3">
        <v>66</v>
      </c>
      <c r="W237">
        <v>40.200000000000003</v>
      </c>
      <c r="X237" s="3">
        <v>375</v>
      </c>
      <c r="Y237">
        <v>21.3</v>
      </c>
      <c r="Z237" s="3">
        <v>392</v>
      </c>
      <c r="AA237">
        <v>43.5</v>
      </c>
      <c r="AB237" s="3">
        <v>342</v>
      </c>
      <c r="AC237">
        <v>41.2</v>
      </c>
      <c r="AD237">
        <v>96</v>
      </c>
      <c r="AE237">
        <v>12</v>
      </c>
      <c r="AF237">
        <v>11405</v>
      </c>
      <c r="AG237">
        <v>3215</v>
      </c>
      <c r="AH237">
        <v>37460</v>
      </c>
      <c r="AI237">
        <v>66806</v>
      </c>
      <c r="AJ237">
        <v>55.909515499999998</v>
      </c>
      <c r="AK237">
        <v>-3.320646</v>
      </c>
    </row>
    <row r="238" spans="1:37" x14ac:dyDescent="0.3">
      <c r="A238">
        <v>236</v>
      </c>
      <c r="B238" s="3">
        <v>248</v>
      </c>
      <c r="C238" t="s">
        <v>381</v>
      </c>
      <c r="D238" t="s">
        <v>104</v>
      </c>
      <c r="E238" t="s">
        <v>105</v>
      </c>
      <c r="F238" t="s">
        <v>82</v>
      </c>
      <c r="G238" t="s">
        <v>78</v>
      </c>
      <c r="H238" t="s">
        <v>63</v>
      </c>
      <c r="I238">
        <v>1</v>
      </c>
      <c r="J238" t="s">
        <v>70</v>
      </c>
      <c r="K238">
        <v>31.6</v>
      </c>
      <c r="L238" s="3">
        <v>275</v>
      </c>
      <c r="M238">
        <v>5.9</v>
      </c>
      <c r="N238" s="3" t="s">
        <v>1748</v>
      </c>
      <c r="O238">
        <v>9.1999999999999993</v>
      </c>
      <c r="P238" s="3" t="s">
        <v>1749</v>
      </c>
      <c r="Q238">
        <v>93.7</v>
      </c>
      <c r="R238" s="3">
        <v>61</v>
      </c>
      <c r="S238">
        <v>19.3</v>
      </c>
      <c r="T238" s="3">
        <v>598</v>
      </c>
      <c r="U238">
        <v>41.5</v>
      </c>
      <c r="V238" s="3">
        <v>336</v>
      </c>
      <c r="W238">
        <v>99.6</v>
      </c>
      <c r="X238" s="3">
        <v>11</v>
      </c>
      <c r="Y238">
        <v>11.6</v>
      </c>
      <c r="Z238" s="3" t="s">
        <v>1749</v>
      </c>
      <c r="AA238">
        <v>46</v>
      </c>
      <c r="AB238" s="3">
        <v>331</v>
      </c>
      <c r="AC238">
        <v>41.1</v>
      </c>
      <c r="AD238">
        <v>92</v>
      </c>
      <c r="AE238">
        <v>4</v>
      </c>
      <c r="AF238">
        <v>2785</v>
      </c>
      <c r="AG238">
        <v>932</v>
      </c>
      <c r="AH238">
        <v>31192</v>
      </c>
      <c r="AI238">
        <v>58875</v>
      </c>
      <c r="AJ238">
        <v>48.855550600000001</v>
      </c>
      <c r="AK238">
        <v>2.3318549000000002</v>
      </c>
    </row>
    <row r="239" spans="1:37" x14ac:dyDescent="0.3">
      <c r="A239">
        <f>237</f>
        <v>237</v>
      </c>
      <c r="B239" s="3">
        <v>205</v>
      </c>
      <c r="C239" t="s">
        <v>382</v>
      </c>
      <c r="D239" t="s">
        <v>59</v>
      </c>
      <c r="E239" t="s">
        <v>60</v>
      </c>
      <c r="F239" t="s">
        <v>61</v>
      </c>
      <c r="G239" t="s">
        <v>69</v>
      </c>
      <c r="H239" t="s">
        <v>63</v>
      </c>
      <c r="I239">
        <v>5</v>
      </c>
      <c r="J239" t="s">
        <v>64</v>
      </c>
      <c r="K239">
        <v>21.1</v>
      </c>
      <c r="L239" s="3">
        <v>415</v>
      </c>
      <c r="M239">
        <v>24.2</v>
      </c>
      <c r="N239" s="3">
        <v>398</v>
      </c>
      <c r="O239">
        <v>57.9</v>
      </c>
      <c r="P239" s="3">
        <v>248</v>
      </c>
      <c r="Q239">
        <v>78.599999999999994</v>
      </c>
      <c r="R239" s="3">
        <v>121</v>
      </c>
      <c r="S239">
        <v>5.3</v>
      </c>
      <c r="T239" s="3" t="s">
        <v>1749</v>
      </c>
      <c r="U239">
        <v>33.9</v>
      </c>
      <c r="V239" s="3">
        <v>388</v>
      </c>
      <c r="W239">
        <v>6.6</v>
      </c>
      <c r="X239" s="3" t="s">
        <v>1749</v>
      </c>
      <c r="Y239">
        <v>72.099999999999994</v>
      </c>
      <c r="Z239" s="3">
        <v>65</v>
      </c>
      <c r="AA239">
        <v>66.8</v>
      </c>
      <c r="AB239" s="3">
        <v>217</v>
      </c>
      <c r="AC239">
        <v>40.9</v>
      </c>
      <c r="AD239">
        <v>100</v>
      </c>
      <c r="AE239">
        <v>19</v>
      </c>
      <c r="AF239">
        <v>27091</v>
      </c>
      <c r="AG239">
        <v>12264</v>
      </c>
      <c r="AH239">
        <v>59456</v>
      </c>
      <c r="AI239">
        <v>113268</v>
      </c>
      <c r="AJ239">
        <v>43.704440599999998</v>
      </c>
      <c r="AK239">
        <v>-72.2886934</v>
      </c>
    </row>
    <row r="240" spans="1:37" x14ac:dyDescent="0.3">
      <c r="A240">
        <f>237</f>
        <v>237</v>
      </c>
      <c r="B240" s="3">
        <v>248</v>
      </c>
      <c r="C240" t="s">
        <v>383</v>
      </c>
      <c r="D240" t="s">
        <v>384</v>
      </c>
      <c r="E240" t="s">
        <v>385</v>
      </c>
      <c r="F240" t="s">
        <v>82</v>
      </c>
      <c r="G240" t="s">
        <v>69</v>
      </c>
      <c r="H240" t="s">
        <v>63</v>
      </c>
      <c r="I240">
        <v>4</v>
      </c>
      <c r="J240" t="s">
        <v>70</v>
      </c>
      <c r="K240">
        <v>50.5</v>
      </c>
      <c r="L240" s="3">
        <v>161</v>
      </c>
      <c r="M240">
        <v>73</v>
      </c>
      <c r="N240" s="3">
        <v>91</v>
      </c>
      <c r="O240">
        <v>50.4</v>
      </c>
      <c r="P240" s="3">
        <v>309</v>
      </c>
      <c r="Q240">
        <v>2</v>
      </c>
      <c r="R240" s="3" t="s">
        <v>1749</v>
      </c>
      <c r="S240">
        <v>75.8</v>
      </c>
      <c r="T240" s="3">
        <v>249</v>
      </c>
      <c r="U240">
        <v>4.8</v>
      </c>
      <c r="V240" s="3" t="s">
        <v>1749</v>
      </c>
      <c r="W240">
        <v>2</v>
      </c>
      <c r="X240" s="3" t="s">
        <v>1749</v>
      </c>
      <c r="Y240">
        <v>58.7</v>
      </c>
      <c r="Z240" s="3">
        <v>103</v>
      </c>
      <c r="AA240">
        <v>42.3</v>
      </c>
      <c r="AB240" s="3">
        <v>351</v>
      </c>
      <c r="AC240">
        <v>40.9</v>
      </c>
      <c r="AD240">
        <v>76</v>
      </c>
      <c r="AE240">
        <v>9</v>
      </c>
      <c r="AF240">
        <v>2316</v>
      </c>
      <c r="AG240">
        <v>12885</v>
      </c>
      <c r="AH240">
        <v>11033</v>
      </c>
      <c r="AI240">
        <v>20640</v>
      </c>
      <c r="AJ240">
        <v>-6.2802496000000003</v>
      </c>
      <c r="AK240">
        <v>106.75541939999999</v>
      </c>
    </row>
    <row r="241" spans="1:37" x14ac:dyDescent="0.3">
      <c r="A241">
        <f>239</f>
        <v>239</v>
      </c>
      <c r="B241" s="3">
        <v>292</v>
      </c>
      <c r="C241" t="s">
        <v>386</v>
      </c>
      <c r="D241" t="s">
        <v>164</v>
      </c>
      <c r="E241" t="s">
        <v>165</v>
      </c>
      <c r="F241" t="s">
        <v>61</v>
      </c>
      <c r="G241" t="s">
        <v>62</v>
      </c>
      <c r="H241" t="s">
        <v>63</v>
      </c>
      <c r="I241">
        <v>4</v>
      </c>
      <c r="J241" t="s">
        <v>70</v>
      </c>
      <c r="K241">
        <v>30.4</v>
      </c>
      <c r="L241" s="3">
        <v>286</v>
      </c>
      <c r="M241">
        <v>16</v>
      </c>
      <c r="N241" s="3">
        <v>528</v>
      </c>
      <c r="O241">
        <v>43.2</v>
      </c>
      <c r="P241" s="3">
        <v>364</v>
      </c>
      <c r="Q241">
        <v>22.7</v>
      </c>
      <c r="R241" s="3">
        <v>520</v>
      </c>
      <c r="S241">
        <v>98.2</v>
      </c>
      <c r="T241" s="3">
        <v>111</v>
      </c>
      <c r="U241">
        <v>97.9</v>
      </c>
      <c r="V241" s="3">
        <v>64</v>
      </c>
      <c r="W241">
        <v>65.2</v>
      </c>
      <c r="X241" s="3">
        <v>215</v>
      </c>
      <c r="Y241">
        <v>44.9</v>
      </c>
      <c r="Z241" s="3">
        <v>157</v>
      </c>
      <c r="AA241">
        <v>94.7</v>
      </c>
      <c r="AB241" s="3">
        <v>58</v>
      </c>
      <c r="AC241">
        <v>40.6</v>
      </c>
      <c r="AD241">
        <v>91</v>
      </c>
      <c r="AE241">
        <v>5</v>
      </c>
      <c r="AF241">
        <v>5439</v>
      </c>
      <c r="AG241">
        <v>2017</v>
      </c>
      <c r="AH241">
        <v>46013</v>
      </c>
      <c r="AI241">
        <v>87427</v>
      </c>
      <c r="AJ241">
        <v>-38.200218300000003</v>
      </c>
      <c r="AK241">
        <v>169.46914179999999</v>
      </c>
    </row>
    <row r="242" spans="1:37" x14ac:dyDescent="0.3">
      <c r="A242">
        <f>239</f>
        <v>239</v>
      </c>
      <c r="B242" s="3">
        <v>201</v>
      </c>
      <c r="C242" t="s">
        <v>387</v>
      </c>
      <c r="D242" t="s">
        <v>122</v>
      </c>
      <c r="E242" t="s">
        <v>123</v>
      </c>
      <c r="F242" t="s">
        <v>68</v>
      </c>
      <c r="G242" t="s">
        <v>69</v>
      </c>
      <c r="H242" t="s">
        <v>63</v>
      </c>
      <c r="I242">
        <v>5</v>
      </c>
      <c r="J242" t="s">
        <v>70</v>
      </c>
      <c r="K242">
        <v>52.4</v>
      </c>
      <c r="L242" s="3">
        <v>151</v>
      </c>
      <c r="M242">
        <v>19.8</v>
      </c>
      <c r="N242" s="3">
        <v>458</v>
      </c>
      <c r="O242">
        <v>58</v>
      </c>
      <c r="P242" s="3">
        <v>247</v>
      </c>
      <c r="Q242">
        <v>22.1</v>
      </c>
      <c r="R242" s="3">
        <v>526</v>
      </c>
      <c r="S242">
        <v>41.5</v>
      </c>
      <c r="T242" s="3">
        <v>397</v>
      </c>
      <c r="U242">
        <v>37.5</v>
      </c>
      <c r="V242" s="3">
        <v>365</v>
      </c>
      <c r="W242">
        <v>90.7</v>
      </c>
      <c r="X242" s="3">
        <v>79</v>
      </c>
      <c r="Y242">
        <v>25.9</v>
      </c>
      <c r="Z242" s="3">
        <v>319</v>
      </c>
      <c r="AA242">
        <v>35.200000000000003</v>
      </c>
      <c r="AB242" s="3">
        <v>399</v>
      </c>
      <c r="AC242">
        <v>40.6</v>
      </c>
      <c r="AD242">
        <v>95</v>
      </c>
      <c r="AE242">
        <v>1</v>
      </c>
      <c r="AF242">
        <v>499</v>
      </c>
      <c r="AG242">
        <v>166</v>
      </c>
      <c r="AH242">
        <v>31931</v>
      </c>
      <c r="AI242">
        <v>67900</v>
      </c>
      <c r="AJ242">
        <v>50.726780599999998</v>
      </c>
      <c r="AK242">
        <v>7.0864528</v>
      </c>
    </row>
    <row r="243" spans="1:37" x14ac:dyDescent="0.3">
      <c r="A243">
        <v>241</v>
      </c>
      <c r="B243" s="3">
        <v>275</v>
      </c>
      <c r="C243" t="s">
        <v>388</v>
      </c>
      <c r="D243" t="s">
        <v>164</v>
      </c>
      <c r="E243" t="s">
        <v>165</v>
      </c>
      <c r="F243" t="s">
        <v>68</v>
      </c>
      <c r="G243" t="s">
        <v>62</v>
      </c>
      <c r="H243" t="s">
        <v>63</v>
      </c>
      <c r="I243">
        <v>4</v>
      </c>
      <c r="J243" t="s">
        <v>70</v>
      </c>
      <c r="K243">
        <v>44.8</v>
      </c>
      <c r="L243" s="3">
        <v>186</v>
      </c>
      <c r="M243">
        <v>25.5</v>
      </c>
      <c r="N243" s="3">
        <v>375</v>
      </c>
      <c r="O243">
        <v>9.1</v>
      </c>
      <c r="P243" s="3" t="s">
        <v>1749</v>
      </c>
      <c r="Q243">
        <v>32.299999999999997</v>
      </c>
      <c r="R243" s="3">
        <v>418</v>
      </c>
      <c r="S243">
        <v>99.5</v>
      </c>
      <c r="T243" s="3">
        <v>88</v>
      </c>
      <c r="U243">
        <v>34.6</v>
      </c>
      <c r="V243" s="3">
        <v>382</v>
      </c>
      <c r="W243">
        <v>38.1</v>
      </c>
      <c r="X243" s="3">
        <v>393</v>
      </c>
      <c r="Y243">
        <v>47</v>
      </c>
      <c r="Z243" s="3">
        <v>149</v>
      </c>
      <c r="AA243">
        <v>93.6</v>
      </c>
      <c r="AB243" s="3">
        <v>66</v>
      </c>
      <c r="AC243">
        <v>40.5</v>
      </c>
      <c r="AD243">
        <v>91</v>
      </c>
      <c r="AE243">
        <v>5</v>
      </c>
      <c r="AF243">
        <v>5439</v>
      </c>
      <c r="AG243">
        <v>2017</v>
      </c>
      <c r="AH243">
        <v>46013</v>
      </c>
      <c r="AI243">
        <v>87427</v>
      </c>
      <c r="AJ243">
        <v>-41.292381399999996</v>
      </c>
      <c r="AK243">
        <v>174.77874629999999</v>
      </c>
    </row>
    <row r="244" spans="1:37" x14ac:dyDescent="0.3">
      <c r="A244">
        <v>242</v>
      </c>
      <c r="B244" s="3">
        <v>316</v>
      </c>
      <c r="C244" t="s">
        <v>389</v>
      </c>
      <c r="D244" t="s">
        <v>88</v>
      </c>
      <c r="E244" t="s">
        <v>89</v>
      </c>
      <c r="F244" t="s">
        <v>68</v>
      </c>
      <c r="G244" t="s">
        <v>62</v>
      </c>
      <c r="H244" t="s">
        <v>63</v>
      </c>
      <c r="I244">
        <v>4</v>
      </c>
      <c r="J244" t="s">
        <v>70</v>
      </c>
      <c r="K244">
        <v>22.6</v>
      </c>
      <c r="L244" s="3">
        <v>388</v>
      </c>
      <c r="M244">
        <v>20.2</v>
      </c>
      <c r="N244" s="3">
        <v>453</v>
      </c>
      <c r="O244">
        <v>6.9</v>
      </c>
      <c r="P244" s="3" t="s">
        <v>1749</v>
      </c>
      <c r="Q244">
        <v>77.5</v>
      </c>
      <c r="R244" s="3">
        <v>124</v>
      </c>
      <c r="S244">
        <v>94.4</v>
      </c>
      <c r="T244" s="3">
        <v>156</v>
      </c>
      <c r="U244">
        <v>98.4</v>
      </c>
      <c r="V244" s="3">
        <v>57</v>
      </c>
      <c r="W244">
        <v>45.8</v>
      </c>
      <c r="X244" s="3">
        <v>337</v>
      </c>
      <c r="Y244">
        <v>14.3</v>
      </c>
      <c r="Z244" s="3">
        <v>591</v>
      </c>
      <c r="AA244">
        <v>28.9</v>
      </c>
      <c r="AB244" s="3">
        <v>460</v>
      </c>
      <c r="AC244">
        <v>40.299999999999997</v>
      </c>
      <c r="AD244">
        <v>95</v>
      </c>
      <c r="AE244">
        <v>5</v>
      </c>
      <c r="AF244">
        <v>5393</v>
      </c>
      <c r="AG244">
        <v>1490</v>
      </c>
      <c r="AH244">
        <v>51048</v>
      </c>
      <c r="AI244">
        <v>96902</v>
      </c>
      <c r="AJ244">
        <v>-37.720200499999997</v>
      </c>
      <c r="AK244">
        <v>140.1690322</v>
      </c>
    </row>
    <row r="245" spans="1:37" x14ac:dyDescent="0.3">
      <c r="A245">
        <v>243</v>
      </c>
      <c r="B245" s="3">
        <v>300</v>
      </c>
      <c r="C245" t="s">
        <v>390</v>
      </c>
      <c r="D245" t="s">
        <v>88</v>
      </c>
      <c r="E245" t="s">
        <v>89</v>
      </c>
      <c r="F245" t="s">
        <v>82</v>
      </c>
      <c r="G245" t="s">
        <v>69</v>
      </c>
      <c r="H245" t="s">
        <v>63</v>
      </c>
      <c r="I245">
        <v>4</v>
      </c>
      <c r="J245" t="s">
        <v>70</v>
      </c>
      <c r="K245">
        <v>26.5</v>
      </c>
      <c r="L245" s="3">
        <v>332</v>
      </c>
      <c r="M245">
        <v>16.2</v>
      </c>
      <c r="N245" s="3">
        <v>526</v>
      </c>
      <c r="O245">
        <v>7.5</v>
      </c>
      <c r="P245" s="3" t="s">
        <v>1749</v>
      </c>
      <c r="Q245">
        <v>65.8</v>
      </c>
      <c r="R245" s="3">
        <v>166</v>
      </c>
      <c r="S245">
        <v>100</v>
      </c>
      <c r="T245" s="3">
        <v>70</v>
      </c>
      <c r="U245">
        <v>31.7</v>
      </c>
      <c r="V245" s="3">
        <v>403</v>
      </c>
      <c r="W245">
        <v>72.7</v>
      </c>
      <c r="X245" s="3">
        <v>185</v>
      </c>
      <c r="Y245">
        <v>15.5</v>
      </c>
      <c r="Z245" s="3">
        <v>539</v>
      </c>
      <c r="AA245">
        <v>93.3</v>
      </c>
      <c r="AB245" s="3">
        <v>69</v>
      </c>
      <c r="AC245">
        <v>40.1</v>
      </c>
      <c r="AD245">
        <v>95</v>
      </c>
      <c r="AE245">
        <v>5</v>
      </c>
      <c r="AF245">
        <v>5393</v>
      </c>
      <c r="AG245">
        <v>1490</v>
      </c>
      <c r="AH245">
        <v>51048</v>
      </c>
      <c r="AI245">
        <v>96902</v>
      </c>
      <c r="AJ245">
        <v>-24.027308999999999</v>
      </c>
      <c r="AK245">
        <v>91.384656899999996</v>
      </c>
    </row>
    <row r="246" spans="1:37" x14ac:dyDescent="0.3">
      <c r="A246">
        <v>244</v>
      </c>
      <c r="B246" s="3">
        <v>305</v>
      </c>
      <c r="C246" t="s">
        <v>391</v>
      </c>
      <c r="D246" t="s">
        <v>66</v>
      </c>
      <c r="E246" t="s">
        <v>67</v>
      </c>
      <c r="F246" t="s">
        <v>68</v>
      </c>
      <c r="G246" t="s">
        <v>62</v>
      </c>
      <c r="H246" t="s">
        <v>63</v>
      </c>
      <c r="I246">
        <v>4</v>
      </c>
      <c r="J246" t="s">
        <v>70</v>
      </c>
      <c r="K246">
        <v>20.399999999999999</v>
      </c>
      <c r="L246" s="3">
        <v>428</v>
      </c>
      <c r="M246">
        <v>23.4</v>
      </c>
      <c r="N246" s="3">
        <v>409</v>
      </c>
      <c r="O246">
        <v>23.2</v>
      </c>
      <c r="P246" s="3">
        <v>613</v>
      </c>
      <c r="Q246">
        <v>56.2</v>
      </c>
      <c r="R246" s="3">
        <v>230</v>
      </c>
      <c r="S246">
        <v>96.8</v>
      </c>
      <c r="T246" s="3">
        <v>129</v>
      </c>
      <c r="U246">
        <v>88.3</v>
      </c>
      <c r="V246" s="3">
        <v>127</v>
      </c>
      <c r="W246">
        <v>71.099999999999994</v>
      </c>
      <c r="X246" s="3">
        <v>192</v>
      </c>
      <c r="Y246">
        <v>16.8</v>
      </c>
      <c r="Z246" s="3">
        <v>503</v>
      </c>
      <c r="AA246">
        <v>57.7</v>
      </c>
      <c r="AB246" s="3">
        <v>259</v>
      </c>
      <c r="AC246">
        <v>39.9</v>
      </c>
      <c r="AD246">
        <v>96</v>
      </c>
      <c r="AE246">
        <v>12</v>
      </c>
      <c r="AF246">
        <v>11405</v>
      </c>
      <c r="AG246">
        <v>3215</v>
      </c>
      <c r="AH246">
        <v>37460</v>
      </c>
      <c r="AI246">
        <v>66806</v>
      </c>
      <c r="AJ246">
        <v>51.243142900000002</v>
      </c>
      <c r="AK246">
        <v>-0.58946639999999995</v>
      </c>
    </row>
    <row r="247" spans="1:37" x14ac:dyDescent="0.3">
      <c r="A247">
        <v>245</v>
      </c>
      <c r="B247" s="3">
        <v>253</v>
      </c>
      <c r="C247" t="s">
        <v>392</v>
      </c>
      <c r="D247" t="s">
        <v>59</v>
      </c>
      <c r="E247" t="s">
        <v>60</v>
      </c>
      <c r="F247" t="s">
        <v>68</v>
      </c>
      <c r="G247" t="s">
        <v>62</v>
      </c>
      <c r="H247" t="s">
        <v>63</v>
      </c>
      <c r="I247">
        <v>5</v>
      </c>
      <c r="J247" t="s">
        <v>70</v>
      </c>
      <c r="K247">
        <v>39.5</v>
      </c>
      <c r="L247" s="3">
        <v>218</v>
      </c>
      <c r="M247">
        <v>11.9</v>
      </c>
      <c r="N247" s="3" t="s">
        <v>1748</v>
      </c>
      <c r="O247">
        <v>10.7</v>
      </c>
      <c r="P247" s="3" t="s">
        <v>1749</v>
      </c>
      <c r="Q247">
        <v>57.6</v>
      </c>
      <c r="R247" s="3">
        <v>225</v>
      </c>
      <c r="S247">
        <v>71</v>
      </c>
      <c r="T247" s="3">
        <v>271</v>
      </c>
      <c r="U247">
        <v>23.8</v>
      </c>
      <c r="V247" s="3">
        <v>490</v>
      </c>
      <c r="W247">
        <v>52</v>
      </c>
      <c r="X247" s="3">
        <v>301</v>
      </c>
      <c r="Y247">
        <v>27.7</v>
      </c>
      <c r="Z247" s="3">
        <v>292</v>
      </c>
      <c r="AA247">
        <v>93.5</v>
      </c>
      <c r="AB247" s="3">
        <v>67</v>
      </c>
      <c r="AC247">
        <v>39.799999999999997</v>
      </c>
      <c r="AD247">
        <v>100</v>
      </c>
      <c r="AE247">
        <v>19</v>
      </c>
      <c r="AF247">
        <v>27091</v>
      </c>
      <c r="AG247">
        <v>12264</v>
      </c>
      <c r="AH247">
        <v>59456</v>
      </c>
      <c r="AI247">
        <v>113268</v>
      </c>
      <c r="AJ247">
        <v>42.3867598</v>
      </c>
      <c r="AK247">
        <v>-72.530051499999999</v>
      </c>
    </row>
    <row r="248" spans="1:37" x14ac:dyDescent="0.3">
      <c r="A248">
        <f>246</f>
        <v>246</v>
      </c>
      <c r="B248" s="3">
        <v>275</v>
      </c>
      <c r="C248" t="s">
        <v>393</v>
      </c>
      <c r="D248" t="s">
        <v>122</v>
      </c>
      <c r="E248" t="s">
        <v>123</v>
      </c>
      <c r="F248" t="s">
        <v>68</v>
      </c>
      <c r="G248" t="s">
        <v>78</v>
      </c>
      <c r="H248" t="s">
        <v>63</v>
      </c>
      <c r="I248">
        <v>5</v>
      </c>
      <c r="J248" t="s">
        <v>70</v>
      </c>
      <c r="K248">
        <v>21</v>
      </c>
      <c r="L248" s="3">
        <v>417</v>
      </c>
      <c r="M248">
        <v>37.5</v>
      </c>
      <c r="N248" s="3">
        <v>263</v>
      </c>
      <c r="O248">
        <v>6.2</v>
      </c>
      <c r="P248" s="3" t="s">
        <v>1749</v>
      </c>
      <c r="Q248">
        <v>79</v>
      </c>
      <c r="R248" s="3">
        <v>117</v>
      </c>
      <c r="S248">
        <v>62.6</v>
      </c>
      <c r="T248" s="3">
        <v>310</v>
      </c>
      <c r="U248">
        <v>74.599999999999994</v>
      </c>
      <c r="V248" s="3">
        <v>188</v>
      </c>
      <c r="W248">
        <v>32.5</v>
      </c>
      <c r="X248" s="3">
        <v>439</v>
      </c>
      <c r="Y248">
        <v>33.5</v>
      </c>
      <c r="Z248" s="3">
        <v>229</v>
      </c>
      <c r="AA248">
        <v>19.899999999999999</v>
      </c>
      <c r="AB248" s="3">
        <v>545</v>
      </c>
      <c r="AC248">
        <v>39.700000000000003</v>
      </c>
      <c r="AD248">
        <v>95</v>
      </c>
      <c r="AE248">
        <v>1</v>
      </c>
      <c r="AF248">
        <v>499</v>
      </c>
      <c r="AG248">
        <v>166</v>
      </c>
      <c r="AH248">
        <v>31931</v>
      </c>
      <c r="AI248">
        <v>67900</v>
      </c>
      <c r="AJ248">
        <v>49.8748699</v>
      </c>
      <c r="AK248">
        <v>8.6563634</v>
      </c>
    </row>
    <row r="249" spans="1:37" x14ac:dyDescent="0.3">
      <c r="A249">
        <f>246</f>
        <v>246</v>
      </c>
      <c r="B249" s="3">
        <v>200</v>
      </c>
      <c r="C249" t="s">
        <v>394</v>
      </c>
      <c r="D249" t="s">
        <v>122</v>
      </c>
      <c r="E249" t="s">
        <v>123</v>
      </c>
      <c r="F249" t="s">
        <v>68</v>
      </c>
      <c r="G249" t="s">
        <v>69</v>
      </c>
      <c r="H249" t="s">
        <v>63</v>
      </c>
      <c r="I249">
        <v>5</v>
      </c>
      <c r="J249" t="s">
        <v>70</v>
      </c>
      <c r="K249">
        <v>37.5</v>
      </c>
      <c r="L249" s="3">
        <v>231</v>
      </c>
      <c r="M249">
        <v>37.700000000000003</v>
      </c>
      <c r="N249" s="3">
        <v>258</v>
      </c>
      <c r="O249">
        <v>91.2</v>
      </c>
      <c r="P249" s="3">
        <v>79</v>
      </c>
      <c r="Q249">
        <v>14.8</v>
      </c>
      <c r="R249" s="3">
        <v>639</v>
      </c>
      <c r="S249">
        <v>46.2</v>
      </c>
      <c r="T249" s="3">
        <v>373</v>
      </c>
      <c r="U249">
        <v>35.200000000000003</v>
      </c>
      <c r="V249" s="3">
        <v>379</v>
      </c>
      <c r="W249">
        <v>87.4</v>
      </c>
      <c r="X249" s="3">
        <v>98</v>
      </c>
      <c r="Y249">
        <v>11.2</v>
      </c>
      <c r="Z249" s="3" t="s">
        <v>1749</v>
      </c>
      <c r="AA249">
        <v>30.7</v>
      </c>
      <c r="AB249" s="3">
        <v>438</v>
      </c>
      <c r="AC249">
        <v>39.700000000000003</v>
      </c>
      <c r="AD249">
        <v>95</v>
      </c>
      <c r="AE249">
        <v>1</v>
      </c>
      <c r="AF249">
        <v>499</v>
      </c>
      <c r="AG249">
        <v>166</v>
      </c>
      <c r="AH249">
        <v>31931</v>
      </c>
      <c r="AI249">
        <v>67900</v>
      </c>
      <c r="AJ249">
        <v>51.028586099999998</v>
      </c>
      <c r="AK249">
        <v>13.7313505</v>
      </c>
    </row>
    <row r="250" spans="1:37" x14ac:dyDescent="0.3">
      <c r="A250">
        <f>248</f>
        <v>248</v>
      </c>
      <c r="B250" s="3">
        <v>288</v>
      </c>
      <c r="C250" t="s">
        <v>395</v>
      </c>
      <c r="D250" t="s">
        <v>396</v>
      </c>
      <c r="E250" t="s">
        <v>397</v>
      </c>
      <c r="F250" t="s">
        <v>82</v>
      </c>
      <c r="G250" t="s">
        <v>69</v>
      </c>
      <c r="H250" t="s">
        <v>63</v>
      </c>
      <c r="I250">
        <v>5</v>
      </c>
      <c r="J250" t="s">
        <v>70</v>
      </c>
      <c r="K250">
        <v>45.5</v>
      </c>
      <c r="L250" s="3">
        <v>183</v>
      </c>
      <c r="M250">
        <v>43.5</v>
      </c>
      <c r="N250" s="3">
        <v>210</v>
      </c>
      <c r="O250">
        <v>34.799999999999997</v>
      </c>
      <c r="P250" s="3">
        <v>456</v>
      </c>
      <c r="Q250">
        <v>9.4</v>
      </c>
      <c r="R250" s="3" t="s">
        <v>1749</v>
      </c>
      <c r="S250">
        <v>24.8</v>
      </c>
      <c r="T250" s="3">
        <v>539</v>
      </c>
      <c r="U250">
        <v>51.2</v>
      </c>
      <c r="V250" s="3">
        <v>283</v>
      </c>
      <c r="W250">
        <v>90.9</v>
      </c>
      <c r="X250" s="3">
        <v>77</v>
      </c>
      <c r="Y250">
        <v>27.6</v>
      </c>
      <c r="Z250" s="3">
        <v>294</v>
      </c>
      <c r="AA250">
        <v>83.9</v>
      </c>
      <c r="AB250" s="3">
        <v>125</v>
      </c>
      <c r="AC250">
        <v>39.6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>
        <v>50.087110600000003</v>
      </c>
      <c r="AK250">
        <v>14.423488900000001</v>
      </c>
    </row>
    <row r="251" spans="1:37" x14ac:dyDescent="0.3">
      <c r="A251">
        <f>248</f>
        <v>248</v>
      </c>
      <c r="B251" s="3">
        <v>280</v>
      </c>
      <c r="C251" t="s">
        <v>398</v>
      </c>
      <c r="D251" t="s">
        <v>153</v>
      </c>
      <c r="E251" t="s">
        <v>154</v>
      </c>
      <c r="F251" t="s">
        <v>68</v>
      </c>
      <c r="G251" t="s">
        <v>69</v>
      </c>
      <c r="H251" t="s">
        <v>63</v>
      </c>
      <c r="I251">
        <v>2</v>
      </c>
      <c r="J251" t="s">
        <v>70</v>
      </c>
      <c r="K251">
        <v>23.7</v>
      </c>
      <c r="L251" s="3">
        <v>362</v>
      </c>
      <c r="M251">
        <v>11.8</v>
      </c>
      <c r="N251" s="3" t="s">
        <v>1748</v>
      </c>
      <c r="O251">
        <v>45.3</v>
      </c>
      <c r="P251" s="3">
        <v>349</v>
      </c>
      <c r="Q251">
        <v>49.2</v>
      </c>
      <c r="R251" s="3">
        <v>272</v>
      </c>
      <c r="S251">
        <v>90.9</v>
      </c>
      <c r="T251" s="3">
        <v>177</v>
      </c>
      <c r="U251">
        <v>32.299999999999997</v>
      </c>
      <c r="V251" s="3">
        <v>397</v>
      </c>
      <c r="W251">
        <v>90</v>
      </c>
      <c r="X251" s="3">
        <v>81</v>
      </c>
      <c r="Y251">
        <v>29.6</v>
      </c>
      <c r="Z251" s="3">
        <v>268</v>
      </c>
      <c r="AA251">
        <v>80.400000000000006</v>
      </c>
      <c r="AB251" s="3">
        <v>146</v>
      </c>
      <c r="AC251">
        <v>39.6</v>
      </c>
      <c r="AD251">
        <v>83</v>
      </c>
      <c r="AE251">
        <v>1</v>
      </c>
      <c r="AF251">
        <v>1555</v>
      </c>
      <c r="AG251">
        <v>506</v>
      </c>
      <c r="AH251">
        <v>50651</v>
      </c>
      <c r="AI251">
        <v>91263</v>
      </c>
      <c r="AJ251">
        <v>51.222807400000001</v>
      </c>
      <c r="AK251">
        <v>4.4102389999999998</v>
      </c>
    </row>
    <row r="252" spans="1:37" x14ac:dyDescent="0.3">
      <c r="A252">
        <v>250</v>
      </c>
      <c r="B252" s="3">
        <v>331</v>
      </c>
      <c r="C252" t="s">
        <v>399</v>
      </c>
      <c r="D252" t="s">
        <v>164</v>
      </c>
      <c r="E252" t="s">
        <v>165</v>
      </c>
      <c r="F252" t="s">
        <v>61</v>
      </c>
      <c r="G252" t="s">
        <v>62</v>
      </c>
      <c r="H252" t="s">
        <v>63</v>
      </c>
      <c r="I252">
        <v>4</v>
      </c>
      <c r="J252" t="s">
        <v>70</v>
      </c>
      <c r="K252">
        <v>18.399999999999999</v>
      </c>
      <c r="L252" s="3">
        <v>484</v>
      </c>
      <c r="M252">
        <v>13.2</v>
      </c>
      <c r="N252" s="3" t="s">
        <v>1748</v>
      </c>
      <c r="O252">
        <v>11.3</v>
      </c>
      <c r="P252" s="3" t="s">
        <v>1749</v>
      </c>
      <c r="Q252">
        <v>75</v>
      </c>
      <c r="R252" s="3">
        <v>128</v>
      </c>
      <c r="S252">
        <v>99.3</v>
      </c>
      <c r="T252" s="3">
        <v>91</v>
      </c>
      <c r="U252">
        <v>73.3</v>
      </c>
      <c r="V252" s="3">
        <v>192</v>
      </c>
      <c r="W252">
        <v>17.5</v>
      </c>
      <c r="X252" s="3">
        <v>568</v>
      </c>
      <c r="Y252">
        <v>44.5</v>
      </c>
      <c r="Z252" s="3">
        <v>162</v>
      </c>
      <c r="AA252">
        <v>79.8</v>
      </c>
      <c r="AB252" s="3">
        <v>152</v>
      </c>
      <c r="AC252">
        <v>39.5</v>
      </c>
      <c r="AD252">
        <v>91</v>
      </c>
      <c r="AE252">
        <v>5</v>
      </c>
      <c r="AF252">
        <v>5439</v>
      </c>
      <c r="AG252">
        <v>2017</v>
      </c>
      <c r="AH252">
        <v>46013</v>
      </c>
      <c r="AI252">
        <v>87427</v>
      </c>
      <c r="AJ252">
        <v>-37.786670700000002</v>
      </c>
      <c r="AK252">
        <v>175.31826580000001</v>
      </c>
    </row>
    <row r="253" spans="1:37" x14ac:dyDescent="0.3">
      <c r="A253">
        <v>251</v>
      </c>
      <c r="B253" s="3">
        <v>222</v>
      </c>
      <c r="C253" t="s">
        <v>400</v>
      </c>
      <c r="D253" t="s">
        <v>353</v>
      </c>
      <c r="E253" t="s">
        <v>354</v>
      </c>
      <c r="F253" t="s">
        <v>68</v>
      </c>
      <c r="G253" t="s">
        <v>69</v>
      </c>
      <c r="H253" t="s">
        <v>63</v>
      </c>
      <c r="I253">
        <v>5</v>
      </c>
      <c r="J253" t="s">
        <v>70</v>
      </c>
      <c r="K253">
        <v>34.299999999999997</v>
      </c>
      <c r="L253" s="3">
        <v>252</v>
      </c>
      <c r="M253">
        <v>29.1</v>
      </c>
      <c r="N253" s="3">
        <v>334</v>
      </c>
      <c r="O253">
        <v>81.2</v>
      </c>
      <c r="P253" s="3">
        <v>135</v>
      </c>
      <c r="Q253">
        <v>22.5</v>
      </c>
      <c r="R253" s="3">
        <v>521</v>
      </c>
      <c r="S253">
        <v>54.7</v>
      </c>
      <c r="T253" s="3">
        <v>338</v>
      </c>
      <c r="U253">
        <v>16</v>
      </c>
      <c r="V253" s="3">
        <v>600</v>
      </c>
      <c r="W253">
        <v>37.1</v>
      </c>
      <c r="X253" s="3">
        <v>400</v>
      </c>
      <c r="Y253">
        <v>77.7</v>
      </c>
      <c r="Z253" s="3">
        <v>54</v>
      </c>
      <c r="AA253">
        <v>50.9</v>
      </c>
      <c r="AB253" s="3">
        <v>301</v>
      </c>
      <c r="AC253">
        <v>39.299999999999997</v>
      </c>
      <c r="AD253">
        <v>87</v>
      </c>
      <c r="AE253">
        <v>14</v>
      </c>
      <c r="AF253">
        <v>9442</v>
      </c>
      <c r="AG253">
        <v>4158</v>
      </c>
      <c r="AH253">
        <v>29911</v>
      </c>
      <c r="AI253">
        <v>56982</v>
      </c>
      <c r="AJ253">
        <v>31.7945578</v>
      </c>
      <c r="AK253">
        <v>35.241400900000002</v>
      </c>
    </row>
    <row r="254" spans="1:37" x14ac:dyDescent="0.3">
      <c r="A254">
        <v>252</v>
      </c>
      <c r="B254" s="3">
        <v>325</v>
      </c>
      <c r="C254" t="s">
        <v>401</v>
      </c>
      <c r="D254" t="s">
        <v>243</v>
      </c>
      <c r="E254" t="s">
        <v>244</v>
      </c>
      <c r="F254" t="s">
        <v>82</v>
      </c>
      <c r="G254" t="s">
        <v>78</v>
      </c>
      <c r="H254" t="s">
        <v>63</v>
      </c>
      <c r="I254">
        <v>5</v>
      </c>
      <c r="J254" t="s">
        <v>70</v>
      </c>
      <c r="K254">
        <v>38.5</v>
      </c>
      <c r="L254" s="3">
        <v>225</v>
      </c>
      <c r="M254">
        <v>44.9</v>
      </c>
      <c r="N254" s="3">
        <v>194</v>
      </c>
      <c r="O254">
        <v>2.4</v>
      </c>
      <c r="P254" s="3" t="s">
        <v>1749</v>
      </c>
      <c r="Q254">
        <v>57.9</v>
      </c>
      <c r="R254" s="3">
        <v>222</v>
      </c>
      <c r="S254">
        <v>4.0999999999999996</v>
      </c>
      <c r="T254" s="3" t="s">
        <v>1749</v>
      </c>
      <c r="U254">
        <v>46.7</v>
      </c>
      <c r="V254" s="3">
        <v>313</v>
      </c>
      <c r="W254">
        <v>49.9</v>
      </c>
      <c r="X254" s="3">
        <v>313</v>
      </c>
      <c r="Y254">
        <v>21.3</v>
      </c>
      <c r="Z254" s="3">
        <v>391</v>
      </c>
      <c r="AA254">
        <v>57.4</v>
      </c>
      <c r="AB254" s="3">
        <v>263</v>
      </c>
      <c r="AC254">
        <v>39.200000000000003</v>
      </c>
      <c r="AD254">
        <v>92</v>
      </c>
      <c r="AE254">
        <v>4</v>
      </c>
      <c r="AF254">
        <v>2834</v>
      </c>
      <c r="AG254">
        <v>1344</v>
      </c>
      <c r="AH254">
        <v>29636</v>
      </c>
      <c r="AI254">
        <v>54776</v>
      </c>
      <c r="AJ254">
        <v>45.0703155</v>
      </c>
      <c r="AK254">
        <v>7.6868552000000001</v>
      </c>
    </row>
    <row r="255" spans="1:37" x14ac:dyDescent="0.3">
      <c r="A255">
        <v>253</v>
      </c>
      <c r="B255" s="3">
        <v>274</v>
      </c>
      <c r="C255" t="s">
        <v>402</v>
      </c>
      <c r="D255" t="s">
        <v>403</v>
      </c>
      <c r="E255" t="s">
        <v>404</v>
      </c>
      <c r="F255" t="s">
        <v>82</v>
      </c>
      <c r="G255" t="s">
        <v>69</v>
      </c>
      <c r="H255" t="s">
        <v>63</v>
      </c>
      <c r="I255">
        <v>5</v>
      </c>
      <c r="J255" t="s">
        <v>70</v>
      </c>
      <c r="K255">
        <v>39.799999999999997</v>
      </c>
      <c r="L255" s="3">
        <v>214</v>
      </c>
      <c r="M255">
        <v>22.9</v>
      </c>
      <c r="N255" s="3">
        <v>414</v>
      </c>
      <c r="O255">
        <v>11.1</v>
      </c>
      <c r="P255" s="3" t="s">
        <v>1749</v>
      </c>
      <c r="Q255">
        <v>58.1</v>
      </c>
      <c r="R255" s="3">
        <v>219</v>
      </c>
      <c r="S255">
        <v>7.3</v>
      </c>
      <c r="T255" s="3" t="s">
        <v>1749</v>
      </c>
      <c r="U255">
        <v>18.7</v>
      </c>
      <c r="V255" s="3">
        <v>564</v>
      </c>
      <c r="W255">
        <v>93.8</v>
      </c>
      <c r="X255" s="3">
        <v>60</v>
      </c>
      <c r="Y255">
        <v>17.600000000000001</v>
      </c>
      <c r="Z255" s="3">
        <v>473</v>
      </c>
      <c r="AA255">
        <v>77.3</v>
      </c>
      <c r="AB255" s="3">
        <v>167</v>
      </c>
      <c r="AC255">
        <v>39</v>
      </c>
      <c r="AD255">
        <v>87</v>
      </c>
      <c r="AE255">
        <v>2</v>
      </c>
      <c r="AF255">
        <v>991</v>
      </c>
      <c r="AG255">
        <v>705</v>
      </c>
      <c r="AH255">
        <v>22048</v>
      </c>
      <c r="AI255">
        <v>39508</v>
      </c>
      <c r="AJ255">
        <v>41.146547900000002</v>
      </c>
      <c r="AK255">
        <v>-8.6156997999999998</v>
      </c>
    </row>
    <row r="256" spans="1:37" x14ac:dyDescent="0.3">
      <c r="A256">
        <v>254</v>
      </c>
      <c r="B256" s="3">
        <v>304</v>
      </c>
      <c r="C256" t="s">
        <v>405</v>
      </c>
      <c r="D256" t="s">
        <v>406</v>
      </c>
      <c r="E256" t="s">
        <v>407</v>
      </c>
      <c r="F256" t="s">
        <v>61</v>
      </c>
      <c r="G256" t="s">
        <v>78</v>
      </c>
      <c r="H256" t="s">
        <v>63</v>
      </c>
      <c r="I256">
        <v>3</v>
      </c>
      <c r="J256" t="s">
        <v>70</v>
      </c>
      <c r="K256">
        <v>10.6</v>
      </c>
      <c r="L256" s="3" t="s">
        <v>1748</v>
      </c>
      <c r="M256">
        <v>14.2</v>
      </c>
      <c r="N256" s="3">
        <v>575</v>
      </c>
      <c r="O256">
        <v>12.2</v>
      </c>
      <c r="P256" s="3" t="s">
        <v>1749</v>
      </c>
      <c r="Q256">
        <v>96.9</v>
      </c>
      <c r="R256" s="3">
        <v>43</v>
      </c>
      <c r="S256">
        <v>100</v>
      </c>
      <c r="T256" s="3">
        <v>18</v>
      </c>
      <c r="U256">
        <v>99.3</v>
      </c>
      <c r="V256" s="3">
        <v>49</v>
      </c>
      <c r="W256">
        <v>11.4</v>
      </c>
      <c r="X256" s="3">
        <v>646</v>
      </c>
      <c r="Y256">
        <v>41.6</v>
      </c>
      <c r="Z256" s="3">
        <v>177</v>
      </c>
      <c r="AA256">
        <v>4.3</v>
      </c>
      <c r="AB256" s="3" t="s">
        <v>1749</v>
      </c>
      <c r="AC256">
        <v>38.9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>
        <v>22.130002000000001</v>
      </c>
      <c r="AK256">
        <v>113.54577949999999</v>
      </c>
    </row>
    <row r="257" spans="1:37" x14ac:dyDescent="0.3">
      <c r="A257">
        <v>255</v>
      </c>
      <c r="B257" s="3">
        <v>176</v>
      </c>
      <c r="C257" t="s">
        <v>408</v>
      </c>
      <c r="D257" t="s">
        <v>59</v>
      </c>
      <c r="E257" t="s">
        <v>60</v>
      </c>
      <c r="F257" t="s">
        <v>61</v>
      </c>
      <c r="G257" t="s">
        <v>69</v>
      </c>
      <c r="H257" t="s">
        <v>63</v>
      </c>
      <c r="I257">
        <v>4</v>
      </c>
      <c r="J257" t="s">
        <v>64</v>
      </c>
      <c r="K257">
        <v>18.399999999999999</v>
      </c>
      <c r="L257" s="3">
        <v>486</v>
      </c>
      <c r="M257">
        <v>17.100000000000001</v>
      </c>
      <c r="N257" s="3">
        <v>507</v>
      </c>
      <c r="O257">
        <v>83</v>
      </c>
      <c r="P257" s="3">
        <v>118</v>
      </c>
      <c r="Q257">
        <v>63.9</v>
      </c>
      <c r="R257" s="3">
        <v>185</v>
      </c>
      <c r="S257">
        <v>38.200000000000003</v>
      </c>
      <c r="T257" s="3">
        <v>420</v>
      </c>
      <c r="U257">
        <v>68.3</v>
      </c>
      <c r="V257" s="3">
        <v>216</v>
      </c>
      <c r="W257">
        <v>21</v>
      </c>
      <c r="X257" s="3">
        <v>537</v>
      </c>
      <c r="Y257">
        <v>27</v>
      </c>
      <c r="Z257" s="3">
        <v>301</v>
      </c>
      <c r="AA257">
        <v>34.6</v>
      </c>
      <c r="AB257" s="3">
        <v>403</v>
      </c>
      <c r="AC257">
        <v>38.799999999999997</v>
      </c>
      <c r="AD257">
        <v>100</v>
      </c>
      <c r="AE257">
        <v>19</v>
      </c>
      <c r="AF257">
        <v>27091</v>
      </c>
      <c r="AG257">
        <v>12264</v>
      </c>
      <c r="AH257">
        <v>59456</v>
      </c>
      <c r="AI257">
        <v>113268</v>
      </c>
      <c r="AJ257">
        <v>41.5043413</v>
      </c>
      <c r="AK257">
        <v>-81.608383799999999</v>
      </c>
    </row>
    <row r="258" spans="1:37" x14ac:dyDescent="0.3">
      <c r="A258">
        <f>256</f>
        <v>256</v>
      </c>
      <c r="B258" s="3">
        <v>217</v>
      </c>
      <c r="C258" t="s">
        <v>409</v>
      </c>
      <c r="D258" t="s">
        <v>94</v>
      </c>
      <c r="E258" t="s">
        <v>1726</v>
      </c>
      <c r="F258" t="s">
        <v>68</v>
      </c>
      <c r="G258" t="s">
        <v>78</v>
      </c>
      <c r="H258" t="s">
        <v>63</v>
      </c>
      <c r="I258">
        <v>4</v>
      </c>
      <c r="J258" t="s">
        <v>70</v>
      </c>
      <c r="K258">
        <v>28.6</v>
      </c>
      <c r="L258" s="3">
        <v>306</v>
      </c>
      <c r="M258">
        <v>14.9</v>
      </c>
      <c r="N258" s="3">
        <v>552</v>
      </c>
      <c r="O258">
        <v>41.6</v>
      </c>
      <c r="P258" s="3">
        <v>378</v>
      </c>
      <c r="Q258">
        <v>98.8</v>
      </c>
      <c r="R258" s="3">
        <v>24</v>
      </c>
      <c r="S258">
        <v>8.6</v>
      </c>
      <c r="T258" s="3" t="s">
        <v>1749</v>
      </c>
      <c r="U258">
        <v>8.4</v>
      </c>
      <c r="V258" s="3" t="s">
        <v>1749</v>
      </c>
      <c r="W258">
        <v>23.2</v>
      </c>
      <c r="X258" s="3">
        <v>517</v>
      </c>
      <c r="Y258">
        <v>20.3</v>
      </c>
      <c r="Z258" s="3">
        <v>412</v>
      </c>
      <c r="AA258">
        <v>15.4</v>
      </c>
      <c r="AB258" s="3">
        <v>603</v>
      </c>
      <c r="AC258">
        <v>38.700000000000003</v>
      </c>
      <c r="AD258">
        <v>94</v>
      </c>
      <c r="AE258">
        <v>1</v>
      </c>
      <c r="AF258">
        <v>1008</v>
      </c>
      <c r="AG258">
        <v>2742</v>
      </c>
      <c r="AH258">
        <v>30726</v>
      </c>
      <c r="AI258">
        <v>58947</v>
      </c>
      <c r="AJ258">
        <v>45.747043599999998</v>
      </c>
      <c r="AK258">
        <v>126.6334305</v>
      </c>
    </row>
    <row r="259" spans="1:37" x14ac:dyDescent="0.3">
      <c r="A259">
        <f>256</f>
        <v>256</v>
      </c>
      <c r="B259" s="3">
        <v>278</v>
      </c>
      <c r="C259" t="s">
        <v>410</v>
      </c>
      <c r="D259" t="s">
        <v>137</v>
      </c>
      <c r="E259" t="s">
        <v>138</v>
      </c>
      <c r="F259" t="s">
        <v>68</v>
      </c>
      <c r="G259" t="s">
        <v>78</v>
      </c>
      <c r="H259" t="s">
        <v>63</v>
      </c>
      <c r="I259">
        <v>3</v>
      </c>
      <c r="J259" t="s">
        <v>70</v>
      </c>
      <c r="K259">
        <v>23.4</v>
      </c>
      <c r="L259" s="3">
        <v>369</v>
      </c>
      <c r="M259">
        <v>22.3</v>
      </c>
      <c r="N259" s="3">
        <v>422</v>
      </c>
      <c r="O259">
        <v>12.8</v>
      </c>
      <c r="P259" s="3" t="s">
        <v>1749</v>
      </c>
      <c r="Q259">
        <v>62.7</v>
      </c>
      <c r="R259" s="3">
        <v>193</v>
      </c>
      <c r="S259">
        <v>99.5</v>
      </c>
      <c r="T259" s="3">
        <v>90</v>
      </c>
      <c r="U259">
        <v>100</v>
      </c>
      <c r="V259" s="3">
        <v>17</v>
      </c>
      <c r="W259">
        <v>46.5</v>
      </c>
      <c r="X259" s="3">
        <v>333</v>
      </c>
      <c r="Y259">
        <v>27</v>
      </c>
      <c r="Z259" s="3">
        <v>302</v>
      </c>
      <c r="AA259">
        <v>13.7</v>
      </c>
      <c r="AB259" s="3">
        <v>627</v>
      </c>
      <c r="AC259">
        <v>38.700000000000003</v>
      </c>
      <c r="AD259">
        <v>94</v>
      </c>
      <c r="AE259">
        <v>3</v>
      </c>
      <c r="AF259">
        <v>2210</v>
      </c>
      <c r="AG259">
        <v>760</v>
      </c>
      <c r="AH259">
        <v>39704</v>
      </c>
      <c r="AI259">
        <v>75830</v>
      </c>
      <c r="AJ259">
        <v>50.846960199999998</v>
      </c>
      <c r="AK259">
        <v>5.6879800999999999</v>
      </c>
    </row>
    <row r="260" spans="1:37" x14ac:dyDescent="0.3">
      <c r="A260">
        <f>256</f>
        <v>256</v>
      </c>
      <c r="B260" s="3">
        <v>284</v>
      </c>
      <c r="C260" t="s">
        <v>411</v>
      </c>
      <c r="D260" t="s">
        <v>164</v>
      </c>
      <c r="E260" t="s">
        <v>165</v>
      </c>
      <c r="F260" t="s">
        <v>68</v>
      </c>
      <c r="G260" t="s">
        <v>62</v>
      </c>
      <c r="H260" t="s">
        <v>63</v>
      </c>
      <c r="I260">
        <v>4</v>
      </c>
      <c r="J260" t="s">
        <v>70</v>
      </c>
      <c r="K260">
        <v>33.799999999999997</v>
      </c>
      <c r="L260" s="3">
        <v>257</v>
      </c>
      <c r="M260">
        <v>33.1</v>
      </c>
      <c r="N260" s="3">
        <v>299</v>
      </c>
      <c r="O260">
        <v>10.9</v>
      </c>
      <c r="P260" s="3" t="s">
        <v>1749</v>
      </c>
      <c r="Q260">
        <v>32.799999999999997</v>
      </c>
      <c r="R260" s="3">
        <v>414</v>
      </c>
      <c r="S260">
        <v>99.8</v>
      </c>
      <c r="T260" s="3">
        <v>81</v>
      </c>
      <c r="U260">
        <v>35.299999999999997</v>
      </c>
      <c r="V260" s="3">
        <v>378</v>
      </c>
      <c r="W260">
        <v>21.9</v>
      </c>
      <c r="X260" s="3">
        <v>529</v>
      </c>
      <c r="Y260">
        <v>62.6</v>
      </c>
      <c r="Z260" s="3">
        <v>93</v>
      </c>
      <c r="AA260">
        <v>97.1</v>
      </c>
      <c r="AB260" s="3">
        <v>36</v>
      </c>
      <c r="AC260">
        <v>38.700000000000003</v>
      </c>
      <c r="AD260">
        <v>91</v>
      </c>
      <c r="AE260">
        <v>5</v>
      </c>
      <c r="AF260">
        <v>5439</v>
      </c>
      <c r="AG260">
        <v>2017</v>
      </c>
      <c r="AH260">
        <v>46013</v>
      </c>
      <c r="AI260">
        <v>87427</v>
      </c>
      <c r="AJ260">
        <v>-43.522483600000001</v>
      </c>
      <c r="AK260">
        <v>172.57943539999999</v>
      </c>
    </row>
    <row r="261" spans="1:37" x14ac:dyDescent="0.3">
      <c r="A261">
        <v>259</v>
      </c>
      <c r="B261" s="3">
        <v>251</v>
      </c>
      <c r="C261" t="s">
        <v>412</v>
      </c>
      <c r="D261" t="s">
        <v>153</v>
      </c>
      <c r="E261" t="s">
        <v>154</v>
      </c>
      <c r="F261" t="s">
        <v>68</v>
      </c>
      <c r="G261" t="s">
        <v>69</v>
      </c>
      <c r="H261" t="s">
        <v>63</v>
      </c>
      <c r="I261">
        <v>4</v>
      </c>
      <c r="J261" t="s">
        <v>70</v>
      </c>
      <c r="K261">
        <v>23.1</v>
      </c>
      <c r="L261" s="3">
        <v>373</v>
      </c>
      <c r="M261">
        <v>16.8</v>
      </c>
      <c r="N261" s="3">
        <v>512</v>
      </c>
      <c r="O261">
        <v>75.900000000000006</v>
      </c>
      <c r="P261" s="3">
        <v>160</v>
      </c>
      <c r="Q261">
        <v>22</v>
      </c>
      <c r="R261" s="3">
        <v>527</v>
      </c>
      <c r="S261">
        <v>93.6</v>
      </c>
      <c r="T261" s="3">
        <v>158</v>
      </c>
      <c r="U261">
        <v>59.2</v>
      </c>
      <c r="V261" s="3">
        <v>252</v>
      </c>
      <c r="W261">
        <v>88.4</v>
      </c>
      <c r="X261" s="3">
        <v>94</v>
      </c>
      <c r="Y261">
        <v>31.1</v>
      </c>
      <c r="Z261" s="3">
        <v>244</v>
      </c>
      <c r="AA261">
        <v>67.400000000000006</v>
      </c>
      <c r="AB261" s="3">
        <v>215</v>
      </c>
      <c r="AC261">
        <v>38.6</v>
      </c>
      <c r="AD261">
        <v>83</v>
      </c>
      <c r="AE261">
        <v>1</v>
      </c>
      <c r="AF261">
        <v>1555</v>
      </c>
      <c r="AG261">
        <v>506</v>
      </c>
      <c r="AH261">
        <v>50651</v>
      </c>
      <c r="AI261">
        <v>91263</v>
      </c>
      <c r="AJ261">
        <v>50.822232900000003</v>
      </c>
      <c r="AK261">
        <v>4.3969073999999999</v>
      </c>
    </row>
    <row r="262" spans="1:37" x14ac:dyDescent="0.3">
      <c r="A262">
        <v>260</v>
      </c>
      <c r="B262" s="3">
        <v>253</v>
      </c>
      <c r="C262" t="s">
        <v>413</v>
      </c>
      <c r="D262" t="s">
        <v>59</v>
      </c>
      <c r="E262" t="s">
        <v>60</v>
      </c>
      <c r="F262" t="s">
        <v>68</v>
      </c>
      <c r="G262" t="s">
        <v>69</v>
      </c>
      <c r="H262" t="s">
        <v>63</v>
      </c>
      <c r="I262">
        <v>5</v>
      </c>
      <c r="J262" t="s">
        <v>70</v>
      </c>
      <c r="K262">
        <v>35.6</v>
      </c>
      <c r="L262" s="3">
        <v>243</v>
      </c>
      <c r="M262">
        <v>32</v>
      </c>
      <c r="N262" s="3">
        <v>307</v>
      </c>
      <c r="O262">
        <v>56.9</v>
      </c>
      <c r="P262" s="3">
        <v>257</v>
      </c>
      <c r="Q262">
        <v>34.1</v>
      </c>
      <c r="R262" s="3">
        <v>401</v>
      </c>
      <c r="S262">
        <v>7.9</v>
      </c>
      <c r="T262" s="3" t="s">
        <v>1749</v>
      </c>
      <c r="U262">
        <v>10.8</v>
      </c>
      <c r="V262" s="3">
        <v>700</v>
      </c>
      <c r="W262">
        <v>57.7</v>
      </c>
      <c r="X262" s="3">
        <v>262</v>
      </c>
      <c r="Y262">
        <v>68.5</v>
      </c>
      <c r="Z262" s="3">
        <v>77</v>
      </c>
      <c r="AA262">
        <v>63.1</v>
      </c>
      <c r="AB262" s="3">
        <v>232</v>
      </c>
      <c r="AC262">
        <v>38.5</v>
      </c>
      <c r="AD262">
        <v>100</v>
      </c>
      <c r="AE262">
        <v>19</v>
      </c>
      <c r="AF262">
        <v>27091</v>
      </c>
      <c r="AG262">
        <v>12264</v>
      </c>
      <c r="AH262">
        <v>59456</v>
      </c>
      <c r="AI262">
        <v>113268</v>
      </c>
      <c r="AJ262">
        <v>38.033552899999997</v>
      </c>
      <c r="AK262">
        <v>-78.507977199999999</v>
      </c>
    </row>
    <row r="263" spans="1:37" x14ac:dyDescent="0.3">
      <c r="A263">
        <v>261</v>
      </c>
      <c r="B263" s="3">
        <v>199</v>
      </c>
      <c r="C263" t="s">
        <v>414</v>
      </c>
      <c r="D263" t="s">
        <v>59</v>
      </c>
      <c r="E263" t="s">
        <v>60</v>
      </c>
      <c r="F263" t="s">
        <v>68</v>
      </c>
      <c r="G263" t="s">
        <v>69</v>
      </c>
      <c r="H263" t="s">
        <v>63</v>
      </c>
      <c r="I263">
        <v>5</v>
      </c>
      <c r="J263" t="s">
        <v>64</v>
      </c>
      <c r="K263">
        <v>25.2</v>
      </c>
      <c r="L263" s="3">
        <v>348</v>
      </c>
      <c r="M263">
        <v>19.8</v>
      </c>
      <c r="N263" s="3">
        <v>459</v>
      </c>
      <c r="O263">
        <v>100</v>
      </c>
      <c r="P263" s="3">
        <v>9</v>
      </c>
      <c r="Q263">
        <v>37.200000000000003</v>
      </c>
      <c r="R263" s="3">
        <v>377</v>
      </c>
      <c r="S263">
        <v>36.4</v>
      </c>
      <c r="T263" s="3">
        <v>442</v>
      </c>
      <c r="U263">
        <v>34.6</v>
      </c>
      <c r="V263" s="3">
        <v>383</v>
      </c>
      <c r="W263">
        <v>47.1</v>
      </c>
      <c r="X263" s="3">
        <v>332</v>
      </c>
      <c r="Y263">
        <v>35.700000000000003</v>
      </c>
      <c r="Z263" s="3">
        <v>206</v>
      </c>
      <c r="AA263">
        <v>51.2</v>
      </c>
      <c r="AB263" s="3">
        <v>299</v>
      </c>
      <c r="AC263">
        <v>38.4</v>
      </c>
      <c r="AD263">
        <v>100</v>
      </c>
      <c r="AE263">
        <v>19</v>
      </c>
      <c r="AF263">
        <v>27091</v>
      </c>
      <c r="AG263">
        <v>12264</v>
      </c>
      <c r="AH263">
        <v>59456</v>
      </c>
      <c r="AI263">
        <v>113268</v>
      </c>
      <c r="AJ263">
        <v>36.144703399999997</v>
      </c>
      <c r="AK263">
        <v>-86.802655099999996</v>
      </c>
    </row>
    <row r="264" spans="1:37" x14ac:dyDescent="0.3">
      <c r="A264">
        <v>262</v>
      </c>
      <c r="B264" s="3">
        <v>284</v>
      </c>
      <c r="C264" t="s">
        <v>415</v>
      </c>
      <c r="D264" t="s">
        <v>416</v>
      </c>
      <c r="E264" t="s">
        <v>417</v>
      </c>
      <c r="F264" t="s">
        <v>82</v>
      </c>
      <c r="G264" t="s">
        <v>62</v>
      </c>
      <c r="H264" t="s">
        <v>63</v>
      </c>
      <c r="I264">
        <v>5</v>
      </c>
      <c r="J264" t="s">
        <v>70</v>
      </c>
      <c r="K264">
        <v>48.7</v>
      </c>
      <c r="L264" s="3">
        <v>169</v>
      </c>
      <c r="M264">
        <v>53.4</v>
      </c>
      <c r="N264" s="3">
        <v>150</v>
      </c>
      <c r="O264">
        <v>41.9</v>
      </c>
      <c r="P264" s="3">
        <v>375</v>
      </c>
      <c r="Q264">
        <v>6.3</v>
      </c>
      <c r="R264" s="3" t="s">
        <v>1749</v>
      </c>
      <c r="S264">
        <v>9.8000000000000007</v>
      </c>
      <c r="T264" s="3" t="s">
        <v>1749</v>
      </c>
      <c r="U264">
        <v>8.6</v>
      </c>
      <c r="V264" s="3" t="s">
        <v>1749</v>
      </c>
      <c r="W264">
        <v>62.1</v>
      </c>
      <c r="X264" s="3">
        <v>233</v>
      </c>
      <c r="Y264">
        <v>36.700000000000003</v>
      </c>
      <c r="Z264" s="3">
        <v>204</v>
      </c>
      <c r="AA264">
        <v>80</v>
      </c>
      <c r="AB264" s="3">
        <v>150</v>
      </c>
      <c r="AC264">
        <v>38.1</v>
      </c>
      <c r="AD264">
        <v>82</v>
      </c>
      <c r="AE264">
        <v>4</v>
      </c>
      <c r="AF264">
        <v>1686</v>
      </c>
      <c r="AG264">
        <v>1610</v>
      </c>
      <c r="AH264">
        <v>16879</v>
      </c>
      <c r="AI264">
        <v>32874</v>
      </c>
      <c r="AJ264">
        <v>52.240346299999999</v>
      </c>
      <c r="AK264">
        <v>21.018601199999999</v>
      </c>
    </row>
    <row r="265" spans="1:37" x14ac:dyDescent="0.3">
      <c r="A265">
        <v>263</v>
      </c>
      <c r="B265" s="3">
        <v>231</v>
      </c>
      <c r="C265" t="s">
        <v>418</v>
      </c>
      <c r="D265" t="s">
        <v>384</v>
      </c>
      <c r="E265" t="s">
        <v>385</v>
      </c>
      <c r="F265" t="s">
        <v>82</v>
      </c>
      <c r="G265" t="s">
        <v>69</v>
      </c>
      <c r="H265" t="s">
        <v>320</v>
      </c>
      <c r="I265">
        <v>4</v>
      </c>
      <c r="J265" t="s">
        <v>70</v>
      </c>
      <c r="K265">
        <v>51.7</v>
      </c>
      <c r="L265" s="3">
        <v>152</v>
      </c>
      <c r="M265">
        <v>66.5</v>
      </c>
      <c r="N265" s="3">
        <v>118</v>
      </c>
      <c r="O265">
        <v>54.4</v>
      </c>
      <c r="P265" s="3">
        <v>282</v>
      </c>
      <c r="Q265">
        <v>1.7</v>
      </c>
      <c r="R265" s="3" t="s">
        <v>1749</v>
      </c>
      <c r="S265">
        <v>38.5</v>
      </c>
      <c r="T265" s="3">
        <v>419</v>
      </c>
      <c r="U265">
        <v>1.6</v>
      </c>
      <c r="V265" s="3" t="s">
        <v>1749</v>
      </c>
      <c r="W265">
        <v>2.1</v>
      </c>
      <c r="X265" s="3" t="s">
        <v>1749</v>
      </c>
      <c r="Y265">
        <v>42.6</v>
      </c>
      <c r="Z265" s="3">
        <v>169</v>
      </c>
      <c r="AA265">
        <v>47.2</v>
      </c>
      <c r="AB265" s="3">
        <v>323</v>
      </c>
      <c r="AC265">
        <v>38</v>
      </c>
      <c r="AD265">
        <v>76</v>
      </c>
      <c r="AE265">
        <v>9</v>
      </c>
      <c r="AF265">
        <v>2316</v>
      </c>
      <c r="AG265">
        <v>12885</v>
      </c>
      <c r="AH265">
        <v>11033</v>
      </c>
      <c r="AI265">
        <v>20640</v>
      </c>
      <c r="AJ265">
        <v>-7.7715616000000001</v>
      </c>
      <c r="AK265">
        <v>110.3777</v>
      </c>
    </row>
    <row r="266" spans="1:37" x14ac:dyDescent="0.3">
      <c r="A266">
        <f>264</f>
        <v>264</v>
      </c>
      <c r="B266" s="3">
        <v>317</v>
      </c>
      <c r="C266" t="s">
        <v>419</v>
      </c>
      <c r="D266" t="s">
        <v>59</v>
      </c>
      <c r="E266" t="s">
        <v>60</v>
      </c>
      <c r="F266" t="s">
        <v>82</v>
      </c>
      <c r="G266" t="s">
        <v>62</v>
      </c>
      <c r="H266" t="s">
        <v>63</v>
      </c>
      <c r="I266">
        <v>5</v>
      </c>
      <c r="J266" t="s">
        <v>70</v>
      </c>
      <c r="K266">
        <v>36.9</v>
      </c>
      <c r="L266" s="3">
        <v>237</v>
      </c>
      <c r="M266">
        <v>13.5</v>
      </c>
      <c r="N266" s="3">
        <v>596</v>
      </c>
      <c r="O266">
        <v>33.200000000000003</v>
      </c>
      <c r="P266" s="3">
        <v>480</v>
      </c>
      <c r="Q266">
        <v>49.4</v>
      </c>
      <c r="R266" s="3">
        <v>269</v>
      </c>
      <c r="S266">
        <v>27.1</v>
      </c>
      <c r="T266" s="3">
        <v>508</v>
      </c>
      <c r="U266">
        <v>5.5</v>
      </c>
      <c r="V266" s="3" t="s">
        <v>1749</v>
      </c>
      <c r="W266">
        <v>68.599999999999994</v>
      </c>
      <c r="X266" s="3">
        <v>204</v>
      </c>
      <c r="Y266">
        <v>30.8</v>
      </c>
      <c r="Z266" s="3">
        <v>247</v>
      </c>
      <c r="AA266">
        <v>96.4</v>
      </c>
      <c r="AB266" s="3">
        <v>40</v>
      </c>
      <c r="AC266">
        <v>37.9</v>
      </c>
      <c r="AD266">
        <v>100</v>
      </c>
      <c r="AE266">
        <v>19</v>
      </c>
      <c r="AF266">
        <v>27091</v>
      </c>
      <c r="AG266">
        <v>12264</v>
      </c>
      <c r="AH266">
        <v>59456</v>
      </c>
      <c r="AI266">
        <v>113268</v>
      </c>
      <c r="AJ266">
        <v>40.007349900000001</v>
      </c>
      <c r="AK266">
        <v>-105.2659871</v>
      </c>
    </row>
    <row r="267" spans="1:37" x14ac:dyDescent="0.3">
      <c r="A267">
        <f>264</f>
        <v>264</v>
      </c>
      <c r="B267" s="3">
        <v>428</v>
      </c>
      <c r="C267" t="s">
        <v>420</v>
      </c>
      <c r="D267" t="s">
        <v>307</v>
      </c>
      <c r="E267" t="s">
        <v>308</v>
      </c>
      <c r="F267" t="s">
        <v>68</v>
      </c>
      <c r="G267" t="s">
        <v>69</v>
      </c>
      <c r="H267" t="s">
        <v>63</v>
      </c>
      <c r="I267">
        <v>5</v>
      </c>
      <c r="J267" t="s">
        <v>70</v>
      </c>
      <c r="K267">
        <v>25.7</v>
      </c>
      <c r="L267" s="3">
        <v>341</v>
      </c>
      <c r="M267">
        <v>43</v>
      </c>
      <c r="N267" s="3">
        <v>214</v>
      </c>
      <c r="O267">
        <v>10.9</v>
      </c>
      <c r="P267" s="3" t="s">
        <v>1749</v>
      </c>
      <c r="Q267">
        <v>27.7</v>
      </c>
      <c r="R267" s="3">
        <v>453</v>
      </c>
      <c r="S267">
        <v>79.900000000000006</v>
      </c>
      <c r="T267" s="3">
        <v>229</v>
      </c>
      <c r="U267">
        <v>7.5</v>
      </c>
      <c r="V267" s="3" t="s">
        <v>1749</v>
      </c>
      <c r="W267">
        <v>92.4</v>
      </c>
      <c r="X267" s="3">
        <v>65</v>
      </c>
      <c r="Y267">
        <v>96.7</v>
      </c>
      <c r="Z267" s="3">
        <v>21</v>
      </c>
      <c r="AA267">
        <v>62.5</v>
      </c>
      <c r="AB267" s="3">
        <v>239</v>
      </c>
      <c r="AC267">
        <v>37.9</v>
      </c>
      <c r="AD267">
        <v>89</v>
      </c>
      <c r="AE267">
        <v>8</v>
      </c>
      <c r="AF267">
        <v>3862</v>
      </c>
      <c r="AG267">
        <v>10038</v>
      </c>
      <c r="AH267">
        <v>21642</v>
      </c>
      <c r="AI267">
        <v>39259</v>
      </c>
      <c r="AJ267">
        <v>-26.189929299999999</v>
      </c>
      <c r="AK267">
        <v>28.031948199999999</v>
      </c>
    </row>
    <row r="268" spans="1:37" x14ac:dyDescent="0.3">
      <c r="A268">
        <f>266</f>
        <v>266</v>
      </c>
      <c r="B268" s="3">
        <v>197</v>
      </c>
      <c r="C268" t="s">
        <v>421</v>
      </c>
      <c r="D268" t="s">
        <v>128</v>
      </c>
      <c r="E268" t="s">
        <v>129</v>
      </c>
      <c r="F268" t="s">
        <v>91</v>
      </c>
      <c r="G268" t="s">
        <v>78</v>
      </c>
      <c r="H268" t="s">
        <v>63</v>
      </c>
      <c r="I268">
        <v>2</v>
      </c>
      <c r="J268" t="s">
        <v>70</v>
      </c>
      <c r="K268">
        <v>15</v>
      </c>
      <c r="L268" s="3">
        <v>579</v>
      </c>
      <c r="M268">
        <v>11.9</v>
      </c>
      <c r="N268" s="3" t="s">
        <v>1748</v>
      </c>
      <c r="O268">
        <v>84.1</v>
      </c>
      <c r="P268" s="3">
        <v>114</v>
      </c>
      <c r="Q268">
        <v>98.6</v>
      </c>
      <c r="R268" s="3">
        <v>25</v>
      </c>
      <c r="S268">
        <v>41.5</v>
      </c>
      <c r="T268" s="3">
        <v>399</v>
      </c>
      <c r="U268">
        <v>10.9</v>
      </c>
      <c r="V268" s="3">
        <v>692</v>
      </c>
      <c r="W268">
        <v>1.2</v>
      </c>
      <c r="X268" s="3" t="s">
        <v>1749</v>
      </c>
      <c r="Y268">
        <v>8.4</v>
      </c>
      <c r="Z268" s="3" t="s">
        <v>1749</v>
      </c>
      <c r="AA268">
        <v>1.8</v>
      </c>
      <c r="AB268" s="3" t="s">
        <v>1749</v>
      </c>
      <c r="AC268">
        <v>37.700000000000003</v>
      </c>
      <c r="AD268">
        <v>90</v>
      </c>
      <c r="AE268">
        <v>5</v>
      </c>
      <c r="AF268">
        <v>3655</v>
      </c>
      <c r="AG268">
        <v>1537</v>
      </c>
      <c r="AH268">
        <v>34860</v>
      </c>
      <c r="AI268">
        <v>63618</v>
      </c>
      <c r="AJ268">
        <v>35.573417599999999</v>
      </c>
      <c r="AK268">
        <v>129.189629</v>
      </c>
    </row>
    <row r="269" spans="1:37" x14ac:dyDescent="0.3">
      <c r="A269">
        <f>266</f>
        <v>266</v>
      </c>
      <c r="B269" s="3">
        <v>335</v>
      </c>
      <c r="C269" t="s">
        <v>422</v>
      </c>
      <c r="D269" t="s">
        <v>403</v>
      </c>
      <c r="E269" t="s">
        <v>404</v>
      </c>
      <c r="F269" t="s">
        <v>82</v>
      </c>
      <c r="G269" t="s">
        <v>69</v>
      </c>
      <c r="H269" t="s">
        <v>63</v>
      </c>
      <c r="I269">
        <v>5</v>
      </c>
      <c r="J269" t="s">
        <v>70</v>
      </c>
      <c r="K269">
        <v>42.2</v>
      </c>
      <c r="L269" s="3">
        <v>201</v>
      </c>
      <c r="M269">
        <v>21</v>
      </c>
      <c r="N269" s="3">
        <v>442</v>
      </c>
      <c r="O269">
        <v>12.7</v>
      </c>
      <c r="P269" s="3" t="s">
        <v>1749</v>
      </c>
      <c r="Q269">
        <v>35.1</v>
      </c>
      <c r="R269" s="3">
        <v>387</v>
      </c>
      <c r="S269">
        <v>9.3000000000000007</v>
      </c>
      <c r="T269" s="3" t="s">
        <v>1749</v>
      </c>
      <c r="U269">
        <v>30.7</v>
      </c>
      <c r="V269" s="3">
        <v>415</v>
      </c>
      <c r="W269">
        <v>97.4</v>
      </c>
      <c r="X269" s="3">
        <v>27</v>
      </c>
      <c r="Y269">
        <v>65.8</v>
      </c>
      <c r="Z269" s="3">
        <v>85</v>
      </c>
      <c r="AA269">
        <v>66.5</v>
      </c>
      <c r="AB269" s="3">
        <v>220</v>
      </c>
      <c r="AC269">
        <v>37.700000000000003</v>
      </c>
      <c r="AD269">
        <v>87</v>
      </c>
      <c r="AE269">
        <v>2</v>
      </c>
      <c r="AF269">
        <v>991</v>
      </c>
      <c r="AG269">
        <v>705</v>
      </c>
      <c r="AH269">
        <v>22048</v>
      </c>
      <c r="AI269">
        <v>39508</v>
      </c>
      <c r="AJ269">
        <v>38.752657800000001</v>
      </c>
      <c r="AK269">
        <v>-9.1582450000000009</v>
      </c>
    </row>
    <row r="270" spans="1:37" x14ac:dyDescent="0.3">
      <c r="A270">
        <f>268</f>
        <v>268</v>
      </c>
      <c r="B270" s="3">
        <v>320</v>
      </c>
      <c r="C270" t="s">
        <v>423</v>
      </c>
      <c r="D270" t="s">
        <v>174</v>
      </c>
      <c r="E270" t="s">
        <v>175</v>
      </c>
      <c r="F270" t="s">
        <v>68</v>
      </c>
      <c r="G270" t="s">
        <v>62</v>
      </c>
      <c r="H270" t="s">
        <v>63</v>
      </c>
      <c r="I270">
        <v>3</v>
      </c>
      <c r="J270" t="s">
        <v>70</v>
      </c>
      <c r="K270">
        <v>19</v>
      </c>
      <c r="L270" s="3">
        <v>470</v>
      </c>
      <c r="M270">
        <v>26.6</v>
      </c>
      <c r="N270" s="3">
        <v>363</v>
      </c>
      <c r="O270">
        <v>34.799999999999997</v>
      </c>
      <c r="P270" s="3">
        <v>457</v>
      </c>
      <c r="Q270">
        <v>48.8</v>
      </c>
      <c r="R270" s="3">
        <v>277</v>
      </c>
      <c r="S270">
        <v>77.8</v>
      </c>
      <c r="T270" s="3">
        <v>239</v>
      </c>
      <c r="U270">
        <v>30.3</v>
      </c>
      <c r="V270" s="3">
        <v>420</v>
      </c>
      <c r="W270">
        <v>57.9</v>
      </c>
      <c r="X270" s="3">
        <v>260</v>
      </c>
      <c r="Y270">
        <v>34.700000000000003</v>
      </c>
      <c r="Z270" s="3">
        <v>221</v>
      </c>
      <c r="AA270">
        <v>87.4</v>
      </c>
      <c r="AB270" s="3">
        <v>108</v>
      </c>
      <c r="AC270">
        <v>37.5</v>
      </c>
      <c r="AD270">
        <v>92</v>
      </c>
      <c r="AE270">
        <v>0</v>
      </c>
      <c r="AF270">
        <v>0</v>
      </c>
      <c r="AG270">
        <v>0</v>
      </c>
      <c r="AH270">
        <v>34430</v>
      </c>
      <c r="AI270">
        <v>65569</v>
      </c>
      <c r="AJ270">
        <v>58.397836400000003</v>
      </c>
      <c r="AK270">
        <v>15.576007199999999</v>
      </c>
    </row>
    <row r="271" spans="1:37" x14ac:dyDescent="0.3">
      <c r="A271">
        <f>268</f>
        <v>268</v>
      </c>
      <c r="B271" s="3">
        <v>235</v>
      </c>
      <c r="C271" t="s">
        <v>424</v>
      </c>
      <c r="D271" t="s">
        <v>59</v>
      </c>
      <c r="E271" t="s">
        <v>60</v>
      </c>
      <c r="F271" t="s">
        <v>82</v>
      </c>
      <c r="G271" t="s">
        <v>69</v>
      </c>
      <c r="H271" t="s">
        <v>63</v>
      </c>
      <c r="I271">
        <v>4</v>
      </c>
      <c r="J271" t="s">
        <v>70</v>
      </c>
      <c r="K271">
        <v>37.6</v>
      </c>
      <c r="L271" s="3">
        <v>230</v>
      </c>
      <c r="M271">
        <v>16.600000000000001</v>
      </c>
      <c r="N271" s="3">
        <v>517</v>
      </c>
      <c r="O271">
        <v>14.6</v>
      </c>
      <c r="P271" s="3" t="s">
        <v>1749</v>
      </c>
      <c r="Q271">
        <v>50.3</v>
      </c>
      <c r="R271" s="3">
        <v>263</v>
      </c>
      <c r="S271">
        <v>56.9</v>
      </c>
      <c r="T271" s="3">
        <v>325</v>
      </c>
      <c r="U271">
        <v>49.6</v>
      </c>
      <c r="V271" s="3">
        <v>299</v>
      </c>
      <c r="W271">
        <v>65.3</v>
      </c>
      <c r="X271" s="3">
        <v>214</v>
      </c>
      <c r="Y271">
        <v>11.4</v>
      </c>
      <c r="Z271" s="3" t="s">
        <v>1749</v>
      </c>
      <c r="AA271">
        <v>58.6</v>
      </c>
      <c r="AB271" s="3">
        <v>255</v>
      </c>
      <c r="AC271">
        <v>37.5</v>
      </c>
      <c r="AD271">
        <v>100</v>
      </c>
      <c r="AE271">
        <v>19</v>
      </c>
      <c r="AF271">
        <v>27091</v>
      </c>
      <c r="AG271">
        <v>12264</v>
      </c>
      <c r="AH271">
        <v>59456</v>
      </c>
      <c r="AI271">
        <v>113268</v>
      </c>
      <c r="AJ271">
        <v>33.642381399999998</v>
      </c>
      <c r="AK271">
        <v>-117.8416747</v>
      </c>
    </row>
    <row r="272" spans="1:37" x14ac:dyDescent="0.3">
      <c r="A272">
        <f>268</f>
        <v>268</v>
      </c>
      <c r="B272" s="3">
        <v>335</v>
      </c>
      <c r="C272" t="s">
        <v>425</v>
      </c>
      <c r="D272" t="s">
        <v>122</v>
      </c>
      <c r="E272" t="s">
        <v>123</v>
      </c>
      <c r="F272" t="s">
        <v>68</v>
      </c>
      <c r="G272" t="s">
        <v>78</v>
      </c>
      <c r="H272" t="s">
        <v>63</v>
      </c>
      <c r="I272">
        <v>5</v>
      </c>
      <c r="J272" t="s">
        <v>70</v>
      </c>
      <c r="K272">
        <v>36.9</v>
      </c>
      <c r="L272" s="3">
        <v>235</v>
      </c>
      <c r="M272">
        <v>38.5</v>
      </c>
      <c r="N272" s="3">
        <v>253</v>
      </c>
      <c r="O272">
        <v>19.3</v>
      </c>
      <c r="P272" s="3">
        <v>686</v>
      </c>
      <c r="Q272">
        <v>31.2</v>
      </c>
      <c r="R272" s="3">
        <v>427</v>
      </c>
      <c r="S272">
        <v>40.5</v>
      </c>
      <c r="T272" s="3">
        <v>406</v>
      </c>
      <c r="U272">
        <v>30.9</v>
      </c>
      <c r="V272" s="3">
        <v>413</v>
      </c>
      <c r="W272">
        <v>80.900000000000006</v>
      </c>
      <c r="X272" s="3">
        <v>141</v>
      </c>
      <c r="Y272">
        <v>37</v>
      </c>
      <c r="Z272" s="3">
        <v>199</v>
      </c>
      <c r="AA272">
        <v>57.4</v>
      </c>
      <c r="AB272" s="3">
        <v>263</v>
      </c>
      <c r="AC272">
        <v>37.5</v>
      </c>
      <c r="AD272">
        <v>95</v>
      </c>
      <c r="AE272">
        <v>1</v>
      </c>
      <c r="AF272">
        <v>499</v>
      </c>
      <c r="AG272">
        <v>166</v>
      </c>
      <c r="AH272">
        <v>31931</v>
      </c>
      <c r="AI272">
        <v>67900</v>
      </c>
      <c r="AJ272">
        <v>50.928263200000004</v>
      </c>
      <c r="AK272">
        <v>6.9293608000000004</v>
      </c>
    </row>
    <row r="273" spans="1:37" x14ac:dyDescent="0.3">
      <c r="A273">
        <v>271</v>
      </c>
      <c r="B273" s="3">
        <v>270</v>
      </c>
      <c r="C273" t="s">
        <v>426</v>
      </c>
      <c r="D273" t="s">
        <v>275</v>
      </c>
      <c r="E273" t="s">
        <v>276</v>
      </c>
      <c r="F273" t="s">
        <v>68</v>
      </c>
      <c r="G273" t="s">
        <v>78</v>
      </c>
      <c r="H273" t="s">
        <v>63</v>
      </c>
      <c r="I273">
        <v>4</v>
      </c>
      <c r="J273" t="s">
        <v>70</v>
      </c>
      <c r="K273">
        <v>32.200000000000003</v>
      </c>
      <c r="L273" s="3">
        <v>272</v>
      </c>
      <c r="M273">
        <v>43.5</v>
      </c>
      <c r="N273" s="3">
        <v>211</v>
      </c>
      <c r="O273">
        <v>11.8</v>
      </c>
      <c r="P273" s="3" t="s">
        <v>1749</v>
      </c>
      <c r="Q273">
        <v>85.8</v>
      </c>
      <c r="R273" s="3">
        <v>90</v>
      </c>
      <c r="S273">
        <v>3.1</v>
      </c>
      <c r="T273" s="3" t="s">
        <v>1749</v>
      </c>
      <c r="U273">
        <v>1.3</v>
      </c>
      <c r="V273" s="3" t="s">
        <v>1749</v>
      </c>
      <c r="W273">
        <v>10.7</v>
      </c>
      <c r="X273" s="3">
        <v>659</v>
      </c>
      <c r="Y273">
        <v>21.5</v>
      </c>
      <c r="Z273" s="3">
        <v>388</v>
      </c>
      <c r="AA273">
        <v>18</v>
      </c>
      <c r="AB273" s="3">
        <v>567</v>
      </c>
      <c r="AC273">
        <v>37.4</v>
      </c>
      <c r="AD273">
        <v>87</v>
      </c>
      <c r="AE273">
        <v>16</v>
      </c>
      <c r="AF273">
        <v>2816</v>
      </c>
      <c r="AG273">
        <v>32021</v>
      </c>
      <c r="AH273">
        <v>7774</v>
      </c>
      <c r="AI273">
        <v>14233</v>
      </c>
      <c r="AJ273">
        <v>22.314927399999998</v>
      </c>
      <c r="AK273">
        <v>87.310531100000006</v>
      </c>
    </row>
    <row r="274" spans="1:37" x14ac:dyDescent="0.3">
      <c r="A274">
        <f>272</f>
        <v>272</v>
      </c>
      <c r="B274" s="3">
        <v>262</v>
      </c>
      <c r="C274" t="s">
        <v>427</v>
      </c>
      <c r="D274" t="s">
        <v>94</v>
      </c>
      <c r="E274" t="s">
        <v>1726</v>
      </c>
      <c r="F274" t="s">
        <v>68</v>
      </c>
      <c r="G274" t="s">
        <v>62</v>
      </c>
      <c r="H274" t="s">
        <v>63</v>
      </c>
      <c r="I274">
        <v>5</v>
      </c>
      <c r="J274" t="s">
        <v>70</v>
      </c>
      <c r="K274">
        <v>38.4</v>
      </c>
      <c r="L274" s="3">
        <v>227</v>
      </c>
      <c r="M274">
        <v>6.8</v>
      </c>
      <c r="N274" s="3" t="s">
        <v>1748</v>
      </c>
      <c r="O274">
        <v>25.6</v>
      </c>
      <c r="P274" s="3">
        <v>576</v>
      </c>
      <c r="Q274">
        <v>86.4</v>
      </c>
      <c r="R274" s="3">
        <v>87</v>
      </c>
      <c r="S274">
        <v>7.1</v>
      </c>
      <c r="T274" s="3" t="s">
        <v>1749</v>
      </c>
      <c r="U274">
        <v>23.3</v>
      </c>
      <c r="V274" s="3">
        <v>496</v>
      </c>
      <c r="W274">
        <v>22.8</v>
      </c>
      <c r="X274" s="3">
        <v>520</v>
      </c>
      <c r="Y274">
        <v>12.2</v>
      </c>
      <c r="Z274" s="3" t="s">
        <v>1749</v>
      </c>
      <c r="AA274">
        <v>30.5</v>
      </c>
      <c r="AB274" s="3">
        <v>444</v>
      </c>
      <c r="AC274">
        <v>37.299999999999997</v>
      </c>
      <c r="AD274">
        <v>94</v>
      </c>
      <c r="AE274">
        <v>1</v>
      </c>
      <c r="AF274">
        <v>1008</v>
      </c>
      <c r="AG274">
        <v>2742</v>
      </c>
      <c r="AH274">
        <v>30726</v>
      </c>
      <c r="AI274">
        <v>58947</v>
      </c>
      <c r="AJ274">
        <v>39.961953700000002</v>
      </c>
      <c r="AK274">
        <v>116.36626149999999</v>
      </c>
    </row>
    <row r="275" spans="1:37" x14ac:dyDescent="0.3">
      <c r="A275">
        <f>272</f>
        <v>272</v>
      </c>
      <c r="B275" s="3">
        <v>279</v>
      </c>
      <c r="C275" t="s">
        <v>428</v>
      </c>
      <c r="D275" t="s">
        <v>66</v>
      </c>
      <c r="E275" t="s">
        <v>67</v>
      </c>
      <c r="F275" t="s">
        <v>68</v>
      </c>
      <c r="G275" t="s">
        <v>69</v>
      </c>
      <c r="H275" t="s">
        <v>63</v>
      </c>
      <c r="I275">
        <v>5</v>
      </c>
      <c r="J275" t="s">
        <v>70</v>
      </c>
      <c r="K275">
        <v>21.2</v>
      </c>
      <c r="L275" s="3">
        <v>412</v>
      </c>
      <c r="M275">
        <v>14.2</v>
      </c>
      <c r="N275" s="3">
        <v>576</v>
      </c>
      <c r="O275">
        <v>36.1</v>
      </c>
      <c r="P275" s="3">
        <v>441</v>
      </c>
      <c r="Q275">
        <v>45.3</v>
      </c>
      <c r="R275" s="3">
        <v>298</v>
      </c>
      <c r="S275">
        <v>80.8</v>
      </c>
      <c r="T275" s="3">
        <v>226</v>
      </c>
      <c r="U275">
        <v>94.1</v>
      </c>
      <c r="V275" s="3">
        <v>91</v>
      </c>
      <c r="W275">
        <v>75.7</v>
      </c>
      <c r="X275" s="3">
        <v>167</v>
      </c>
      <c r="Y275">
        <v>17.8</v>
      </c>
      <c r="Z275" s="3">
        <v>468</v>
      </c>
      <c r="AA275">
        <v>50.9</v>
      </c>
      <c r="AB275" s="3">
        <v>301</v>
      </c>
      <c r="AC275">
        <v>37.299999999999997</v>
      </c>
      <c r="AD275">
        <v>96</v>
      </c>
      <c r="AE275">
        <v>12</v>
      </c>
      <c r="AF275">
        <v>11405</v>
      </c>
      <c r="AG275">
        <v>3215</v>
      </c>
      <c r="AH275">
        <v>37460</v>
      </c>
      <c r="AI275">
        <v>66806</v>
      </c>
      <c r="AJ275">
        <v>52.621139300000003</v>
      </c>
      <c r="AK275">
        <v>-1.1246324999999999</v>
      </c>
    </row>
    <row r="276" spans="1:37" x14ac:dyDescent="0.3">
      <c r="A276">
        <v>274</v>
      </c>
      <c r="B276" s="3">
        <v>312</v>
      </c>
      <c r="C276" t="s">
        <v>429</v>
      </c>
      <c r="D276" t="s">
        <v>59</v>
      </c>
      <c r="E276" t="s">
        <v>60</v>
      </c>
      <c r="F276" t="s">
        <v>82</v>
      </c>
      <c r="G276" t="s">
        <v>62</v>
      </c>
      <c r="H276" t="s">
        <v>63</v>
      </c>
      <c r="I276">
        <v>5</v>
      </c>
      <c r="J276" t="s">
        <v>70</v>
      </c>
      <c r="K276">
        <v>27.8</v>
      </c>
      <c r="L276" s="3">
        <v>315</v>
      </c>
      <c r="M276">
        <v>25</v>
      </c>
      <c r="N276" s="3">
        <v>384</v>
      </c>
      <c r="O276">
        <v>8.9</v>
      </c>
      <c r="P276" s="3" t="s">
        <v>1749</v>
      </c>
      <c r="Q276">
        <v>67.3</v>
      </c>
      <c r="R276" s="3">
        <v>162</v>
      </c>
      <c r="S276">
        <v>63</v>
      </c>
      <c r="T276" s="3">
        <v>306</v>
      </c>
      <c r="U276">
        <v>15.3</v>
      </c>
      <c r="V276" s="3">
        <v>613</v>
      </c>
      <c r="W276">
        <v>49.6</v>
      </c>
      <c r="X276" s="3">
        <v>317</v>
      </c>
      <c r="Y276">
        <v>20.8</v>
      </c>
      <c r="Z276" s="3">
        <v>398</v>
      </c>
      <c r="AA276">
        <v>64.5</v>
      </c>
      <c r="AB276" s="3">
        <v>228</v>
      </c>
      <c r="AC276">
        <v>37.200000000000003</v>
      </c>
      <c r="AD276">
        <v>100</v>
      </c>
      <c r="AE276">
        <v>19</v>
      </c>
      <c r="AF276">
        <v>27091</v>
      </c>
      <c r="AG276">
        <v>12264</v>
      </c>
      <c r="AH276">
        <v>59456</v>
      </c>
      <c r="AI276">
        <v>113268</v>
      </c>
      <c r="AJ276">
        <v>35.785074399999999</v>
      </c>
      <c r="AK276">
        <v>-78.681282400000001</v>
      </c>
    </row>
    <row r="277" spans="1:37" x14ac:dyDescent="0.3">
      <c r="A277">
        <v>275</v>
      </c>
      <c r="B277" s="3">
        <v>306</v>
      </c>
      <c r="C277" t="s">
        <v>430</v>
      </c>
      <c r="D277" t="s">
        <v>94</v>
      </c>
      <c r="E277" t="s">
        <v>1726</v>
      </c>
      <c r="F277" t="s">
        <v>82</v>
      </c>
      <c r="G277" t="s">
        <v>69</v>
      </c>
      <c r="H277" t="s">
        <v>63</v>
      </c>
      <c r="I277">
        <v>4</v>
      </c>
      <c r="J277" t="s">
        <v>70</v>
      </c>
      <c r="K277">
        <v>22.7</v>
      </c>
      <c r="L277" s="3">
        <v>384</v>
      </c>
      <c r="M277">
        <v>29.2</v>
      </c>
      <c r="N277" s="3">
        <v>332</v>
      </c>
      <c r="O277">
        <v>10</v>
      </c>
      <c r="P277" s="3" t="s">
        <v>1749</v>
      </c>
      <c r="Q277">
        <v>99.3</v>
      </c>
      <c r="R277" s="3">
        <v>16</v>
      </c>
      <c r="S277">
        <v>5.5</v>
      </c>
      <c r="T277" s="3" t="s">
        <v>1749</v>
      </c>
      <c r="U277">
        <v>3.2</v>
      </c>
      <c r="V277" s="3" t="s">
        <v>1749</v>
      </c>
      <c r="W277">
        <v>45.4</v>
      </c>
      <c r="X277" s="3">
        <v>340</v>
      </c>
      <c r="Y277">
        <v>16.8</v>
      </c>
      <c r="Z277" s="3">
        <v>504</v>
      </c>
      <c r="AA277">
        <v>27.1</v>
      </c>
      <c r="AB277" s="3">
        <v>480</v>
      </c>
      <c r="AC277">
        <v>37.1</v>
      </c>
      <c r="AD277">
        <v>94</v>
      </c>
      <c r="AE277">
        <v>1</v>
      </c>
      <c r="AF277">
        <v>1008</v>
      </c>
      <c r="AG277">
        <v>2742</v>
      </c>
      <c r="AH277">
        <v>30726</v>
      </c>
      <c r="AI277">
        <v>58947</v>
      </c>
      <c r="AJ277">
        <v>30.513004299999999</v>
      </c>
      <c r="AK277">
        <v>114.4202756</v>
      </c>
    </row>
    <row r="278" spans="1:37" x14ac:dyDescent="0.3">
      <c r="A278">
        <f>276</f>
        <v>276</v>
      </c>
      <c r="B278" s="3">
        <v>324</v>
      </c>
      <c r="C278" t="s">
        <v>431</v>
      </c>
      <c r="D278" t="s">
        <v>243</v>
      </c>
      <c r="E278" t="s">
        <v>244</v>
      </c>
      <c r="F278" t="s">
        <v>82</v>
      </c>
      <c r="G278" t="s">
        <v>69</v>
      </c>
      <c r="H278" t="s">
        <v>63</v>
      </c>
      <c r="I278">
        <v>4</v>
      </c>
      <c r="J278" t="s">
        <v>70</v>
      </c>
      <c r="K278">
        <v>51.2</v>
      </c>
      <c r="L278" s="3">
        <v>159</v>
      </c>
      <c r="M278">
        <v>12.7</v>
      </c>
      <c r="N278" s="3" t="s">
        <v>1748</v>
      </c>
      <c r="O278">
        <v>5.6</v>
      </c>
      <c r="P278" s="3" t="s">
        <v>1749</v>
      </c>
      <c r="Q278">
        <v>47.8</v>
      </c>
      <c r="R278" s="3">
        <v>284</v>
      </c>
      <c r="S278">
        <v>7.5</v>
      </c>
      <c r="T278" s="3" t="s">
        <v>1749</v>
      </c>
      <c r="U278">
        <v>6.8</v>
      </c>
      <c r="V278" s="3" t="s">
        <v>1749</v>
      </c>
      <c r="W278">
        <v>59</v>
      </c>
      <c r="X278" s="3">
        <v>255</v>
      </c>
      <c r="Y278">
        <v>24.2</v>
      </c>
      <c r="Z278" s="3">
        <v>345</v>
      </c>
      <c r="AA278">
        <v>92.1</v>
      </c>
      <c r="AB278" s="3">
        <v>77</v>
      </c>
      <c r="AC278">
        <v>37</v>
      </c>
      <c r="AD278">
        <v>92</v>
      </c>
      <c r="AE278">
        <v>4</v>
      </c>
      <c r="AF278">
        <v>2834</v>
      </c>
      <c r="AG278">
        <v>1344</v>
      </c>
      <c r="AH278">
        <v>29636</v>
      </c>
      <c r="AI278">
        <v>54776</v>
      </c>
      <c r="AJ278">
        <v>45.460341999999997</v>
      </c>
      <c r="AK278">
        <v>9.1941298000000007</v>
      </c>
    </row>
    <row r="279" spans="1:37" x14ac:dyDescent="0.3">
      <c r="A279">
        <f>276</f>
        <v>276</v>
      </c>
      <c r="B279" s="3">
        <v>325</v>
      </c>
      <c r="C279" t="s">
        <v>432</v>
      </c>
      <c r="D279" t="s">
        <v>66</v>
      </c>
      <c r="E279" t="s">
        <v>67</v>
      </c>
      <c r="F279" t="s">
        <v>68</v>
      </c>
      <c r="G279" t="s">
        <v>62</v>
      </c>
      <c r="H279" t="s">
        <v>63</v>
      </c>
      <c r="I279">
        <v>4</v>
      </c>
      <c r="J279" t="s">
        <v>70</v>
      </c>
      <c r="K279">
        <v>26.3</v>
      </c>
      <c r="L279" s="3">
        <v>334</v>
      </c>
      <c r="M279">
        <v>34.6</v>
      </c>
      <c r="N279" s="3">
        <v>281</v>
      </c>
      <c r="O279">
        <v>17.7</v>
      </c>
      <c r="P279" s="3" t="s">
        <v>1749</v>
      </c>
      <c r="Q279">
        <v>33.700000000000003</v>
      </c>
      <c r="R279" s="3">
        <v>405</v>
      </c>
      <c r="S279">
        <v>93.3</v>
      </c>
      <c r="T279" s="3">
        <v>161</v>
      </c>
      <c r="U279">
        <v>67</v>
      </c>
      <c r="V279" s="3">
        <v>222</v>
      </c>
      <c r="W279">
        <v>61.6</v>
      </c>
      <c r="X279" s="3">
        <v>235</v>
      </c>
      <c r="Y279">
        <v>24</v>
      </c>
      <c r="Z279" s="3">
        <v>353</v>
      </c>
      <c r="AA279">
        <v>59.2</v>
      </c>
      <c r="AB279" s="3">
        <v>252</v>
      </c>
      <c r="AC279">
        <v>37</v>
      </c>
      <c r="AD279">
        <v>96</v>
      </c>
      <c r="AE279">
        <v>12</v>
      </c>
      <c r="AF279">
        <v>11405</v>
      </c>
      <c r="AG279">
        <v>3215</v>
      </c>
      <c r="AH279">
        <v>37460</v>
      </c>
      <c r="AI279">
        <v>66806</v>
      </c>
      <c r="AJ279">
        <v>55.862111300000002</v>
      </c>
      <c r="AK279">
        <v>-4.2423903999999997</v>
      </c>
    </row>
    <row r="280" spans="1:37" x14ac:dyDescent="0.3">
      <c r="A280">
        <f>278</f>
        <v>278</v>
      </c>
      <c r="B280" s="3">
        <v>264</v>
      </c>
      <c r="C280" t="s">
        <v>433</v>
      </c>
      <c r="D280" t="s">
        <v>275</v>
      </c>
      <c r="E280" t="s">
        <v>276</v>
      </c>
      <c r="F280" t="s">
        <v>61</v>
      </c>
      <c r="G280" t="s">
        <v>62</v>
      </c>
      <c r="H280" t="s">
        <v>63</v>
      </c>
      <c r="I280">
        <v>4</v>
      </c>
      <c r="J280" t="s">
        <v>70</v>
      </c>
      <c r="K280">
        <v>34.700000000000003</v>
      </c>
      <c r="L280" s="3">
        <v>247</v>
      </c>
      <c r="M280">
        <v>49.3</v>
      </c>
      <c r="N280" s="3">
        <v>175</v>
      </c>
      <c r="O280">
        <v>14.2</v>
      </c>
      <c r="P280" s="3" t="s">
        <v>1749</v>
      </c>
      <c r="Q280">
        <v>75.5</v>
      </c>
      <c r="R280" s="3">
        <v>126</v>
      </c>
      <c r="S280">
        <v>2.1</v>
      </c>
      <c r="T280" s="3" t="s">
        <v>1749</v>
      </c>
      <c r="U280">
        <v>1.1000000000000001</v>
      </c>
      <c r="V280" s="3" t="s">
        <v>1749</v>
      </c>
      <c r="W280">
        <v>3.3</v>
      </c>
      <c r="X280" s="3" t="s">
        <v>1749</v>
      </c>
      <c r="Y280">
        <v>20.6</v>
      </c>
      <c r="Z280" s="3">
        <v>404</v>
      </c>
      <c r="AA280">
        <v>21.8</v>
      </c>
      <c r="AB280" s="3">
        <v>524</v>
      </c>
      <c r="AC280">
        <v>36.9</v>
      </c>
      <c r="AD280">
        <v>87</v>
      </c>
      <c r="AE280">
        <v>16</v>
      </c>
      <c r="AF280">
        <v>2816</v>
      </c>
      <c r="AG280">
        <v>32021</v>
      </c>
      <c r="AH280">
        <v>7774</v>
      </c>
      <c r="AI280">
        <v>14233</v>
      </c>
      <c r="AJ280">
        <v>26.512338799999998</v>
      </c>
      <c r="AK280">
        <v>80.232900000000001</v>
      </c>
    </row>
    <row r="281" spans="1:37" x14ac:dyDescent="0.3">
      <c r="A281">
        <f>278</f>
        <v>278</v>
      </c>
      <c r="B281" s="3">
        <v>296</v>
      </c>
      <c r="C281" t="s">
        <v>434</v>
      </c>
      <c r="D281" t="s">
        <v>59</v>
      </c>
      <c r="E281" t="s">
        <v>60</v>
      </c>
      <c r="F281" t="s">
        <v>68</v>
      </c>
      <c r="G281" t="s">
        <v>69</v>
      </c>
      <c r="H281" t="s">
        <v>63</v>
      </c>
      <c r="I281">
        <v>4</v>
      </c>
      <c r="J281" t="s">
        <v>64</v>
      </c>
      <c r="K281">
        <v>20.100000000000001</v>
      </c>
      <c r="L281" s="3">
        <v>435</v>
      </c>
      <c r="M281">
        <v>44.7</v>
      </c>
      <c r="N281" s="3">
        <v>198</v>
      </c>
      <c r="O281">
        <v>76.8</v>
      </c>
      <c r="P281" s="3">
        <v>155</v>
      </c>
      <c r="Q281">
        <v>19.2</v>
      </c>
      <c r="R281" s="3">
        <v>565</v>
      </c>
      <c r="S281">
        <v>84.2</v>
      </c>
      <c r="T281" s="3">
        <v>215</v>
      </c>
      <c r="U281">
        <v>22.8</v>
      </c>
      <c r="V281" s="3">
        <v>502</v>
      </c>
      <c r="W281">
        <v>55</v>
      </c>
      <c r="X281" s="3">
        <v>283</v>
      </c>
      <c r="Y281">
        <v>37</v>
      </c>
      <c r="Z281" s="3">
        <v>198</v>
      </c>
      <c r="AA281">
        <v>50.6</v>
      </c>
      <c r="AB281" s="3">
        <v>305</v>
      </c>
      <c r="AC281">
        <v>36.9</v>
      </c>
      <c r="AD281">
        <v>100</v>
      </c>
      <c r="AE281">
        <v>19</v>
      </c>
      <c r="AF281">
        <v>27091</v>
      </c>
      <c r="AG281">
        <v>12264</v>
      </c>
      <c r="AH281">
        <v>59456</v>
      </c>
      <c r="AI281">
        <v>113268</v>
      </c>
      <c r="AJ281">
        <v>25.7173947</v>
      </c>
      <c r="AK281">
        <v>-80.278126200000003</v>
      </c>
    </row>
    <row r="282" spans="1:37" x14ac:dyDescent="0.3">
      <c r="A282">
        <v>280</v>
      </c>
      <c r="B282" s="3">
        <v>253</v>
      </c>
      <c r="C282" t="s">
        <v>435</v>
      </c>
      <c r="D282" t="s">
        <v>278</v>
      </c>
      <c r="E282" t="s">
        <v>279</v>
      </c>
      <c r="F282" t="s">
        <v>68</v>
      </c>
      <c r="G282" t="s">
        <v>69</v>
      </c>
      <c r="H282" t="s">
        <v>320</v>
      </c>
      <c r="I282">
        <v>4</v>
      </c>
      <c r="J282" t="s">
        <v>64</v>
      </c>
      <c r="K282">
        <v>29</v>
      </c>
      <c r="L282" s="3">
        <v>300</v>
      </c>
      <c r="M282">
        <v>61.2</v>
      </c>
      <c r="N282" s="3">
        <v>130</v>
      </c>
      <c r="O282">
        <v>56.5</v>
      </c>
      <c r="P282" s="3">
        <v>260</v>
      </c>
      <c r="Q282">
        <v>15.1</v>
      </c>
      <c r="R282" s="3">
        <v>635</v>
      </c>
      <c r="S282">
        <v>25.2</v>
      </c>
      <c r="T282" s="3">
        <v>531</v>
      </c>
      <c r="U282">
        <v>74.8</v>
      </c>
      <c r="V282" s="3">
        <v>186</v>
      </c>
      <c r="W282">
        <v>28.9</v>
      </c>
      <c r="X282" s="3">
        <v>464</v>
      </c>
      <c r="Y282">
        <v>28.4</v>
      </c>
      <c r="Z282" s="3">
        <v>282</v>
      </c>
      <c r="AA282">
        <v>45.6</v>
      </c>
      <c r="AB282" s="3">
        <v>333</v>
      </c>
      <c r="AC282">
        <v>36.799999999999997</v>
      </c>
      <c r="AD282">
        <v>90</v>
      </c>
      <c r="AE282">
        <v>8</v>
      </c>
      <c r="AF282">
        <v>4882</v>
      </c>
      <c r="AG282">
        <v>2453</v>
      </c>
      <c r="AH282">
        <v>27945</v>
      </c>
      <c r="AI282">
        <v>51090</v>
      </c>
      <c r="AJ282">
        <v>42.801473100000003</v>
      </c>
      <c r="AK282">
        <v>-1.6620336</v>
      </c>
    </row>
    <row r="283" spans="1:37" x14ac:dyDescent="0.3">
      <c r="A283">
        <f>281</f>
        <v>281</v>
      </c>
      <c r="B283" s="3">
        <v>235</v>
      </c>
      <c r="C283" t="s">
        <v>436</v>
      </c>
      <c r="D283" t="s">
        <v>384</v>
      </c>
      <c r="E283" t="s">
        <v>385</v>
      </c>
      <c r="F283" t="s">
        <v>68</v>
      </c>
      <c r="G283" t="s">
        <v>62</v>
      </c>
      <c r="H283" t="s">
        <v>63</v>
      </c>
      <c r="I283">
        <v>5</v>
      </c>
      <c r="J283" t="s">
        <v>70</v>
      </c>
      <c r="K283">
        <v>41</v>
      </c>
      <c r="L283" s="3">
        <v>203</v>
      </c>
      <c r="M283">
        <v>65.599999999999994</v>
      </c>
      <c r="N283" s="3">
        <v>122</v>
      </c>
      <c r="O283">
        <v>65.599999999999994</v>
      </c>
      <c r="P283" s="3">
        <v>208</v>
      </c>
      <c r="Q283">
        <v>2.5</v>
      </c>
      <c r="R283" s="3" t="s">
        <v>1749</v>
      </c>
      <c r="S283">
        <v>84.4</v>
      </c>
      <c r="T283" s="3">
        <v>213</v>
      </c>
      <c r="U283">
        <v>2.2999999999999998</v>
      </c>
      <c r="V283" s="3" t="s">
        <v>1749</v>
      </c>
      <c r="W283">
        <v>1.2</v>
      </c>
      <c r="X283" s="3" t="s">
        <v>1749</v>
      </c>
      <c r="Y283">
        <v>35.700000000000003</v>
      </c>
      <c r="Z283" s="3">
        <v>209</v>
      </c>
      <c r="AA283">
        <v>21.2</v>
      </c>
      <c r="AB283" s="3">
        <v>533</v>
      </c>
      <c r="AC283">
        <v>36.6</v>
      </c>
      <c r="AD283">
        <v>76</v>
      </c>
      <c r="AE283">
        <v>9</v>
      </c>
      <c r="AF283">
        <v>2316</v>
      </c>
      <c r="AG283">
        <v>12885</v>
      </c>
      <c r="AH283">
        <v>11033</v>
      </c>
      <c r="AI283">
        <v>20640</v>
      </c>
      <c r="AJ283">
        <v>-6.8914799999999996</v>
      </c>
      <c r="AK283">
        <v>107.61065910000001</v>
      </c>
    </row>
    <row r="284" spans="1:37" x14ac:dyDescent="0.3">
      <c r="A284">
        <f>281</f>
        <v>281</v>
      </c>
      <c r="B284" s="3">
        <v>207</v>
      </c>
      <c r="C284" t="s">
        <v>437</v>
      </c>
      <c r="D284" t="s">
        <v>235</v>
      </c>
      <c r="E284" t="s">
        <v>236</v>
      </c>
      <c r="F284" t="s">
        <v>68</v>
      </c>
      <c r="G284" t="s">
        <v>69</v>
      </c>
      <c r="H284" t="s">
        <v>63</v>
      </c>
      <c r="I284">
        <v>3</v>
      </c>
      <c r="J284" t="s">
        <v>70</v>
      </c>
      <c r="K284">
        <v>32.700000000000003</v>
      </c>
      <c r="L284" s="3">
        <v>269</v>
      </c>
      <c r="M284">
        <v>5.4</v>
      </c>
      <c r="N284" s="3" t="s">
        <v>1748</v>
      </c>
      <c r="O284">
        <v>67.099999999999994</v>
      </c>
      <c r="P284" s="3">
        <v>197</v>
      </c>
      <c r="Q284">
        <v>31.2</v>
      </c>
      <c r="R284" s="3">
        <v>426</v>
      </c>
      <c r="S284">
        <v>92.3</v>
      </c>
      <c r="T284" s="3">
        <v>171</v>
      </c>
      <c r="U284">
        <v>14.3</v>
      </c>
      <c r="V284" s="3">
        <v>635</v>
      </c>
      <c r="W284">
        <v>69.3</v>
      </c>
      <c r="X284" s="3">
        <v>200</v>
      </c>
      <c r="Y284">
        <v>23.6</v>
      </c>
      <c r="Z284" s="3">
        <v>358</v>
      </c>
      <c r="AA284">
        <v>57.7</v>
      </c>
      <c r="AB284" s="3">
        <v>259</v>
      </c>
      <c r="AC284">
        <v>36.6</v>
      </c>
      <c r="AD284">
        <v>91</v>
      </c>
      <c r="AE284">
        <v>0</v>
      </c>
      <c r="AF284">
        <v>125</v>
      </c>
      <c r="AG284">
        <v>25</v>
      </c>
      <c r="AH284">
        <v>45598</v>
      </c>
      <c r="AI284">
        <v>96795</v>
      </c>
      <c r="AJ284">
        <v>60.387858600000001</v>
      </c>
      <c r="AK284">
        <v>5.3217549000000002</v>
      </c>
    </row>
    <row r="285" spans="1:37" x14ac:dyDescent="0.3">
      <c r="A285">
        <v>283</v>
      </c>
      <c r="B285" s="3">
        <v>454</v>
      </c>
      <c r="C285" t="s">
        <v>438</v>
      </c>
      <c r="D285" t="s">
        <v>307</v>
      </c>
      <c r="E285" t="s">
        <v>308</v>
      </c>
      <c r="F285" t="s">
        <v>68</v>
      </c>
      <c r="G285" t="s">
        <v>69</v>
      </c>
      <c r="H285" t="s">
        <v>63</v>
      </c>
      <c r="I285">
        <v>5</v>
      </c>
      <c r="J285" t="s">
        <v>70</v>
      </c>
      <c r="K285">
        <v>25</v>
      </c>
      <c r="L285" s="3">
        <v>351</v>
      </c>
      <c r="M285">
        <v>39.4</v>
      </c>
      <c r="N285" s="3">
        <v>240</v>
      </c>
      <c r="O285">
        <v>3.1</v>
      </c>
      <c r="P285" s="3" t="s">
        <v>1749</v>
      </c>
      <c r="Q285">
        <v>59.9</v>
      </c>
      <c r="R285" s="3">
        <v>206</v>
      </c>
      <c r="S285">
        <v>20</v>
      </c>
      <c r="T285" s="3">
        <v>591</v>
      </c>
      <c r="U285">
        <v>7.8</v>
      </c>
      <c r="V285" s="3" t="s">
        <v>1749</v>
      </c>
      <c r="W285">
        <v>92</v>
      </c>
      <c r="X285" s="3">
        <v>69</v>
      </c>
      <c r="Y285">
        <v>50.1</v>
      </c>
      <c r="Z285" s="3">
        <v>132</v>
      </c>
      <c r="AA285">
        <v>44.1</v>
      </c>
      <c r="AB285" s="3">
        <v>339</v>
      </c>
      <c r="AC285">
        <v>36.5</v>
      </c>
      <c r="AD285">
        <v>89</v>
      </c>
      <c r="AE285">
        <v>8</v>
      </c>
      <c r="AF285">
        <v>3862</v>
      </c>
      <c r="AG285">
        <v>10038</v>
      </c>
      <c r="AH285">
        <v>21642</v>
      </c>
      <c r="AI285">
        <v>39259</v>
      </c>
      <c r="AJ285">
        <v>-33.932807799999999</v>
      </c>
      <c r="AK285">
        <v>18.864446999999998</v>
      </c>
    </row>
    <row r="286" spans="1:37" x14ac:dyDescent="0.3">
      <c r="A286">
        <v>284</v>
      </c>
      <c r="B286" s="3">
        <v>284</v>
      </c>
      <c r="C286" t="s">
        <v>439</v>
      </c>
      <c r="D286" t="s">
        <v>160</v>
      </c>
      <c r="E286" t="s">
        <v>161</v>
      </c>
      <c r="F286" t="s">
        <v>91</v>
      </c>
      <c r="G286" t="s">
        <v>78</v>
      </c>
      <c r="H286" t="s">
        <v>63</v>
      </c>
      <c r="I286">
        <v>2</v>
      </c>
      <c r="J286" t="s">
        <v>440</v>
      </c>
      <c r="K286">
        <v>24</v>
      </c>
      <c r="L286" s="3">
        <v>358</v>
      </c>
      <c r="M286">
        <v>82.8</v>
      </c>
      <c r="N286" s="3">
        <v>67</v>
      </c>
      <c r="O286">
        <v>63.3</v>
      </c>
      <c r="P286" s="3">
        <v>225</v>
      </c>
      <c r="Q286">
        <v>8.5</v>
      </c>
      <c r="R286" s="3" t="s">
        <v>1749</v>
      </c>
      <c r="S286">
        <v>54.1</v>
      </c>
      <c r="T286" s="3">
        <v>342</v>
      </c>
      <c r="U286">
        <v>98.8</v>
      </c>
      <c r="V286" s="3">
        <v>55</v>
      </c>
      <c r="W286">
        <v>3.8</v>
      </c>
      <c r="X286" s="3" t="s">
        <v>1749</v>
      </c>
      <c r="Y286">
        <v>10.5</v>
      </c>
      <c r="Z286" s="3" t="s">
        <v>1749</v>
      </c>
      <c r="AA286">
        <v>2.2999999999999998</v>
      </c>
      <c r="AB286" s="3" t="s">
        <v>1749</v>
      </c>
      <c r="AC286">
        <v>36.200000000000003</v>
      </c>
      <c r="AD286">
        <v>84</v>
      </c>
      <c r="AE286">
        <v>10</v>
      </c>
      <c r="AF286">
        <v>3396</v>
      </c>
      <c r="AG286">
        <v>7901</v>
      </c>
      <c r="AH286">
        <v>14981</v>
      </c>
      <c r="AI286">
        <v>28346</v>
      </c>
      <c r="AJ286">
        <v>3.0647850000000001</v>
      </c>
      <c r="AK286">
        <v>101.6168101</v>
      </c>
    </row>
    <row r="287" spans="1:37" x14ac:dyDescent="0.3">
      <c r="A287">
        <f>285</f>
        <v>285</v>
      </c>
      <c r="B287" s="3">
        <v>250</v>
      </c>
      <c r="C287" t="s">
        <v>441</v>
      </c>
      <c r="D287" t="s">
        <v>275</v>
      </c>
      <c r="E287" t="s">
        <v>276</v>
      </c>
      <c r="F287" t="s">
        <v>61</v>
      </c>
      <c r="G287" t="s">
        <v>62</v>
      </c>
      <c r="H287" t="s">
        <v>63</v>
      </c>
      <c r="I287">
        <v>4</v>
      </c>
      <c r="J287" t="s">
        <v>70</v>
      </c>
      <c r="K287">
        <v>40.1</v>
      </c>
      <c r="L287" s="3">
        <v>212</v>
      </c>
      <c r="M287">
        <v>55.9</v>
      </c>
      <c r="N287" s="3">
        <v>147</v>
      </c>
      <c r="O287">
        <v>26.6</v>
      </c>
      <c r="P287" s="3">
        <v>563</v>
      </c>
      <c r="Q287">
        <v>54.7</v>
      </c>
      <c r="R287" s="3">
        <v>235</v>
      </c>
      <c r="S287">
        <v>2.6</v>
      </c>
      <c r="T287" s="3" t="s">
        <v>1749</v>
      </c>
      <c r="U287">
        <v>1.4</v>
      </c>
      <c r="V287" s="3" t="s">
        <v>1749</v>
      </c>
      <c r="W287">
        <v>2.7</v>
      </c>
      <c r="X287" s="3" t="s">
        <v>1749</v>
      </c>
      <c r="Y287">
        <v>26</v>
      </c>
      <c r="Z287" s="3">
        <v>317</v>
      </c>
      <c r="AA287">
        <v>6.5</v>
      </c>
      <c r="AB287" s="3" t="s">
        <v>1749</v>
      </c>
      <c r="AC287">
        <v>36.1</v>
      </c>
      <c r="AD287">
        <v>87</v>
      </c>
      <c r="AE287">
        <v>16</v>
      </c>
      <c r="AF287">
        <v>2816</v>
      </c>
      <c r="AG287">
        <v>32021</v>
      </c>
      <c r="AH287">
        <v>7774</v>
      </c>
      <c r="AI287">
        <v>14233</v>
      </c>
      <c r="AJ287">
        <v>12.991492900000001</v>
      </c>
      <c r="AK287">
        <v>80.233690699999997</v>
      </c>
    </row>
    <row r="288" spans="1:37" x14ac:dyDescent="0.3">
      <c r="A288">
        <f>285</f>
        <v>285</v>
      </c>
      <c r="B288" s="3">
        <v>296</v>
      </c>
      <c r="C288" t="s">
        <v>442</v>
      </c>
      <c r="D288" t="s">
        <v>88</v>
      </c>
      <c r="E288" t="s">
        <v>89</v>
      </c>
      <c r="F288" t="s">
        <v>68</v>
      </c>
      <c r="G288" t="s">
        <v>62</v>
      </c>
      <c r="H288" t="s">
        <v>63</v>
      </c>
      <c r="I288">
        <v>3</v>
      </c>
      <c r="J288" t="s">
        <v>70</v>
      </c>
      <c r="K288">
        <v>13.4</v>
      </c>
      <c r="L288" s="3" t="s">
        <v>1748</v>
      </c>
      <c r="M288">
        <v>12</v>
      </c>
      <c r="N288" s="3" t="s">
        <v>1748</v>
      </c>
      <c r="O288">
        <v>11</v>
      </c>
      <c r="P288" s="3" t="s">
        <v>1749</v>
      </c>
      <c r="Q288">
        <v>89.5</v>
      </c>
      <c r="R288" s="3">
        <v>76</v>
      </c>
      <c r="S288">
        <v>97.9</v>
      </c>
      <c r="T288" s="3">
        <v>114</v>
      </c>
      <c r="U288">
        <v>65.5</v>
      </c>
      <c r="V288" s="3">
        <v>229</v>
      </c>
      <c r="W288">
        <v>23.9</v>
      </c>
      <c r="X288" s="3">
        <v>507</v>
      </c>
      <c r="Y288">
        <v>10.8</v>
      </c>
      <c r="Z288" s="3" t="s">
        <v>1749</v>
      </c>
      <c r="AA288">
        <v>25.8</v>
      </c>
      <c r="AB288" s="3">
        <v>487</v>
      </c>
      <c r="AC288">
        <v>36.1</v>
      </c>
      <c r="AD288">
        <v>95</v>
      </c>
      <c r="AE288">
        <v>5</v>
      </c>
      <c r="AF288">
        <v>5393</v>
      </c>
      <c r="AG288">
        <v>1490</v>
      </c>
      <c r="AH288">
        <v>51048</v>
      </c>
      <c r="AI288">
        <v>96902</v>
      </c>
      <c r="AJ288">
        <v>-37.847990699999997</v>
      </c>
      <c r="AK288">
        <v>145.05390589999999</v>
      </c>
    </row>
    <row r="289" spans="1:37" x14ac:dyDescent="0.3">
      <c r="A289">
        <f>285</f>
        <v>285</v>
      </c>
      <c r="B289" s="3">
        <v>262</v>
      </c>
      <c r="C289" t="s">
        <v>443</v>
      </c>
      <c r="D289" t="s">
        <v>59</v>
      </c>
      <c r="E289" t="s">
        <v>60</v>
      </c>
      <c r="F289" t="s">
        <v>82</v>
      </c>
      <c r="G289" t="s">
        <v>69</v>
      </c>
      <c r="H289" t="s">
        <v>63</v>
      </c>
      <c r="I289">
        <v>5</v>
      </c>
      <c r="J289" t="s">
        <v>70</v>
      </c>
      <c r="K289">
        <v>38.5</v>
      </c>
      <c r="L289" s="3">
        <v>226</v>
      </c>
      <c r="M289">
        <v>18.399999999999999</v>
      </c>
      <c r="N289" s="3">
        <v>476</v>
      </c>
      <c r="O289">
        <v>72.5</v>
      </c>
      <c r="P289" s="3">
        <v>175</v>
      </c>
      <c r="Q289">
        <v>19.5</v>
      </c>
      <c r="R289" s="3">
        <v>562</v>
      </c>
      <c r="S289">
        <v>11</v>
      </c>
      <c r="T289" s="3" t="s">
        <v>1749</v>
      </c>
      <c r="U289">
        <v>9.3000000000000007</v>
      </c>
      <c r="V289" s="3" t="s">
        <v>1749</v>
      </c>
      <c r="W289">
        <v>88</v>
      </c>
      <c r="X289" s="3">
        <v>96</v>
      </c>
      <c r="Y289">
        <v>31</v>
      </c>
      <c r="Z289" s="3">
        <v>245</v>
      </c>
      <c r="AA289">
        <v>71.5</v>
      </c>
      <c r="AB289" s="3">
        <v>196</v>
      </c>
      <c r="AC289">
        <v>36.1</v>
      </c>
      <c r="AD289">
        <v>100</v>
      </c>
      <c r="AE289">
        <v>19</v>
      </c>
      <c r="AF289">
        <v>27091</v>
      </c>
      <c r="AG289">
        <v>12264</v>
      </c>
      <c r="AH289">
        <v>59456</v>
      </c>
      <c r="AI289">
        <v>113268</v>
      </c>
      <c r="AJ289">
        <v>32.231898100000002</v>
      </c>
      <c r="AK289">
        <v>-110.9535407</v>
      </c>
    </row>
    <row r="290" spans="1:37" x14ac:dyDescent="0.3">
      <c r="A290">
        <f>285</f>
        <v>285</v>
      </c>
      <c r="B290" s="3">
        <v>307</v>
      </c>
      <c r="C290" t="s">
        <v>444</v>
      </c>
      <c r="D290" t="s">
        <v>94</v>
      </c>
      <c r="E290" t="s">
        <v>1726</v>
      </c>
      <c r="F290" t="s">
        <v>68</v>
      </c>
      <c r="G290" t="s">
        <v>62</v>
      </c>
      <c r="H290" t="s">
        <v>63</v>
      </c>
      <c r="I290">
        <v>4</v>
      </c>
      <c r="J290" t="s">
        <v>70</v>
      </c>
      <c r="K290">
        <v>18.7</v>
      </c>
      <c r="L290" s="3">
        <v>477</v>
      </c>
      <c r="M290">
        <v>8.6</v>
      </c>
      <c r="N290" s="3" t="s">
        <v>1748</v>
      </c>
      <c r="O290">
        <v>34.700000000000003</v>
      </c>
      <c r="P290" s="3">
        <v>461</v>
      </c>
      <c r="Q290">
        <v>98.2</v>
      </c>
      <c r="R290" s="3">
        <v>31</v>
      </c>
      <c r="S290">
        <v>24.3</v>
      </c>
      <c r="T290" s="3">
        <v>544</v>
      </c>
      <c r="U290">
        <v>27.4</v>
      </c>
      <c r="V290" s="3">
        <v>446</v>
      </c>
      <c r="W290">
        <v>18.600000000000001</v>
      </c>
      <c r="X290" s="3">
        <v>555</v>
      </c>
      <c r="Y290">
        <v>24</v>
      </c>
      <c r="Z290" s="3">
        <v>351</v>
      </c>
      <c r="AA290">
        <v>25.6</v>
      </c>
      <c r="AB290" s="3">
        <v>488</v>
      </c>
      <c r="AC290">
        <v>36.1</v>
      </c>
      <c r="AD290">
        <v>94</v>
      </c>
      <c r="AE290">
        <v>1</v>
      </c>
      <c r="AF290">
        <v>1008</v>
      </c>
      <c r="AG290">
        <v>2742</v>
      </c>
      <c r="AH290">
        <v>30726</v>
      </c>
      <c r="AI290">
        <v>58947</v>
      </c>
      <c r="AJ290">
        <v>39.108066999999998</v>
      </c>
      <c r="AK290">
        <v>117.176196</v>
      </c>
    </row>
    <row r="291" spans="1:37" x14ac:dyDescent="0.3">
      <c r="A291">
        <v>289</v>
      </c>
      <c r="B291" s="3">
        <v>270</v>
      </c>
      <c r="C291" t="s">
        <v>445</v>
      </c>
      <c r="D291" t="s">
        <v>183</v>
      </c>
      <c r="E291" t="s">
        <v>184</v>
      </c>
      <c r="F291" t="s">
        <v>68</v>
      </c>
      <c r="G291" t="s">
        <v>69</v>
      </c>
      <c r="H291" t="s">
        <v>320</v>
      </c>
      <c r="I291">
        <v>5</v>
      </c>
      <c r="J291" t="s">
        <v>70</v>
      </c>
      <c r="K291">
        <v>26.3</v>
      </c>
      <c r="L291" s="3">
        <v>335</v>
      </c>
      <c r="M291">
        <v>28.2</v>
      </c>
      <c r="N291" s="3">
        <v>341</v>
      </c>
      <c r="O291">
        <v>61.2</v>
      </c>
      <c r="P291" s="3">
        <v>230</v>
      </c>
      <c r="Q291">
        <v>13.5</v>
      </c>
      <c r="R291" s="3">
        <v>666</v>
      </c>
      <c r="S291">
        <v>92.3</v>
      </c>
      <c r="T291" s="3">
        <v>170</v>
      </c>
      <c r="U291">
        <v>39.299999999999997</v>
      </c>
      <c r="V291" s="3">
        <v>348</v>
      </c>
      <c r="W291">
        <v>45.7</v>
      </c>
      <c r="X291" s="3">
        <v>338</v>
      </c>
      <c r="Y291">
        <v>30.7</v>
      </c>
      <c r="Z291" s="3">
        <v>249</v>
      </c>
      <c r="AA291">
        <v>90.6</v>
      </c>
      <c r="AB291" s="3">
        <v>89</v>
      </c>
      <c r="AC291">
        <v>36</v>
      </c>
      <c r="AD291">
        <v>90</v>
      </c>
      <c r="AE291">
        <v>8</v>
      </c>
      <c r="AF291">
        <v>7231</v>
      </c>
      <c r="AG291">
        <v>2455</v>
      </c>
      <c r="AH291">
        <v>41605</v>
      </c>
      <c r="AI291">
        <v>78274</v>
      </c>
      <c r="AJ291">
        <v>53.279154900000002</v>
      </c>
      <c r="AK291">
        <v>-9.0617371999999996</v>
      </c>
    </row>
    <row r="292" spans="1:37" x14ac:dyDescent="0.3">
      <c r="A292">
        <v>290</v>
      </c>
      <c r="B292" s="3">
        <v>296</v>
      </c>
      <c r="C292" t="s">
        <v>446</v>
      </c>
      <c r="D292" t="s">
        <v>375</v>
      </c>
      <c r="E292" t="s">
        <v>376</v>
      </c>
      <c r="F292" t="s">
        <v>61</v>
      </c>
      <c r="G292" t="s">
        <v>69</v>
      </c>
      <c r="H292" t="s">
        <v>63</v>
      </c>
      <c r="I292">
        <v>3</v>
      </c>
      <c r="J292" t="s">
        <v>70</v>
      </c>
      <c r="K292">
        <v>28.3</v>
      </c>
      <c r="L292" s="3">
        <v>310</v>
      </c>
      <c r="M292">
        <v>37.799999999999997</v>
      </c>
      <c r="N292" s="3">
        <v>257</v>
      </c>
      <c r="O292">
        <v>52.6</v>
      </c>
      <c r="P292" s="3">
        <v>299</v>
      </c>
      <c r="Q292">
        <v>13.8</v>
      </c>
      <c r="R292" s="3">
        <v>659</v>
      </c>
      <c r="S292">
        <v>100</v>
      </c>
      <c r="T292" s="3">
        <v>16</v>
      </c>
      <c r="U292">
        <v>38.700000000000003</v>
      </c>
      <c r="V292" s="3">
        <v>356</v>
      </c>
      <c r="W292">
        <v>56.5</v>
      </c>
      <c r="X292" s="3">
        <v>273</v>
      </c>
      <c r="Y292">
        <v>60.9</v>
      </c>
      <c r="Z292" s="3">
        <v>96</v>
      </c>
      <c r="AA292">
        <v>16.3</v>
      </c>
      <c r="AB292" s="3">
        <v>588</v>
      </c>
      <c r="AC292">
        <v>35.9</v>
      </c>
      <c r="AD292">
        <v>87</v>
      </c>
      <c r="AE292">
        <v>14</v>
      </c>
      <c r="AF292">
        <v>12535</v>
      </c>
      <c r="AG292">
        <v>25496</v>
      </c>
      <c r="AH292">
        <v>43363</v>
      </c>
      <c r="AI292">
        <v>79867</v>
      </c>
      <c r="AJ292">
        <v>24.200588</v>
      </c>
      <c r="AK292">
        <v>55.676034000000001</v>
      </c>
    </row>
    <row r="293" spans="1:37" x14ac:dyDescent="0.3">
      <c r="A293">
        <v>291</v>
      </c>
      <c r="B293" s="3">
        <v>302</v>
      </c>
      <c r="C293" t="s">
        <v>447</v>
      </c>
      <c r="D293" t="s">
        <v>94</v>
      </c>
      <c r="E293" t="s">
        <v>1726</v>
      </c>
      <c r="F293" t="s">
        <v>82</v>
      </c>
      <c r="G293" t="s">
        <v>69</v>
      </c>
      <c r="H293" t="s">
        <v>63</v>
      </c>
      <c r="I293">
        <v>4</v>
      </c>
      <c r="J293" t="s">
        <v>70</v>
      </c>
      <c r="K293">
        <v>21.4</v>
      </c>
      <c r="L293" s="3">
        <v>406</v>
      </c>
      <c r="M293">
        <v>42.2</v>
      </c>
      <c r="N293" s="3">
        <v>222</v>
      </c>
      <c r="O293">
        <v>17.399999999999999</v>
      </c>
      <c r="P293" s="3" t="s">
        <v>1749</v>
      </c>
      <c r="Q293">
        <v>80.900000000000006</v>
      </c>
      <c r="R293" s="3">
        <v>106</v>
      </c>
      <c r="S293">
        <v>4.4000000000000004</v>
      </c>
      <c r="T293" s="3" t="s">
        <v>1749</v>
      </c>
      <c r="U293">
        <v>4.0999999999999996</v>
      </c>
      <c r="V293" s="3" t="s">
        <v>1749</v>
      </c>
      <c r="W293">
        <v>36.799999999999997</v>
      </c>
      <c r="X293" s="3">
        <v>403</v>
      </c>
      <c r="Y293">
        <v>20.8</v>
      </c>
      <c r="Z293" s="3">
        <v>397</v>
      </c>
      <c r="AA293">
        <v>34.6</v>
      </c>
      <c r="AB293" s="3">
        <v>403</v>
      </c>
      <c r="AC293">
        <v>35.799999999999997</v>
      </c>
      <c r="AD293">
        <v>94</v>
      </c>
      <c r="AE293">
        <v>1</v>
      </c>
      <c r="AF293">
        <v>1008</v>
      </c>
      <c r="AG293">
        <v>2742</v>
      </c>
      <c r="AH293">
        <v>30726</v>
      </c>
      <c r="AI293">
        <v>58947</v>
      </c>
      <c r="AJ293">
        <v>34.250802999999998</v>
      </c>
      <c r="AK293">
        <v>108.983693</v>
      </c>
    </row>
    <row r="294" spans="1:37" x14ac:dyDescent="0.3">
      <c r="A294">
        <f>292</f>
        <v>292</v>
      </c>
      <c r="B294" s="3">
        <v>352</v>
      </c>
      <c r="C294" t="s">
        <v>448</v>
      </c>
      <c r="D294" t="s">
        <v>235</v>
      </c>
      <c r="E294" t="s">
        <v>236</v>
      </c>
      <c r="F294" t="s">
        <v>82</v>
      </c>
      <c r="G294" t="s">
        <v>69</v>
      </c>
      <c r="H294" t="s">
        <v>63</v>
      </c>
      <c r="I294">
        <v>5</v>
      </c>
      <c r="J294" t="s">
        <v>70</v>
      </c>
      <c r="K294">
        <v>34</v>
      </c>
      <c r="L294" s="3">
        <v>253</v>
      </c>
      <c r="M294">
        <v>19.399999999999999</v>
      </c>
      <c r="N294" s="3">
        <v>465</v>
      </c>
      <c r="O294">
        <v>23.6</v>
      </c>
      <c r="P294" s="3">
        <v>609</v>
      </c>
      <c r="Q294">
        <v>27.5</v>
      </c>
      <c r="R294" s="3">
        <v>456</v>
      </c>
      <c r="S294">
        <v>76.099999999999994</v>
      </c>
      <c r="T294" s="3">
        <v>246</v>
      </c>
      <c r="U294">
        <v>10.3</v>
      </c>
      <c r="V294" s="3" t="s">
        <v>1749</v>
      </c>
      <c r="W294">
        <v>88.9</v>
      </c>
      <c r="X294" s="3">
        <v>91</v>
      </c>
      <c r="Y294">
        <v>51</v>
      </c>
      <c r="Z294" s="3">
        <v>129</v>
      </c>
      <c r="AA294">
        <v>65.7</v>
      </c>
      <c r="AB294" s="3">
        <v>223</v>
      </c>
      <c r="AC294">
        <v>35.700000000000003</v>
      </c>
      <c r="AD294">
        <v>91</v>
      </c>
      <c r="AE294">
        <v>0</v>
      </c>
      <c r="AF294">
        <v>125</v>
      </c>
      <c r="AG294">
        <v>25</v>
      </c>
      <c r="AH294">
        <v>45598</v>
      </c>
      <c r="AI294">
        <v>96795</v>
      </c>
      <c r="AJ294">
        <v>63.419487199999999</v>
      </c>
      <c r="AK294">
        <v>10.401993900000001</v>
      </c>
    </row>
    <row r="295" spans="1:37" x14ac:dyDescent="0.3">
      <c r="A295">
        <f>292</f>
        <v>292</v>
      </c>
      <c r="B295" s="3">
        <v>303</v>
      </c>
      <c r="C295" t="s">
        <v>449</v>
      </c>
      <c r="D295" t="s">
        <v>183</v>
      </c>
      <c r="E295" t="s">
        <v>184</v>
      </c>
      <c r="F295" t="s">
        <v>68</v>
      </c>
      <c r="G295" t="s">
        <v>69</v>
      </c>
      <c r="H295" t="s">
        <v>63</v>
      </c>
      <c r="I295">
        <v>5</v>
      </c>
      <c r="J295" t="s">
        <v>70</v>
      </c>
      <c r="K295">
        <v>28.4</v>
      </c>
      <c r="L295" s="3">
        <v>309</v>
      </c>
      <c r="M295">
        <v>36.299999999999997</v>
      </c>
      <c r="N295" s="3">
        <v>270</v>
      </c>
      <c r="O295">
        <v>29.4</v>
      </c>
      <c r="P295" s="3">
        <v>528</v>
      </c>
      <c r="Q295">
        <v>21.6</v>
      </c>
      <c r="R295" s="3">
        <v>534</v>
      </c>
      <c r="S295">
        <v>94.8</v>
      </c>
      <c r="T295" s="3">
        <v>152</v>
      </c>
      <c r="U295">
        <v>47.1</v>
      </c>
      <c r="V295" s="3">
        <v>308</v>
      </c>
      <c r="W295">
        <v>25.1</v>
      </c>
      <c r="X295" s="3">
        <v>496</v>
      </c>
      <c r="Y295">
        <v>23.5</v>
      </c>
      <c r="Z295" s="3">
        <v>360</v>
      </c>
      <c r="AA295">
        <v>96.1</v>
      </c>
      <c r="AB295" s="3">
        <v>46</v>
      </c>
      <c r="AC295">
        <v>35.700000000000003</v>
      </c>
      <c r="AD295">
        <v>90</v>
      </c>
      <c r="AE295">
        <v>8</v>
      </c>
      <c r="AF295">
        <v>7231</v>
      </c>
      <c r="AG295">
        <v>2455</v>
      </c>
      <c r="AH295">
        <v>41605</v>
      </c>
      <c r="AI295">
        <v>78274</v>
      </c>
      <c r="AJ295">
        <v>51.893486000000003</v>
      </c>
      <c r="AK295">
        <v>-8.4920705000000005</v>
      </c>
    </row>
    <row r="296" spans="1:37" x14ac:dyDescent="0.3">
      <c r="A296">
        <v>294</v>
      </c>
      <c r="B296" s="3">
        <v>317</v>
      </c>
      <c r="C296" t="s">
        <v>450</v>
      </c>
      <c r="D296" t="s">
        <v>104</v>
      </c>
      <c r="E296" t="s">
        <v>105</v>
      </c>
      <c r="F296" t="s">
        <v>82</v>
      </c>
      <c r="G296" t="s">
        <v>69</v>
      </c>
      <c r="H296" t="s">
        <v>63</v>
      </c>
      <c r="I296">
        <v>1</v>
      </c>
      <c r="J296" t="s">
        <v>70</v>
      </c>
      <c r="K296">
        <v>44.5</v>
      </c>
      <c r="L296" s="3">
        <v>188</v>
      </c>
      <c r="M296">
        <v>10.1</v>
      </c>
      <c r="N296" s="3" t="s">
        <v>1748</v>
      </c>
      <c r="O296">
        <v>7.8</v>
      </c>
      <c r="P296" s="3" t="s">
        <v>1749</v>
      </c>
      <c r="Q296">
        <v>48.8</v>
      </c>
      <c r="R296" s="3">
        <v>276</v>
      </c>
      <c r="S296">
        <v>18.399999999999999</v>
      </c>
      <c r="T296" s="3">
        <v>611</v>
      </c>
      <c r="U296">
        <v>34.9</v>
      </c>
      <c r="V296" s="3">
        <v>380</v>
      </c>
      <c r="W296">
        <v>92.6</v>
      </c>
      <c r="X296" s="3">
        <v>64</v>
      </c>
      <c r="Y296">
        <v>14.2</v>
      </c>
      <c r="Z296" s="3">
        <v>596</v>
      </c>
      <c r="AA296">
        <v>40.799999999999997</v>
      </c>
      <c r="AB296" s="3">
        <v>360</v>
      </c>
      <c r="AC296">
        <v>35.6</v>
      </c>
      <c r="AD296">
        <v>92</v>
      </c>
      <c r="AE296">
        <v>4</v>
      </c>
      <c r="AF296">
        <v>2785</v>
      </c>
      <c r="AG296">
        <v>932</v>
      </c>
      <c r="AH296">
        <v>31192</v>
      </c>
      <c r="AI296">
        <v>58875</v>
      </c>
      <c r="AJ296">
        <v>45.191563899999998</v>
      </c>
      <c r="AK296">
        <v>5.7672336</v>
      </c>
    </row>
    <row r="297" spans="1:37" x14ac:dyDescent="0.3">
      <c r="A297">
        <f>295</f>
        <v>295</v>
      </c>
      <c r="B297" s="3">
        <v>281</v>
      </c>
      <c r="C297" t="s">
        <v>451</v>
      </c>
      <c r="D297" t="s">
        <v>109</v>
      </c>
      <c r="E297" t="s">
        <v>110</v>
      </c>
      <c r="F297" t="s">
        <v>61</v>
      </c>
      <c r="G297" t="s">
        <v>62</v>
      </c>
      <c r="H297" t="s">
        <v>63</v>
      </c>
      <c r="I297">
        <v>3</v>
      </c>
      <c r="J297" t="s">
        <v>70</v>
      </c>
      <c r="K297">
        <v>19.399999999999999</v>
      </c>
      <c r="L297" s="3">
        <v>458</v>
      </c>
      <c r="M297">
        <v>12.6</v>
      </c>
      <c r="N297" s="3" t="s">
        <v>1748</v>
      </c>
      <c r="O297">
        <v>56</v>
      </c>
      <c r="P297" s="3">
        <v>265</v>
      </c>
      <c r="Q297">
        <v>51.9</v>
      </c>
      <c r="R297" s="3">
        <v>249</v>
      </c>
      <c r="S297">
        <v>97.8</v>
      </c>
      <c r="T297" s="3">
        <v>118</v>
      </c>
      <c r="U297">
        <v>100</v>
      </c>
      <c r="V297" s="3">
        <v>20</v>
      </c>
      <c r="W297">
        <v>2.6</v>
      </c>
      <c r="X297" s="3" t="s">
        <v>1749</v>
      </c>
      <c r="Y297">
        <v>15.1</v>
      </c>
      <c r="Z297" s="3">
        <v>557</v>
      </c>
      <c r="AA297">
        <v>17.2</v>
      </c>
      <c r="AB297" s="3">
        <v>574</v>
      </c>
      <c r="AC297">
        <v>35.4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>
        <v>22.340808800000001</v>
      </c>
      <c r="AK297">
        <v>114.1798757</v>
      </c>
    </row>
    <row r="298" spans="1:37" x14ac:dyDescent="0.3">
      <c r="A298">
        <f>295</f>
        <v>295</v>
      </c>
      <c r="B298" s="3">
        <v>342</v>
      </c>
      <c r="C298" t="s">
        <v>452</v>
      </c>
      <c r="D298" t="s">
        <v>66</v>
      </c>
      <c r="E298" t="s">
        <v>67</v>
      </c>
      <c r="F298" t="s">
        <v>68</v>
      </c>
      <c r="G298" t="s">
        <v>69</v>
      </c>
      <c r="H298" t="s">
        <v>63</v>
      </c>
      <c r="I298">
        <v>4</v>
      </c>
      <c r="J298" t="s">
        <v>70</v>
      </c>
      <c r="K298">
        <v>19.2</v>
      </c>
      <c r="L298" s="3">
        <v>466</v>
      </c>
      <c r="M298">
        <v>8.5</v>
      </c>
      <c r="N298" s="3" t="s">
        <v>1748</v>
      </c>
      <c r="O298">
        <v>16.8</v>
      </c>
      <c r="P298" s="3" t="s">
        <v>1749</v>
      </c>
      <c r="Q298">
        <v>66</v>
      </c>
      <c r="R298" s="3">
        <v>164</v>
      </c>
      <c r="S298">
        <v>68</v>
      </c>
      <c r="T298" s="3">
        <v>287</v>
      </c>
      <c r="U298">
        <v>38.200000000000003</v>
      </c>
      <c r="V298" s="3">
        <v>360</v>
      </c>
      <c r="W298">
        <v>64.8</v>
      </c>
      <c r="X298" s="3">
        <v>218</v>
      </c>
      <c r="Y298">
        <v>12.7</v>
      </c>
      <c r="Z298" s="3">
        <v>678</v>
      </c>
      <c r="AA298">
        <v>84.3</v>
      </c>
      <c r="AB298" s="3">
        <v>123</v>
      </c>
      <c r="AC298">
        <v>35.4</v>
      </c>
      <c r="AD298">
        <v>96</v>
      </c>
      <c r="AE298">
        <v>12</v>
      </c>
      <c r="AF298">
        <v>11405</v>
      </c>
      <c r="AG298">
        <v>3215</v>
      </c>
      <c r="AH298">
        <v>37460</v>
      </c>
      <c r="AI298">
        <v>66806</v>
      </c>
      <c r="AJ298">
        <v>52.6220523</v>
      </c>
      <c r="AK298">
        <v>1.2410838</v>
      </c>
    </row>
    <row r="299" spans="1:37" x14ac:dyDescent="0.3">
      <c r="A299">
        <v>297</v>
      </c>
      <c r="B299" s="3">
        <v>281</v>
      </c>
      <c r="C299" t="s">
        <v>453</v>
      </c>
      <c r="D299" t="s">
        <v>59</v>
      </c>
      <c r="E299" t="s">
        <v>60</v>
      </c>
      <c r="F299" t="s">
        <v>68</v>
      </c>
      <c r="G299" t="s">
        <v>69</v>
      </c>
      <c r="H299" t="s">
        <v>63</v>
      </c>
      <c r="I299">
        <v>5</v>
      </c>
      <c r="J299" t="s">
        <v>64</v>
      </c>
      <c r="K299">
        <v>30.3</v>
      </c>
      <c r="L299" s="3">
        <v>288</v>
      </c>
      <c r="M299">
        <v>34.4</v>
      </c>
      <c r="N299" s="3">
        <v>285</v>
      </c>
      <c r="O299">
        <v>59</v>
      </c>
      <c r="P299" s="3">
        <v>242</v>
      </c>
      <c r="Q299">
        <v>18.600000000000001</v>
      </c>
      <c r="R299" s="3">
        <v>574</v>
      </c>
      <c r="S299">
        <v>17</v>
      </c>
      <c r="T299" s="3">
        <v>629</v>
      </c>
      <c r="U299">
        <v>39.799999999999997</v>
      </c>
      <c r="V299" s="3">
        <v>344</v>
      </c>
      <c r="W299">
        <v>14.4</v>
      </c>
      <c r="X299" s="3">
        <v>606</v>
      </c>
      <c r="Y299">
        <v>87.8</v>
      </c>
      <c r="Z299" s="3">
        <v>43</v>
      </c>
      <c r="AA299">
        <v>66.8</v>
      </c>
      <c r="AB299" s="3">
        <v>217</v>
      </c>
      <c r="AC299">
        <v>35.299999999999997</v>
      </c>
      <c r="AD299">
        <v>100</v>
      </c>
      <c r="AE299">
        <v>19</v>
      </c>
      <c r="AF299">
        <v>27091</v>
      </c>
      <c r="AG299">
        <v>12264</v>
      </c>
      <c r="AH299">
        <v>59456</v>
      </c>
      <c r="AI299">
        <v>113268</v>
      </c>
      <c r="AJ299">
        <v>38.9076089</v>
      </c>
      <c r="AK299">
        <v>-77.072258500000004</v>
      </c>
    </row>
    <row r="300" spans="1:37" x14ac:dyDescent="0.3">
      <c r="A300">
        <v>298</v>
      </c>
      <c r="B300" s="3">
        <v>308</v>
      </c>
      <c r="C300" t="s">
        <v>454</v>
      </c>
      <c r="D300" t="s">
        <v>99</v>
      </c>
      <c r="E300" t="s">
        <v>100</v>
      </c>
      <c r="F300" t="s">
        <v>68</v>
      </c>
      <c r="G300" t="s">
        <v>69</v>
      </c>
      <c r="H300" t="s">
        <v>63</v>
      </c>
      <c r="I300">
        <v>5</v>
      </c>
      <c r="J300" t="s">
        <v>70</v>
      </c>
      <c r="K300">
        <v>19.2</v>
      </c>
      <c r="L300" s="3">
        <v>465</v>
      </c>
      <c r="M300">
        <v>18</v>
      </c>
      <c r="N300" s="3">
        <v>488</v>
      </c>
      <c r="O300">
        <v>16</v>
      </c>
      <c r="P300" s="3" t="s">
        <v>1749</v>
      </c>
      <c r="Q300">
        <v>41.8</v>
      </c>
      <c r="R300" s="3">
        <v>323</v>
      </c>
      <c r="S300">
        <v>99</v>
      </c>
      <c r="T300" s="3">
        <v>97</v>
      </c>
      <c r="U300">
        <v>74.7</v>
      </c>
      <c r="V300" s="3">
        <v>187</v>
      </c>
      <c r="W300">
        <v>37.200000000000003</v>
      </c>
      <c r="X300" s="3">
        <v>399</v>
      </c>
      <c r="Y300">
        <v>21.6</v>
      </c>
      <c r="Z300" s="3">
        <v>385</v>
      </c>
      <c r="AA300">
        <v>94.4</v>
      </c>
      <c r="AB300" s="3">
        <v>61</v>
      </c>
      <c r="AC300">
        <v>34.9</v>
      </c>
      <c r="AD300">
        <v>94</v>
      </c>
      <c r="AE300">
        <v>8</v>
      </c>
      <c r="AF300">
        <v>9176</v>
      </c>
      <c r="AG300">
        <v>3642</v>
      </c>
      <c r="AH300">
        <v>47833</v>
      </c>
      <c r="AI300">
        <v>90994</v>
      </c>
      <c r="AJ300">
        <v>44.6356313</v>
      </c>
      <c r="AK300">
        <v>-63.595173699999997</v>
      </c>
    </row>
    <row r="301" spans="1:37" x14ac:dyDescent="0.3">
      <c r="A301">
        <v>299</v>
      </c>
      <c r="B301" s="3">
        <v>267</v>
      </c>
      <c r="C301" t="s">
        <v>455</v>
      </c>
      <c r="D301" t="s">
        <v>59</v>
      </c>
      <c r="E301" t="s">
        <v>60</v>
      </c>
      <c r="F301" t="s">
        <v>82</v>
      </c>
      <c r="G301" t="s">
        <v>62</v>
      </c>
      <c r="H301" t="s">
        <v>63</v>
      </c>
      <c r="I301">
        <v>5</v>
      </c>
      <c r="J301" t="s">
        <v>70</v>
      </c>
      <c r="K301">
        <v>36.9</v>
      </c>
      <c r="L301" s="3">
        <v>234</v>
      </c>
      <c r="M301">
        <v>24.7</v>
      </c>
      <c r="N301" s="3">
        <v>386</v>
      </c>
      <c r="O301">
        <v>48.7</v>
      </c>
      <c r="P301" s="3">
        <v>324</v>
      </c>
      <c r="Q301">
        <v>18.100000000000001</v>
      </c>
      <c r="R301" s="3">
        <v>583</v>
      </c>
      <c r="S301">
        <v>18.899999999999999</v>
      </c>
      <c r="T301" s="3">
        <v>602</v>
      </c>
      <c r="U301">
        <v>32.799999999999997</v>
      </c>
      <c r="V301" s="3">
        <v>395</v>
      </c>
      <c r="W301">
        <v>59.7</v>
      </c>
      <c r="X301" s="3">
        <v>245</v>
      </c>
      <c r="Y301">
        <v>20.7</v>
      </c>
      <c r="Z301" s="3">
        <v>403</v>
      </c>
      <c r="AA301">
        <v>95.9</v>
      </c>
      <c r="AB301" s="3">
        <v>47</v>
      </c>
      <c r="AC301">
        <v>34.799999999999997</v>
      </c>
      <c r="AD301">
        <v>100</v>
      </c>
      <c r="AE301">
        <v>19</v>
      </c>
      <c r="AF301">
        <v>27091</v>
      </c>
      <c r="AG301">
        <v>12264</v>
      </c>
      <c r="AH301">
        <v>59456</v>
      </c>
      <c r="AI301">
        <v>113268</v>
      </c>
      <c r="AJ301">
        <v>40.500840500000002</v>
      </c>
      <c r="AK301">
        <v>-74.447417400000006</v>
      </c>
    </row>
    <row r="302" spans="1:37" x14ac:dyDescent="0.3">
      <c r="A302">
        <v>300</v>
      </c>
      <c r="B302" s="3">
        <v>284</v>
      </c>
      <c r="C302" t="s">
        <v>456</v>
      </c>
      <c r="D302" t="s">
        <v>160</v>
      </c>
      <c r="E302" t="s">
        <v>161</v>
      </c>
      <c r="F302" t="s">
        <v>61</v>
      </c>
      <c r="G302" t="s">
        <v>62</v>
      </c>
      <c r="H302" t="s">
        <v>320</v>
      </c>
      <c r="I302">
        <v>2</v>
      </c>
      <c r="J302" t="s">
        <v>440</v>
      </c>
      <c r="K302">
        <v>22.5</v>
      </c>
      <c r="L302" s="3">
        <v>392</v>
      </c>
      <c r="M302">
        <v>58.4</v>
      </c>
      <c r="N302" s="3">
        <v>140</v>
      </c>
      <c r="O302">
        <v>72.599999999999994</v>
      </c>
      <c r="P302" s="3">
        <v>174</v>
      </c>
      <c r="Q302">
        <v>3.2</v>
      </c>
      <c r="R302" s="3" t="s">
        <v>1749</v>
      </c>
      <c r="S302">
        <v>83.7</v>
      </c>
      <c r="T302" s="3">
        <v>219</v>
      </c>
      <c r="U302">
        <v>98</v>
      </c>
      <c r="V302" s="3">
        <v>63</v>
      </c>
      <c r="W302">
        <v>1.3</v>
      </c>
      <c r="X302" s="3" t="s">
        <v>1749</v>
      </c>
      <c r="Y302">
        <v>15.8</v>
      </c>
      <c r="Z302" s="3">
        <v>528</v>
      </c>
      <c r="AA302">
        <v>24.6</v>
      </c>
      <c r="AB302" s="3">
        <v>495</v>
      </c>
      <c r="AC302">
        <v>34.700000000000003</v>
      </c>
      <c r="AD302">
        <v>84</v>
      </c>
      <c r="AE302">
        <v>10</v>
      </c>
      <c r="AF302">
        <v>3396</v>
      </c>
      <c r="AG302">
        <v>7901</v>
      </c>
      <c r="AH302">
        <v>14981</v>
      </c>
      <c r="AI302">
        <v>28346</v>
      </c>
      <c r="AJ302">
        <v>3.0799656999999998</v>
      </c>
      <c r="AK302">
        <v>101.73343970000001</v>
      </c>
    </row>
    <row r="303" spans="1:37" x14ac:dyDescent="0.3">
      <c r="A303">
        <v>301</v>
      </c>
      <c r="B303" s="3">
        <v>226</v>
      </c>
      <c r="C303" t="s">
        <v>457</v>
      </c>
      <c r="D303" t="s">
        <v>94</v>
      </c>
      <c r="E303" t="s">
        <v>1726</v>
      </c>
      <c r="F303" t="s">
        <v>61</v>
      </c>
      <c r="G303" t="s">
        <v>78</v>
      </c>
      <c r="H303" t="s">
        <v>63</v>
      </c>
      <c r="I303">
        <v>2</v>
      </c>
      <c r="J303" t="s">
        <v>70</v>
      </c>
      <c r="K303">
        <v>9.1</v>
      </c>
      <c r="L303" s="3" t="s">
        <v>1748</v>
      </c>
      <c r="M303">
        <v>2.1</v>
      </c>
      <c r="N303" s="3" t="s">
        <v>1748</v>
      </c>
      <c r="O303">
        <v>94.6</v>
      </c>
      <c r="P303" s="3">
        <v>64</v>
      </c>
      <c r="Q303">
        <v>95</v>
      </c>
      <c r="R303" s="3">
        <v>53</v>
      </c>
      <c r="S303">
        <v>37.200000000000003</v>
      </c>
      <c r="T303" s="3">
        <v>434</v>
      </c>
      <c r="U303">
        <v>1.5</v>
      </c>
      <c r="V303" s="3" t="s">
        <v>1749</v>
      </c>
      <c r="W303">
        <v>6.8</v>
      </c>
      <c r="X303" s="3" t="s">
        <v>1749</v>
      </c>
      <c r="Y303">
        <v>7.4</v>
      </c>
      <c r="Z303" s="3" t="s">
        <v>1749</v>
      </c>
      <c r="AA303">
        <v>6.9</v>
      </c>
      <c r="AB303" s="3" t="s">
        <v>1749</v>
      </c>
      <c r="AC303">
        <v>34.6</v>
      </c>
      <c r="AD303">
        <v>94</v>
      </c>
      <c r="AE303">
        <v>1</v>
      </c>
      <c r="AF303">
        <v>1008</v>
      </c>
      <c r="AG303">
        <v>2742</v>
      </c>
      <c r="AH303">
        <v>30726</v>
      </c>
      <c r="AI303">
        <v>58947</v>
      </c>
      <c r="AJ303">
        <v>22.593969000000001</v>
      </c>
      <c r="AK303">
        <v>113.99894</v>
      </c>
    </row>
    <row r="304" spans="1:37" x14ac:dyDescent="0.3">
      <c r="A304">
        <f>302</f>
        <v>302</v>
      </c>
      <c r="B304" s="3">
        <v>328</v>
      </c>
      <c r="C304" t="s">
        <v>458</v>
      </c>
      <c r="D304" t="s">
        <v>122</v>
      </c>
      <c r="E304" t="s">
        <v>123</v>
      </c>
      <c r="F304" t="s">
        <v>82</v>
      </c>
      <c r="G304" t="s">
        <v>69</v>
      </c>
      <c r="H304" t="s">
        <v>63</v>
      </c>
      <c r="I304">
        <v>5</v>
      </c>
      <c r="J304" t="s">
        <v>70</v>
      </c>
      <c r="K304">
        <v>44.4</v>
      </c>
      <c r="L304" s="3">
        <v>189</v>
      </c>
      <c r="M304">
        <v>29.1</v>
      </c>
      <c r="N304" s="3">
        <v>335</v>
      </c>
      <c r="O304">
        <v>21.4</v>
      </c>
      <c r="P304" s="3">
        <v>638</v>
      </c>
      <c r="Q304">
        <v>21.3</v>
      </c>
      <c r="R304" s="3">
        <v>539</v>
      </c>
      <c r="S304">
        <v>41.3</v>
      </c>
      <c r="T304" s="3">
        <v>402</v>
      </c>
      <c r="U304">
        <v>25.6</v>
      </c>
      <c r="V304" s="3">
        <v>468</v>
      </c>
      <c r="W304">
        <v>82.1</v>
      </c>
      <c r="X304" s="3">
        <v>134</v>
      </c>
      <c r="Y304">
        <v>11.5</v>
      </c>
      <c r="Z304" s="3" t="s">
        <v>1749</v>
      </c>
      <c r="AA304">
        <v>46.6</v>
      </c>
      <c r="AB304" s="3">
        <v>327</v>
      </c>
      <c r="AC304">
        <v>34.5</v>
      </c>
      <c r="AD304">
        <v>95</v>
      </c>
      <c r="AE304">
        <v>1</v>
      </c>
      <c r="AF304">
        <v>499</v>
      </c>
      <c r="AG304">
        <v>166</v>
      </c>
      <c r="AH304">
        <v>31931</v>
      </c>
      <c r="AI304">
        <v>67900</v>
      </c>
      <c r="AJ304">
        <v>50.127067500000003</v>
      </c>
      <c r="AK304">
        <v>8.6677634999999995</v>
      </c>
    </row>
    <row r="305" spans="1:37" x14ac:dyDescent="0.3">
      <c r="A305">
        <f>302</f>
        <v>302</v>
      </c>
      <c r="B305" s="3">
        <v>363</v>
      </c>
      <c r="C305" t="s">
        <v>459</v>
      </c>
      <c r="D305" t="s">
        <v>59</v>
      </c>
      <c r="E305" t="s">
        <v>60</v>
      </c>
      <c r="F305" t="s">
        <v>82</v>
      </c>
      <c r="G305" t="s">
        <v>69</v>
      </c>
      <c r="H305" t="s">
        <v>63</v>
      </c>
      <c r="I305">
        <v>5</v>
      </c>
      <c r="J305" t="s">
        <v>70</v>
      </c>
      <c r="K305">
        <v>26.2</v>
      </c>
      <c r="L305" s="3">
        <v>337</v>
      </c>
      <c r="M305">
        <v>40.4</v>
      </c>
      <c r="N305" s="3">
        <v>232</v>
      </c>
      <c r="O305">
        <v>18.7</v>
      </c>
      <c r="P305" s="3" t="s">
        <v>1749</v>
      </c>
      <c r="Q305">
        <v>34.799999999999997</v>
      </c>
      <c r="R305" s="3">
        <v>389</v>
      </c>
      <c r="S305">
        <v>71.7</v>
      </c>
      <c r="T305" s="3">
        <v>267</v>
      </c>
      <c r="U305">
        <v>17.899999999999999</v>
      </c>
      <c r="V305" s="3">
        <v>577</v>
      </c>
      <c r="W305">
        <v>70</v>
      </c>
      <c r="X305" s="3">
        <v>197</v>
      </c>
      <c r="Y305">
        <v>20.7</v>
      </c>
      <c r="Z305" s="3">
        <v>402</v>
      </c>
      <c r="AA305">
        <v>52.8</v>
      </c>
      <c r="AB305" s="3">
        <v>292</v>
      </c>
      <c r="AC305">
        <v>34.5</v>
      </c>
      <c r="AD305">
        <v>100</v>
      </c>
      <c r="AE305">
        <v>19</v>
      </c>
      <c r="AF305">
        <v>27091</v>
      </c>
      <c r="AG305">
        <v>12264</v>
      </c>
      <c r="AH305">
        <v>59456</v>
      </c>
      <c r="AI305">
        <v>113268</v>
      </c>
      <c r="AJ305">
        <v>37.228384300000002</v>
      </c>
      <c r="AK305">
        <v>-80.423416700000004</v>
      </c>
    </row>
    <row r="306" spans="1:37" x14ac:dyDescent="0.3">
      <c r="A306">
        <f>304</f>
        <v>304</v>
      </c>
      <c r="B306" s="3">
        <v>293</v>
      </c>
      <c r="C306" t="s">
        <v>460</v>
      </c>
      <c r="D306" t="s">
        <v>416</v>
      </c>
      <c r="E306" t="s">
        <v>417</v>
      </c>
      <c r="F306" t="s">
        <v>82</v>
      </c>
      <c r="G306" t="s">
        <v>69</v>
      </c>
      <c r="H306" t="s">
        <v>63</v>
      </c>
      <c r="I306">
        <v>5</v>
      </c>
      <c r="J306" t="s">
        <v>70</v>
      </c>
      <c r="K306">
        <v>37.299999999999997</v>
      </c>
      <c r="L306" s="3">
        <v>233</v>
      </c>
      <c r="M306">
        <v>47.2</v>
      </c>
      <c r="N306" s="3">
        <v>188</v>
      </c>
      <c r="O306">
        <v>65.099999999999994</v>
      </c>
      <c r="P306" s="3">
        <v>210</v>
      </c>
      <c r="Q306">
        <v>6.2</v>
      </c>
      <c r="R306" s="3" t="s">
        <v>1749</v>
      </c>
      <c r="S306">
        <v>4.9000000000000004</v>
      </c>
      <c r="T306" s="3" t="s">
        <v>1749</v>
      </c>
      <c r="U306">
        <v>13.4</v>
      </c>
      <c r="V306" s="3">
        <v>655</v>
      </c>
      <c r="W306">
        <v>59.4</v>
      </c>
      <c r="X306" s="3">
        <v>248</v>
      </c>
      <c r="Y306">
        <v>27.9</v>
      </c>
      <c r="Z306" s="3">
        <v>289</v>
      </c>
      <c r="AA306">
        <v>57.7</v>
      </c>
      <c r="AB306" s="3">
        <v>259</v>
      </c>
      <c r="AC306">
        <v>34.299999999999997</v>
      </c>
      <c r="AD306">
        <v>82</v>
      </c>
      <c r="AE306">
        <v>4</v>
      </c>
      <c r="AF306">
        <v>1686</v>
      </c>
      <c r="AG306">
        <v>1610</v>
      </c>
      <c r="AH306">
        <v>16879</v>
      </c>
      <c r="AI306">
        <v>32874</v>
      </c>
      <c r="AJ306">
        <v>50.0620926</v>
      </c>
      <c r="AK306">
        <v>19.933321100000001</v>
      </c>
    </row>
    <row r="307" spans="1:37" x14ac:dyDescent="0.3">
      <c r="A307">
        <f>304</f>
        <v>304</v>
      </c>
      <c r="B307" s="3">
        <v>243</v>
      </c>
      <c r="C307" t="s">
        <v>461</v>
      </c>
      <c r="D307" t="s">
        <v>59</v>
      </c>
      <c r="E307" t="s">
        <v>60</v>
      </c>
      <c r="F307" t="s">
        <v>68</v>
      </c>
      <c r="G307" t="s">
        <v>62</v>
      </c>
      <c r="H307" t="s">
        <v>63</v>
      </c>
      <c r="I307">
        <v>5</v>
      </c>
      <c r="J307" t="s">
        <v>64</v>
      </c>
      <c r="K307">
        <v>26.5</v>
      </c>
      <c r="L307" s="3">
        <v>331</v>
      </c>
      <c r="M307">
        <v>32.200000000000003</v>
      </c>
      <c r="N307" s="3">
        <v>306</v>
      </c>
      <c r="O307">
        <v>59.7</v>
      </c>
      <c r="P307" s="3">
        <v>238</v>
      </c>
      <c r="Q307">
        <v>39.1</v>
      </c>
      <c r="R307" s="3">
        <v>350</v>
      </c>
      <c r="S307">
        <v>23.3</v>
      </c>
      <c r="T307" s="3">
        <v>561</v>
      </c>
      <c r="U307">
        <v>17.7</v>
      </c>
      <c r="V307" s="3">
        <v>578</v>
      </c>
      <c r="W307">
        <v>32</v>
      </c>
      <c r="X307" s="3">
        <v>449</v>
      </c>
      <c r="Y307">
        <v>45.2</v>
      </c>
      <c r="Z307" s="3">
        <v>155</v>
      </c>
      <c r="AA307">
        <v>34.6</v>
      </c>
      <c r="AB307" s="3">
        <v>403</v>
      </c>
      <c r="AC307">
        <v>34.299999999999997</v>
      </c>
      <c r="AD307">
        <v>100</v>
      </c>
      <c r="AE307">
        <v>19</v>
      </c>
      <c r="AF307">
        <v>27091</v>
      </c>
      <c r="AG307">
        <v>12264</v>
      </c>
      <c r="AH307">
        <v>59456</v>
      </c>
      <c r="AI307">
        <v>113268</v>
      </c>
      <c r="AJ307">
        <v>41.705050399999998</v>
      </c>
      <c r="AK307">
        <v>-86.235543899999996</v>
      </c>
    </row>
    <row r="308" spans="1:37" x14ac:dyDescent="0.3">
      <c r="A308">
        <v>306</v>
      </c>
      <c r="B308" s="3">
        <v>412</v>
      </c>
      <c r="C308" t="s">
        <v>462</v>
      </c>
      <c r="D308" t="s">
        <v>307</v>
      </c>
      <c r="E308" t="s">
        <v>308</v>
      </c>
      <c r="F308" t="s">
        <v>68</v>
      </c>
      <c r="G308" t="s">
        <v>62</v>
      </c>
      <c r="H308" t="s">
        <v>63</v>
      </c>
      <c r="I308">
        <v>2</v>
      </c>
      <c r="J308" t="s">
        <v>70</v>
      </c>
      <c r="K308">
        <v>16.2</v>
      </c>
      <c r="L308" s="3">
        <v>540</v>
      </c>
      <c r="M308">
        <v>21.4</v>
      </c>
      <c r="N308" s="3">
        <v>434</v>
      </c>
      <c r="O308">
        <v>36.799999999999997</v>
      </c>
      <c r="P308" s="3">
        <v>430</v>
      </c>
      <c r="Q308">
        <v>20.7</v>
      </c>
      <c r="R308" s="3">
        <v>549</v>
      </c>
      <c r="S308">
        <v>96.3</v>
      </c>
      <c r="T308" s="3">
        <v>135</v>
      </c>
      <c r="U308">
        <v>50.6</v>
      </c>
      <c r="V308" s="3">
        <v>286</v>
      </c>
      <c r="W308">
        <v>96.9</v>
      </c>
      <c r="X308" s="3">
        <v>32</v>
      </c>
      <c r="Y308">
        <v>43.6</v>
      </c>
      <c r="Z308" s="3">
        <v>165</v>
      </c>
      <c r="AA308">
        <v>73.599999999999994</v>
      </c>
      <c r="AB308" s="3">
        <v>182</v>
      </c>
      <c r="AC308">
        <v>34</v>
      </c>
      <c r="AD308">
        <v>89</v>
      </c>
      <c r="AE308">
        <v>8</v>
      </c>
      <c r="AF308">
        <v>3862</v>
      </c>
      <c r="AG308">
        <v>10038</v>
      </c>
      <c r="AH308">
        <v>21642</v>
      </c>
      <c r="AI308">
        <v>39259</v>
      </c>
      <c r="AJ308">
        <v>-26.205646999999999</v>
      </c>
      <c r="AK308">
        <v>28.033718499999999</v>
      </c>
    </row>
    <row r="309" spans="1:37" x14ac:dyDescent="0.3">
      <c r="A309">
        <v>307</v>
      </c>
      <c r="B309" s="3">
        <v>307</v>
      </c>
      <c r="C309" t="s">
        <v>463</v>
      </c>
      <c r="D309" t="s">
        <v>128</v>
      </c>
      <c r="E309" t="s">
        <v>129</v>
      </c>
      <c r="F309" t="s">
        <v>91</v>
      </c>
      <c r="G309" t="s">
        <v>78</v>
      </c>
      <c r="H309" t="s">
        <v>63</v>
      </c>
      <c r="I309">
        <v>2</v>
      </c>
      <c r="J309" t="s">
        <v>70</v>
      </c>
      <c r="K309">
        <v>10.4</v>
      </c>
      <c r="L309" s="3" t="s">
        <v>1748</v>
      </c>
      <c r="M309">
        <v>7.5</v>
      </c>
      <c r="N309" s="3" t="s">
        <v>1748</v>
      </c>
      <c r="O309">
        <v>89</v>
      </c>
      <c r="P309" s="3">
        <v>90</v>
      </c>
      <c r="Q309">
        <v>100</v>
      </c>
      <c r="R309" s="3">
        <v>7</v>
      </c>
      <c r="S309">
        <v>5.3</v>
      </c>
      <c r="T309" s="3" t="s">
        <v>1749</v>
      </c>
      <c r="U309">
        <v>3.7</v>
      </c>
      <c r="V309" s="3" t="s">
        <v>1749</v>
      </c>
      <c r="W309">
        <v>1</v>
      </c>
      <c r="X309" s="3" t="s">
        <v>1749</v>
      </c>
      <c r="Y309">
        <v>4.7</v>
      </c>
      <c r="Z309" s="3" t="s">
        <v>1749</v>
      </c>
      <c r="AA309">
        <v>73.599999999999994</v>
      </c>
      <c r="AB309" s="3">
        <v>182</v>
      </c>
      <c r="AC309">
        <v>34</v>
      </c>
      <c r="AD309">
        <v>90</v>
      </c>
      <c r="AE309">
        <v>5</v>
      </c>
      <c r="AF309">
        <v>3655</v>
      </c>
      <c r="AG309">
        <v>1537</v>
      </c>
      <c r="AH309">
        <v>34860</v>
      </c>
      <c r="AI309">
        <v>63618</v>
      </c>
      <c r="AJ309">
        <v>35.704687499999999</v>
      </c>
      <c r="AK309">
        <v>128.45706250000001</v>
      </c>
    </row>
    <row r="310" spans="1:37" x14ac:dyDescent="0.3">
      <c r="A310">
        <f>307</f>
        <v>307</v>
      </c>
      <c r="B310" s="3">
        <v>425</v>
      </c>
      <c r="C310" t="s">
        <v>464</v>
      </c>
      <c r="D310" t="s">
        <v>66</v>
      </c>
      <c r="E310" t="s">
        <v>67</v>
      </c>
      <c r="F310" t="s">
        <v>68</v>
      </c>
      <c r="G310" t="s">
        <v>69</v>
      </c>
      <c r="H310" t="s">
        <v>320</v>
      </c>
      <c r="I310">
        <v>5</v>
      </c>
      <c r="J310" t="s">
        <v>70</v>
      </c>
      <c r="K310">
        <v>21</v>
      </c>
      <c r="L310" s="3">
        <v>418</v>
      </c>
      <c r="M310">
        <v>45</v>
      </c>
      <c r="N310" s="3">
        <v>193</v>
      </c>
      <c r="O310">
        <v>23.6</v>
      </c>
      <c r="P310" s="3">
        <v>608</v>
      </c>
      <c r="Q310">
        <v>27.4</v>
      </c>
      <c r="R310" s="3">
        <v>460</v>
      </c>
      <c r="S310">
        <v>73.099999999999994</v>
      </c>
      <c r="T310" s="3">
        <v>261</v>
      </c>
      <c r="U310">
        <v>54.1</v>
      </c>
      <c r="V310" s="3">
        <v>271</v>
      </c>
      <c r="W310">
        <v>59</v>
      </c>
      <c r="X310" s="3">
        <v>254</v>
      </c>
      <c r="Y310">
        <v>10.6</v>
      </c>
      <c r="Z310" s="3" t="s">
        <v>1749</v>
      </c>
      <c r="AA310">
        <v>61</v>
      </c>
      <c r="AB310" s="3">
        <v>248</v>
      </c>
      <c r="AC310">
        <v>33.9</v>
      </c>
      <c r="AD310">
        <v>96</v>
      </c>
      <c r="AE310">
        <v>12</v>
      </c>
      <c r="AF310">
        <v>11405</v>
      </c>
      <c r="AG310">
        <v>3215</v>
      </c>
      <c r="AH310">
        <v>37460</v>
      </c>
      <c r="AI310">
        <v>66806</v>
      </c>
      <c r="AJ310">
        <v>51.614217600000003</v>
      </c>
      <c r="AK310">
        <v>-3.9711864000000001</v>
      </c>
    </row>
    <row r="311" spans="1:37" x14ac:dyDescent="0.3">
      <c r="A311">
        <f>307</f>
        <v>307</v>
      </c>
      <c r="B311" s="3">
        <v>361</v>
      </c>
      <c r="C311" t="s">
        <v>465</v>
      </c>
      <c r="D311" t="s">
        <v>160</v>
      </c>
      <c r="E311" t="s">
        <v>161</v>
      </c>
      <c r="F311" t="s">
        <v>91</v>
      </c>
      <c r="G311" t="s">
        <v>134</v>
      </c>
      <c r="H311" t="s">
        <v>320</v>
      </c>
      <c r="I311">
        <v>3</v>
      </c>
      <c r="J311" t="s">
        <v>64</v>
      </c>
      <c r="K311">
        <v>18.2</v>
      </c>
      <c r="L311" s="3">
        <v>491</v>
      </c>
      <c r="M311">
        <v>31.6</v>
      </c>
      <c r="N311" s="3">
        <v>313</v>
      </c>
      <c r="O311">
        <v>34.6</v>
      </c>
      <c r="P311" s="3">
        <v>463</v>
      </c>
      <c r="Q311">
        <v>65.7</v>
      </c>
      <c r="R311" s="3">
        <v>167</v>
      </c>
      <c r="S311">
        <v>85.2</v>
      </c>
      <c r="T311" s="3">
        <v>207</v>
      </c>
      <c r="U311">
        <v>18.5</v>
      </c>
      <c r="V311" s="3">
        <v>567</v>
      </c>
      <c r="W311">
        <v>24.2</v>
      </c>
      <c r="X311" s="3">
        <v>505</v>
      </c>
      <c r="Y311">
        <v>9.9</v>
      </c>
      <c r="Z311" s="3" t="s">
        <v>1749</v>
      </c>
      <c r="AA311">
        <v>2.9</v>
      </c>
      <c r="AB311" s="3" t="s">
        <v>1749</v>
      </c>
      <c r="AC311">
        <v>33.9</v>
      </c>
      <c r="AD311">
        <v>84</v>
      </c>
      <c r="AE311">
        <v>10</v>
      </c>
      <c r="AF311">
        <v>3396</v>
      </c>
      <c r="AG311">
        <v>7901</v>
      </c>
      <c r="AH311">
        <v>14981</v>
      </c>
      <c r="AI311">
        <v>28346</v>
      </c>
      <c r="AJ311">
        <v>4.3836275999999996</v>
      </c>
      <c r="AK311">
        <v>100.9712085</v>
      </c>
    </row>
    <row r="312" spans="1:37" x14ac:dyDescent="0.3">
      <c r="A312">
        <f>307</f>
        <v>307</v>
      </c>
      <c r="B312" s="3">
        <v>293</v>
      </c>
      <c r="C312" t="s">
        <v>466</v>
      </c>
      <c r="D312" t="s">
        <v>88</v>
      </c>
      <c r="E312" t="s">
        <v>89</v>
      </c>
      <c r="F312" t="s">
        <v>61</v>
      </c>
      <c r="G312" t="s">
        <v>62</v>
      </c>
      <c r="H312" t="s">
        <v>63</v>
      </c>
      <c r="I312">
        <v>5</v>
      </c>
      <c r="J312" t="s">
        <v>70</v>
      </c>
      <c r="K312">
        <v>17.2</v>
      </c>
      <c r="L312" s="3">
        <v>520</v>
      </c>
      <c r="M312">
        <v>7.8</v>
      </c>
      <c r="N312" s="3" t="s">
        <v>1748</v>
      </c>
      <c r="O312">
        <v>17.7</v>
      </c>
      <c r="P312" s="3" t="s">
        <v>1749</v>
      </c>
      <c r="Q312">
        <v>58.1</v>
      </c>
      <c r="R312" s="3">
        <v>220</v>
      </c>
      <c r="S312">
        <v>75.099999999999994</v>
      </c>
      <c r="T312" s="3">
        <v>254</v>
      </c>
      <c r="U312">
        <v>95.8</v>
      </c>
      <c r="V312" s="3">
        <v>84</v>
      </c>
      <c r="W312">
        <v>48.8</v>
      </c>
      <c r="X312" s="3">
        <v>320</v>
      </c>
      <c r="Y312">
        <v>14.8</v>
      </c>
      <c r="Z312" s="3">
        <v>562</v>
      </c>
      <c r="AA312">
        <v>47.2</v>
      </c>
      <c r="AB312" s="3">
        <v>323</v>
      </c>
      <c r="AC312">
        <v>33.9</v>
      </c>
      <c r="AD312">
        <v>95</v>
      </c>
      <c r="AE312">
        <v>5</v>
      </c>
      <c r="AF312">
        <v>5393</v>
      </c>
      <c r="AG312">
        <v>1490</v>
      </c>
      <c r="AH312">
        <v>51048</v>
      </c>
      <c r="AI312">
        <v>96902</v>
      </c>
      <c r="AJ312">
        <v>-42.904111800000003</v>
      </c>
      <c r="AK312">
        <v>147.32475030000001</v>
      </c>
    </row>
    <row r="313" spans="1:37" x14ac:dyDescent="0.3">
      <c r="A313">
        <f>310</f>
        <v>310</v>
      </c>
      <c r="B313" s="3">
        <v>310</v>
      </c>
      <c r="C313" t="s">
        <v>467</v>
      </c>
      <c r="D313" t="s">
        <v>303</v>
      </c>
      <c r="E313" t="s">
        <v>304</v>
      </c>
      <c r="F313" t="s">
        <v>91</v>
      </c>
      <c r="G313" t="s">
        <v>78</v>
      </c>
      <c r="H313" t="s">
        <v>63</v>
      </c>
      <c r="I313">
        <v>3</v>
      </c>
      <c r="J313" t="s">
        <v>70</v>
      </c>
      <c r="K313">
        <v>11.5</v>
      </c>
      <c r="L313" s="3" t="s">
        <v>1748</v>
      </c>
      <c r="M313">
        <v>3.9</v>
      </c>
      <c r="N313" s="3" t="s">
        <v>1748</v>
      </c>
      <c r="O313">
        <v>100</v>
      </c>
      <c r="P313" s="3">
        <v>4</v>
      </c>
      <c r="Q313">
        <v>88.6</v>
      </c>
      <c r="R313" s="3">
        <v>79</v>
      </c>
      <c r="S313">
        <v>6.7</v>
      </c>
      <c r="T313" s="3" t="s">
        <v>1749</v>
      </c>
      <c r="U313">
        <v>54</v>
      </c>
      <c r="V313" s="3" t="s">
        <v>1749</v>
      </c>
      <c r="W313">
        <v>28.1</v>
      </c>
      <c r="X313" s="3">
        <v>469</v>
      </c>
      <c r="Y313">
        <v>10.3</v>
      </c>
      <c r="Z313" s="3" t="s">
        <v>1749</v>
      </c>
      <c r="AA313">
        <v>47.2</v>
      </c>
      <c r="AB313" s="3">
        <v>323</v>
      </c>
      <c r="AC313">
        <v>33.799999999999997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>
        <v>25.314131400000001</v>
      </c>
      <c r="AK313">
        <v>51.432347399999998</v>
      </c>
    </row>
    <row r="314" spans="1:37" x14ac:dyDescent="0.3">
      <c r="A314">
        <f>310</f>
        <v>310</v>
      </c>
      <c r="B314" s="3">
        <v>233</v>
      </c>
      <c r="C314" t="s">
        <v>468</v>
      </c>
      <c r="D314" t="s">
        <v>278</v>
      </c>
      <c r="E314" t="s">
        <v>279</v>
      </c>
      <c r="F314" t="s">
        <v>61</v>
      </c>
      <c r="G314" t="s">
        <v>78</v>
      </c>
      <c r="H314" t="s">
        <v>63</v>
      </c>
      <c r="I314">
        <v>3</v>
      </c>
      <c r="J314" t="s">
        <v>70</v>
      </c>
      <c r="K314">
        <v>30.9</v>
      </c>
      <c r="L314" s="3">
        <v>282</v>
      </c>
      <c r="M314">
        <v>22.8</v>
      </c>
      <c r="N314" s="3">
        <v>417</v>
      </c>
      <c r="O314">
        <v>13.1</v>
      </c>
      <c r="P314" s="3" t="s">
        <v>1749</v>
      </c>
      <c r="Q314">
        <v>55.6</v>
      </c>
      <c r="R314" s="3">
        <v>232</v>
      </c>
      <c r="S314">
        <v>77.900000000000006</v>
      </c>
      <c r="T314" s="3">
        <v>238</v>
      </c>
      <c r="U314">
        <v>26.6</v>
      </c>
      <c r="V314" s="3">
        <v>455</v>
      </c>
      <c r="W314">
        <v>38.4</v>
      </c>
      <c r="X314" s="3">
        <v>389</v>
      </c>
      <c r="Y314">
        <v>15.3</v>
      </c>
      <c r="Z314" s="3">
        <v>551</v>
      </c>
      <c r="AA314">
        <v>13.2</v>
      </c>
      <c r="AB314" s="3">
        <v>633</v>
      </c>
      <c r="AC314">
        <v>33.799999999999997</v>
      </c>
      <c r="AD314">
        <v>90</v>
      </c>
      <c r="AE314">
        <v>8</v>
      </c>
      <c r="AF314">
        <v>4882</v>
      </c>
      <c r="AG314">
        <v>2453</v>
      </c>
      <c r="AH314">
        <v>27945</v>
      </c>
      <c r="AI314">
        <v>51090</v>
      </c>
      <c r="AJ314">
        <v>41.378966900000002</v>
      </c>
      <c r="AK314">
        <v>2.1797944</v>
      </c>
    </row>
    <row r="315" spans="1:37" x14ac:dyDescent="0.3">
      <c r="A315">
        <v>312</v>
      </c>
      <c r="B315" s="3">
        <v>355</v>
      </c>
      <c r="C315" t="s">
        <v>469</v>
      </c>
      <c r="D315" t="s">
        <v>122</v>
      </c>
      <c r="E315" t="s">
        <v>123</v>
      </c>
      <c r="F315" t="s">
        <v>68</v>
      </c>
      <c r="G315" t="s">
        <v>62</v>
      </c>
      <c r="H315" t="s">
        <v>63</v>
      </c>
      <c r="I315">
        <v>5</v>
      </c>
      <c r="J315" t="s">
        <v>70</v>
      </c>
      <c r="K315">
        <v>23.7</v>
      </c>
      <c r="L315" s="3">
        <v>361</v>
      </c>
      <c r="M315">
        <v>27.2</v>
      </c>
      <c r="N315" s="3">
        <v>357</v>
      </c>
      <c r="O315">
        <v>6.1</v>
      </c>
      <c r="P315" s="3" t="s">
        <v>1749</v>
      </c>
      <c r="Q315">
        <v>64.8</v>
      </c>
      <c r="R315" s="3">
        <v>177</v>
      </c>
      <c r="S315">
        <v>37.4</v>
      </c>
      <c r="T315" s="3">
        <v>430</v>
      </c>
      <c r="U315">
        <v>49.8</v>
      </c>
      <c r="V315" s="3">
        <v>296</v>
      </c>
      <c r="W315">
        <v>36.5</v>
      </c>
      <c r="X315" s="3">
        <v>405</v>
      </c>
      <c r="Y315">
        <v>19.399999999999999</v>
      </c>
      <c r="Z315" s="3">
        <v>430</v>
      </c>
      <c r="AA315">
        <v>33.799999999999997</v>
      </c>
      <c r="AB315" s="3">
        <v>411</v>
      </c>
      <c r="AC315">
        <v>33.700000000000003</v>
      </c>
      <c r="AD315">
        <v>95</v>
      </c>
      <c r="AE315">
        <v>1</v>
      </c>
      <c r="AF315">
        <v>499</v>
      </c>
      <c r="AG315">
        <v>166</v>
      </c>
      <c r="AH315">
        <v>31931</v>
      </c>
      <c r="AI315">
        <v>67900</v>
      </c>
      <c r="AJ315">
        <v>48.7758459</v>
      </c>
      <c r="AK315">
        <v>9.1829321000000004</v>
      </c>
    </row>
    <row r="316" spans="1:37" x14ac:dyDescent="0.3">
      <c r="A316">
        <f>313</f>
        <v>313</v>
      </c>
      <c r="B316" s="3">
        <v>339</v>
      </c>
      <c r="C316" t="s">
        <v>470</v>
      </c>
      <c r="D316" t="s">
        <v>59</v>
      </c>
      <c r="E316" t="s">
        <v>60</v>
      </c>
      <c r="F316" t="s">
        <v>82</v>
      </c>
      <c r="G316" t="s">
        <v>69</v>
      </c>
      <c r="H316" t="s">
        <v>63</v>
      </c>
      <c r="I316">
        <v>5</v>
      </c>
      <c r="J316" t="s">
        <v>70</v>
      </c>
      <c r="K316">
        <v>35.1</v>
      </c>
      <c r="L316" s="3">
        <v>246</v>
      </c>
      <c r="M316">
        <v>24.4</v>
      </c>
      <c r="N316" s="3">
        <v>397</v>
      </c>
      <c r="O316">
        <v>30.5</v>
      </c>
      <c r="P316" s="3">
        <v>514</v>
      </c>
      <c r="Q316">
        <v>21.6</v>
      </c>
      <c r="R316" s="3">
        <v>533</v>
      </c>
      <c r="S316">
        <v>40.5</v>
      </c>
      <c r="T316" s="3">
        <v>409</v>
      </c>
      <c r="U316">
        <v>12.7</v>
      </c>
      <c r="V316" s="3">
        <v>667</v>
      </c>
      <c r="W316">
        <v>68.5</v>
      </c>
      <c r="X316" s="3">
        <v>205</v>
      </c>
      <c r="Y316">
        <v>52.2</v>
      </c>
      <c r="Z316" s="3">
        <v>122</v>
      </c>
      <c r="AA316">
        <v>62.5</v>
      </c>
      <c r="AB316" s="3">
        <v>239</v>
      </c>
      <c r="AC316">
        <v>33.5</v>
      </c>
      <c r="AD316">
        <v>100</v>
      </c>
      <c r="AE316">
        <v>19</v>
      </c>
      <c r="AF316">
        <v>27091</v>
      </c>
      <c r="AG316">
        <v>12264</v>
      </c>
      <c r="AH316">
        <v>59456</v>
      </c>
      <c r="AI316">
        <v>113268</v>
      </c>
      <c r="AJ316">
        <v>39.168244899999998</v>
      </c>
      <c r="AK316">
        <v>-86.523007300000003</v>
      </c>
    </row>
    <row r="317" spans="1:37" x14ac:dyDescent="0.3">
      <c r="A317">
        <f>313</f>
        <v>313</v>
      </c>
      <c r="B317" s="3">
        <v>392</v>
      </c>
      <c r="C317" t="s">
        <v>471</v>
      </c>
      <c r="D317" t="s">
        <v>225</v>
      </c>
      <c r="E317" t="s">
        <v>226</v>
      </c>
      <c r="F317" t="s">
        <v>61</v>
      </c>
      <c r="G317" t="s">
        <v>69</v>
      </c>
      <c r="H317" t="s">
        <v>63</v>
      </c>
      <c r="I317">
        <v>4</v>
      </c>
      <c r="J317" t="s">
        <v>70</v>
      </c>
      <c r="K317">
        <v>15.8</v>
      </c>
      <c r="L317" s="3">
        <v>553</v>
      </c>
      <c r="M317">
        <v>17.3</v>
      </c>
      <c r="N317" s="3">
        <v>502</v>
      </c>
      <c r="O317">
        <v>26.4</v>
      </c>
      <c r="P317" s="3">
        <v>564</v>
      </c>
      <c r="Q317">
        <v>56.9</v>
      </c>
      <c r="R317" s="3">
        <v>228</v>
      </c>
      <c r="S317">
        <v>52.5</v>
      </c>
      <c r="T317" s="3">
        <v>348</v>
      </c>
      <c r="U317">
        <v>9.4</v>
      </c>
      <c r="V317" s="3" t="s">
        <v>1749</v>
      </c>
      <c r="W317">
        <v>75.400000000000006</v>
      </c>
      <c r="X317" s="3">
        <v>168</v>
      </c>
      <c r="Y317">
        <v>16.600000000000001</v>
      </c>
      <c r="Z317" s="3">
        <v>511</v>
      </c>
      <c r="AA317">
        <v>88.4</v>
      </c>
      <c r="AB317" s="3">
        <v>103</v>
      </c>
      <c r="AC317">
        <v>33.5</v>
      </c>
      <c r="AD317">
        <v>91</v>
      </c>
      <c r="AE317">
        <v>0</v>
      </c>
      <c r="AF317">
        <v>0</v>
      </c>
      <c r="AG317">
        <v>0</v>
      </c>
      <c r="AH317">
        <v>43119</v>
      </c>
      <c r="AI317">
        <v>79728</v>
      </c>
      <c r="AJ317">
        <v>65.059317699999994</v>
      </c>
      <c r="AK317">
        <v>25.466293499999999</v>
      </c>
    </row>
    <row r="318" spans="1:37" x14ac:dyDescent="0.3">
      <c r="A318">
        <f>315</f>
        <v>315</v>
      </c>
      <c r="B318" s="3">
        <v>363</v>
      </c>
      <c r="C318" t="s">
        <v>472</v>
      </c>
      <c r="D318" t="s">
        <v>473</v>
      </c>
      <c r="E318" t="s">
        <v>474</v>
      </c>
      <c r="F318" t="s">
        <v>61</v>
      </c>
      <c r="G318" t="s">
        <v>62</v>
      </c>
      <c r="H318" t="s">
        <v>63</v>
      </c>
      <c r="I318">
        <v>4</v>
      </c>
      <c r="J318" t="s">
        <v>70</v>
      </c>
      <c r="K318">
        <v>15.8</v>
      </c>
      <c r="L318" s="3">
        <v>552</v>
      </c>
      <c r="M318">
        <v>40.299999999999997</v>
      </c>
      <c r="N318" s="3">
        <v>234</v>
      </c>
      <c r="O318">
        <v>2.8</v>
      </c>
      <c r="P318" s="3" t="s">
        <v>1749</v>
      </c>
      <c r="Q318">
        <v>97</v>
      </c>
      <c r="R318" s="3">
        <v>40</v>
      </c>
      <c r="S318">
        <v>3.4</v>
      </c>
      <c r="T318" s="3" t="s">
        <v>1749</v>
      </c>
      <c r="U318">
        <v>1.4</v>
      </c>
      <c r="V318" s="3" t="s">
        <v>1749</v>
      </c>
      <c r="W318">
        <v>23</v>
      </c>
      <c r="X318" s="3">
        <v>519</v>
      </c>
      <c r="Y318">
        <v>5.8</v>
      </c>
      <c r="Z318" s="3" t="s">
        <v>1749</v>
      </c>
      <c r="AA318">
        <v>23</v>
      </c>
      <c r="AB318" s="3">
        <v>514</v>
      </c>
      <c r="AC318">
        <v>33.4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>
        <v>33.747647999999998</v>
      </c>
      <c r="AK318">
        <v>73.138120999999998</v>
      </c>
    </row>
    <row r="319" spans="1:37" x14ac:dyDescent="0.3">
      <c r="A319">
        <f>315</f>
        <v>315</v>
      </c>
      <c r="B319" s="3">
        <v>270</v>
      </c>
      <c r="C319" t="s">
        <v>475</v>
      </c>
      <c r="D319" t="s">
        <v>193</v>
      </c>
      <c r="E319" t="s">
        <v>194</v>
      </c>
      <c r="F319" t="s">
        <v>68</v>
      </c>
      <c r="G319" t="s">
        <v>69</v>
      </c>
      <c r="H319" t="s">
        <v>63</v>
      </c>
      <c r="I319">
        <v>5</v>
      </c>
      <c r="J319" t="s">
        <v>70</v>
      </c>
      <c r="K319">
        <v>40.799999999999997</v>
      </c>
      <c r="L319" s="3">
        <v>207</v>
      </c>
      <c r="M319">
        <v>24</v>
      </c>
      <c r="N319" s="3">
        <v>403</v>
      </c>
      <c r="O319">
        <v>61.6</v>
      </c>
      <c r="P319" s="3">
        <v>228</v>
      </c>
      <c r="Q319">
        <v>5.0999999999999996</v>
      </c>
      <c r="R319" s="3" t="s">
        <v>1749</v>
      </c>
      <c r="S319">
        <v>5.2</v>
      </c>
      <c r="T319" s="3" t="s">
        <v>1749</v>
      </c>
      <c r="U319">
        <v>41.7</v>
      </c>
      <c r="V319" s="3">
        <v>335</v>
      </c>
      <c r="W319">
        <v>69.5</v>
      </c>
      <c r="X319" s="3">
        <v>198</v>
      </c>
      <c r="Y319">
        <v>52.8</v>
      </c>
      <c r="Z319" s="3">
        <v>120</v>
      </c>
      <c r="AA319">
        <v>36.1</v>
      </c>
      <c r="AB319" s="3">
        <v>391</v>
      </c>
      <c r="AC319">
        <v>33.4</v>
      </c>
      <c r="AD319">
        <v>87</v>
      </c>
      <c r="AE319">
        <v>17</v>
      </c>
      <c r="AF319">
        <v>3786</v>
      </c>
      <c r="AG319">
        <v>12588</v>
      </c>
      <c r="AH319">
        <v>9400</v>
      </c>
      <c r="AI319">
        <v>17679</v>
      </c>
      <c r="AJ319">
        <v>59.941893999999998</v>
      </c>
      <c r="AK319">
        <v>30.2989198</v>
      </c>
    </row>
    <row r="320" spans="1:37" x14ac:dyDescent="0.3">
      <c r="A320">
        <f>315</f>
        <v>315</v>
      </c>
      <c r="B320" s="3">
        <v>291</v>
      </c>
      <c r="C320" t="s">
        <v>476</v>
      </c>
      <c r="D320" t="s">
        <v>225</v>
      </c>
      <c r="E320" t="s">
        <v>226</v>
      </c>
      <c r="F320" t="s">
        <v>68</v>
      </c>
      <c r="G320" t="s">
        <v>69</v>
      </c>
      <c r="H320" t="s">
        <v>63</v>
      </c>
      <c r="I320">
        <v>5</v>
      </c>
      <c r="J320" t="s">
        <v>70</v>
      </c>
      <c r="K320">
        <v>28.3</v>
      </c>
      <c r="L320" s="3">
        <v>311</v>
      </c>
      <c r="M320">
        <v>21.1</v>
      </c>
      <c r="N320" s="3">
        <v>440</v>
      </c>
      <c r="O320">
        <v>52.3</v>
      </c>
      <c r="P320" s="3">
        <v>302</v>
      </c>
      <c r="Q320">
        <v>32.4</v>
      </c>
      <c r="R320" s="3">
        <v>417</v>
      </c>
      <c r="S320">
        <v>27.2</v>
      </c>
      <c r="T320" s="3">
        <v>505</v>
      </c>
      <c r="U320">
        <v>4.3</v>
      </c>
      <c r="V320" s="3" t="s">
        <v>1749</v>
      </c>
      <c r="W320">
        <v>62.9</v>
      </c>
      <c r="X320" s="3">
        <v>227</v>
      </c>
      <c r="Y320">
        <v>27.8</v>
      </c>
      <c r="Z320" s="3">
        <v>291</v>
      </c>
      <c r="AA320">
        <v>77.7</v>
      </c>
      <c r="AB320" s="3">
        <v>163</v>
      </c>
      <c r="AC320">
        <v>33.4</v>
      </c>
      <c r="AD320">
        <v>91</v>
      </c>
      <c r="AE320">
        <v>0</v>
      </c>
      <c r="AF320">
        <v>0</v>
      </c>
      <c r="AG320">
        <v>0</v>
      </c>
      <c r="AH320">
        <v>43119</v>
      </c>
      <c r="AI320">
        <v>79728</v>
      </c>
      <c r="AJ320">
        <v>60.4542267</v>
      </c>
      <c r="AK320">
        <v>22.284784999999999</v>
      </c>
    </row>
    <row r="321" spans="1:37" x14ac:dyDescent="0.3">
      <c r="A321">
        <v>318</v>
      </c>
      <c r="B321" s="3">
        <v>328</v>
      </c>
      <c r="C321" t="s">
        <v>477</v>
      </c>
      <c r="D321" t="s">
        <v>99</v>
      </c>
      <c r="E321" t="s">
        <v>100</v>
      </c>
      <c r="F321" t="s">
        <v>68</v>
      </c>
      <c r="G321" t="s">
        <v>62</v>
      </c>
      <c r="H321" t="s">
        <v>63</v>
      </c>
      <c r="I321">
        <v>4</v>
      </c>
      <c r="J321" t="s">
        <v>70</v>
      </c>
      <c r="K321">
        <v>25.5</v>
      </c>
      <c r="L321" s="3">
        <v>343</v>
      </c>
      <c r="M321">
        <v>13.5</v>
      </c>
      <c r="N321" s="3">
        <v>600</v>
      </c>
      <c r="O321">
        <v>5.7</v>
      </c>
      <c r="P321" s="3" t="s">
        <v>1749</v>
      </c>
      <c r="Q321">
        <v>42.5</v>
      </c>
      <c r="R321" s="3">
        <v>315</v>
      </c>
      <c r="S321">
        <v>96.8</v>
      </c>
      <c r="T321" s="3">
        <v>128</v>
      </c>
      <c r="U321">
        <v>86.3</v>
      </c>
      <c r="V321" s="3">
        <v>139</v>
      </c>
      <c r="W321">
        <v>34.5</v>
      </c>
      <c r="X321" s="3">
        <v>423</v>
      </c>
      <c r="Y321">
        <v>17.600000000000001</v>
      </c>
      <c r="Z321" s="3">
        <v>474</v>
      </c>
      <c r="AA321">
        <v>54.3</v>
      </c>
      <c r="AB321" s="3">
        <v>283</v>
      </c>
      <c r="AC321">
        <v>33.299999999999997</v>
      </c>
      <c r="AD321">
        <v>94</v>
      </c>
      <c r="AE321">
        <v>8</v>
      </c>
      <c r="AF321">
        <v>9176</v>
      </c>
      <c r="AG321">
        <v>3642</v>
      </c>
      <c r="AH321">
        <v>47833</v>
      </c>
      <c r="AI321">
        <v>90994</v>
      </c>
      <c r="AJ321">
        <v>49.279088600000001</v>
      </c>
      <c r="AK321">
        <v>-122.9201795</v>
      </c>
    </row>
    <row r="322" spans="1:37" x14ac:dyDescent="0.3">
      <c r="A322">
        <f>319</f>
        <v>319</v>
      </c>
      <c r="B322" s="3">
        <v>230</v>
      </c>
      <c r="C322" t="s">
        <v>478</v>
      </c>
      <c r="D322" t="s">
        <v>193</v>
      </c>
      <c r="E322" t="s">
        <v>194</v>
      </c>
      <c r="F322" t="s">
        <v>68</v>
      </c>
      <c r="G322" t="s">
        <v>62</v>
      </c>
      <c r="H322" t="s">
        <v>63</v>
      </c>
      <c r="I322">
        <v>5</v>
      </c>
      <c r="J322" t="s">
        <v>70</v>
      </c>
      <c r="K322">
        <v>31.3</v>
      </c>
      <c r="L322" s="3">
        <v>279</v>
      </c>
      <c r="M322">
        <v>44.4</v>
      </c>
      <c r="N322" s="3">
        <v>202</v>
      </c>
      <c r="O322">
        <v>100</v>
      </c>
      <c r="P322" s="3">
        <v>18</v>
      </c>
      <c r="Q322">
        <v>1.4</v>
      </c>
      <c r="R322" s="3" t="s">
        <v>1749</v>
      </c>
      <c r="S322">
        <v>53.6</v>
      </c>
      <c r="T322" s="3">
        <v>343</v>
      </c>
      <c r="U322">
        <v>58.9</v>
      </c>
      <c r="V322" s="3">
        <v>256</v>
      </c>
      <c r="W322">
        <v>1</v>
      </c>
      <c r="X322" s="3" t="s">
        <v>1749</v>
      </c>
      <c r="Y322">
        <v>12.2</v>
      </c>
      <c r="Z322" s="3" t="s">
        <v>1749</v>
      </c>
      <c r="AA322">
        <v>10.5</v>
      </c>
      <c r="AB322" s="3">
        <v>663</v>
      </c>
      <c r="AC322">
        <v>33.200000000000003</v>
      </c>
      <c r="AD322">
        <v>87</v>
      </c>
      <c r="AE322">
        <v>17</v>
      </c>
      <c r="AF322">
        <v>3786</v>
      </c>
      <c r="AG322">
        <v>12588</v>
      </c>
      <c r="AH322">
        <v>9400</v>
      </c>
      <c r="AI322">
        <v>17679</v>
      </c>
      <c r="AJ322">
        <v>55.765986900000001</v>
      </c>
      <c r="AK322">
        <v>37.685010499999997</v>
      </c>
    </row>
    <row r="323" spans="1:37" x14ac:dyDescent="0.3">
      <c r="A323">
        <f>319</f>
        <v>319</v>
      </c>
      <c r="B323" s="3">
        <v>259</v>
      </c>
      <c r="C323" t="s">
        <v>479</v>
      </c>
      <c r="D323" t="s">
        <v>104</v>
      </c>
      <c r="E323" t="s">
        <v>105</v>
      </c>
      <c r="F323" t="s">
        <v>68</v>
      </c>
      <c r="G323" t="s">
        <v>134</v>
      </c>
      <c r="H323" t="s">
        <v>320</v>
      </c>
      <c r="I323">
        <v>5</v>
      </c>
      <c r="J323" t="s">
        <v>70</v>
      </c>
      <c r="K323">
        <v>17.7</v>
      </c>
      <c r="L323" s="3">
        <v>502</v>
      </c>
      <c r="M323">
        <v>27.6</v>
      </c>
      <c r="N323" s="3">
        <v>353</v>
      </c>
      <c r="O323">
        <v>88</v>
      </c>
      <c r="P323" s="3">
        <v>94</v>
      </c>
      <c r="Q323">
        <v>3.2</v>
      </c>
      <c r="R323" s="3" t="s">
        <v>1749</v>
      </c>
      <c r="S323">
        <v>54.9</v>
      </c>
      <c r="T323" s="3">
        <v>337</v>
      </c>
      <c r="U323">
        <v>97.1</v>
      </c>
      <c r="V323" s="3">
        <v>73</v>
      </c>
      <c r="W323">
        <v>1.4</v>
      </c>
      <c r="X323" s="3" t="s">
        <v>1749</v>
      </c>
      <c r="Y323">
        <v>76.3</v>
      </c>
      <c r="Z323" s="3">
        <v>55</v>
      </c>
      <c r="AA323">
        <v>54.6</v>
      </c>
      <c r="AB323" s="3">
        <v>279</v>
      </c>
      <c r="AC323">
        <v>33.200000000000003</v>
      </c>
      <c r="AD323">
        <v>92</v>
      </c>
      <c r="AE323">
        <v>4</v>
      </c>
      <c r="AF323">
        <v>2785</v>
      </c>
      <c r="AG323">
        <v>932</v>
      </c>
      <c r="AH323">
        <v>31192</v>
      </c>
      <c r="AI323">
        <v>58875</v>
      </c>
      <c r="AJ323">
        <v>48.853818199999999</v>
      </c>
      <c r="AK323">
        <v>2.3288779000000002</v>
      </c>
    </row>
    <row r="324" spans="1:37" x14ac:dyDescent="0.3">
      <c r="A324">
        <f>319</f>
        <v>319</v>
      </c>
      <c r="B324" s="3">
        <v>320</v>
      </c>
      <c r="C324" t="s">
        <v>480</v>
      </c>
      <c r="D324" t="s">
        <v>278</v>
      </c>
      <c r="E324" t="s">
        <v>279</v>
      </c>
      <c r="F324" t="s">
        <v>68</v>
      </c>
      <c r="G324" t="s">
        <v>78</v>
      </c>
      <c r="H324" t="s">
        <v>63</v>
      </c>
      <c r="I324">
        <v>3</v>
      </c>
      <c r="J324" t="s">
        <v>70</v>
      </c>
      <c r="K324">
        <v>32.9</v>
      </c>
      <c r="L324" s="3">
        <v>265</v>
      </c>
      <c r="M324">
        <v>49.1</v>
      </c>
      <c r="N324" s="3">
        <v>177</v>
      </c>
      <c r="O324">
        <v>53.3</v>
      </c>
      <c r="P324" s="3">
        <v>290</v>
      </c>
      <c r="Q324">
        <v>4.8</v>
      </c>
      <c r="R324" s="3" t="s">
        <v>1749</v>
      </c>
      <c r="S324">
        <v>56.5</v>
      </c>
      <c r="T324" s="3">
        <v>328</v>
      </c>
      <c r="U324">
        <v>41.2</v>
      </c>
      <c r="V324" s="3">
        <v>337</v>
      </c>
      <c r="W324">
        <v>18.5</v>
      </c>
      <c r="X324" s="3">
        <v>556</v>
      </c>
      <c r="Y324">
        <v>12.9</v>
      </c>
      <c r="Z324" s="3">
        <v>668</v>
      </c>
      <c r="AA324">
        <v>62.5</v>
      </c>
      <c r="AB324" s="3">
        <v>239</v>
      </c>
      <c r="AC324">
        <v>33.200000000000003</v>
      </c>
      <c r="AD324">
        <v>90</v>
      </c>
      <c r="AE324">
        <v>8</v>
      </c>
      <c r="AF324">
        <v>4882</v>
      </c>
      <c r="AG324">
        <v>2453</v>
      </c>
      <c r="AH324">
        <v>27945</v>
      </c>
      <c r="AI324">
        <v>51090</v>
      </c>
      <c r="AJ324">
        <v>40.324767899999998</v>
      </c>
      <c r="AK324">
        <v>-3.7560064999999998</v>
      </c>
    </row>
    <row r="325" spans="1:37" x14ac:dyDescent="0.3">
      <c r="A325">
        <v>322</v>
      </c>
      <c r="B325" s="3">
        <v>359</v>
      </c>
      <c r="C325" t="s">
        <v>481</v>
      </c>
      <c r="D325" t="s">
        <v>99</v>
      </c>
      <c r="E325" t="s">
        <v>100</v>
      </c>
      <c r="F325" t="s">
        <v>68</v>
      </c>
      <c r="G325" t="s">
        <v>62</v>
      </c>
      <c r="H325" t="s">
        <v>63</v>
      </c>
      <c r="I325">
        <v>4</v>
      </c>
      <c r="J325" t="s">
        <v>70</v>
      </c>
      <c r="K325">
        <v>17.3</v>
      </c>
      <c r="L325" s="3">
        <v>514</v>
      </c>
      <c r="M325">
        <v>7.6</v>
      </c>
      <c r="N325" s="3" t="s">
        <v>1748</v>
      </c>
      <c r="O325">
        <v>3.5</v>
      </c>
      <c r="P325" s="3" t="s">
        <v>1749</v>
      </c>
      <c r="Q325">
        <v>65</v>
      </c>
      <c r="R325" s="3">
        <v>174</v>
      </c>
      <c r="S325">
        <v>95.2</v>
      </c>
      <c r="T325" s="3">
        <v>149</v>
      </c>
      <c r="U325">
        <v>48.6</v>
      </c>
      <c r="V325" s="3">
        <v>304</v>
      </c>
      <c r="W325">
        <v>19</v>
      </c>
      <c r="X325" s="3">
        <v>551</v>
      </c>
      <c r="Y325">
        <v>12.2</v>
      </c>
      <c r="Z325" s="3" t="s">
        <v>1749</v>
      </c>
      <c r="AA325">
        <v>89.8</v>
      </c>
      <c r="AB325" s="3">
        <v>94</v>
      </c>
      <c r="AC325">
        <v>33</v>
      </c>
      <c r="AD325">
        <v>94</v>
      </c>
      <c r="AE325">
        <v>8</v>
      </c>
      <c r="AF325">
        <v>9176</v>
      </c>
      <c r="AG325">
        <v>3642</v>
      </c>
      <c r="AH325">
        <v>47833</v>
      </c>
      <c r="AI325">
        <v>90994</v>
      </c>
      <c r="AJ325">
        <v>48.463134500000002</v>
      </c>
      <c r="AK325">
        <v>-123.3121763</v>
      </c>
    </row>
    <row r="326" spans="1:37" x14ac:dyDescent="0.3">
      <c r="A326">
        <f>323</f>
        <v>323</v>
      </c>
      <c r="B326" s="3">
        <v>267</v>
      </c>
      <c r="C326" t="s">
        <v>482</v>
      </c>
      <c r="D326" t="s">
        <v>94</v>
      </c>
      <c r="E326" t="s">
        <v>1726</v>
      </c>
      <c r="F326" t="s">
        <v>82</v>
      </c>
      <c r="G326" t="s">
        <v>69</v>
      </c>
      <c r="H326" t="s">
        <v>63</v>
      </c>
      <c r="I326">
        <v>4</v>
      </c>
      <c r="J326" t="s">
        <v>70</v>
      </c>
      <c r="K326">
        <v>36.4</v>
      </c>
      <c r="L326" s="3">
        <v>238</v>
      </c>
      <c r="M326">
        <v>22.3</v>
      </c>
      <c r="N326" s="3">
        <v>423</v>
      </c>
      <c r="O326">
        <v>48.8</v>
      </c>
      <c r="P326" s="3">
        <v>321</v>
      </c>
      <c r="Q326">
        <v>44.1</v>
      </c>
      <c r="R326" s="3">
        <v>304</v>
      </c>
      <c r="S326">
        <v>2.4</v>
      </c>
      <c r="T326" s="3" t="s">
        <v>1749</v>
      </c>
      <c r="U326">
        <v>4.2</v>
      </c>
      <c r="V326" s="3" t="s">
        <v>1749</v>
      </c>
      <c r="W326">
        <v>33.299999999999997</v>
      </c>
      <c r="X326" s="3">
        <v>429</v>
      </c>
      <c r="Y326">
        <v>16.7</v>
      </c>
      <c r="Z326" s="3">
        <v>508</v>
      </c>
      <c r="AA326">
        <v>38.4</v>
      </c>
      <c r="AB326" s="3">
        <v>373</v>
      </c>
      <c r="AC326">
        <v>32.799999999999997</v>
      </c>
      <c r="AD326">
        <v>94</v>
      </c>
      <c r="AE326">
        <v>1</v>
      </c>
      <c r="AF326">
        <v>1008</v>
      </c>
      <c r="AG326">
        <v>2742</v>
      </c>
      <c r="AH326">
        <v>30726</v>
      </c>
      <c r="AI326">
        <v>58947</v>
      </c>
      <c r="AJ326">
        <v>23.0965384</v>
      </c>
      <c r="AK326">
        <v>113.298883</v>
      </c>
    </row>
    <row r="327" spans="1:37" x14ac:dyDescent="0.3">
      <c r="A327">
        <f>323</f>
        <v>323</v>
      </c>
      <c r="B327" s="3">
        <v>317</v>
      </c>
      <c r="C327" t="s">
        <v>483</v>
      </c>
      <c r="D327" t="s">
        <v>59</v>
      </c>
      <c r="E327" t="s">
        <v>60</v>
      </c>
      <c r="F327" t="s">
        <v>82</v>
      </c>
      <c r="G327" t="s">
        <v>69</v>
      </c>
      <c r="H327" t="s">
        <v>63</v>
      </c>
      <c r="I327">
        <v>5</v>
      </c>
      <c r="J327" t="s">
        <v>70</v>
      </c>
      <c r="K327">
        <v>40.9</v>
      </c>
      <c r="L327" s="3">
        <v>206</v>
      </c>
      <c r="M327">
        <v>23.5</v>
      </c>
      <c r="N327" s="3">
        <v>408</v>
      </c>
      <c r="O327">
        <v>31.6</v>
      </c>
      <c r="P327" s="3">
        <v>497</v>
      </c>
      <c r="Q327">
        <v>26.2</v>
      </c>
      <c r="R327" s="3">
        <v>469</v>
      </c>
      <c r="S327">
        <v>8.5</v>
      </c>
      <c r="T327" s="3" t="s">
        <v>1749</v>
      </c>
      <c r="U327">
        <v>17</v>
      </c>
      <c r="V327" s="3">
        <v>586</v>
      </c>
      <c r="W327">
        <v>50.1</v>
      </c>
      <c r="X327" s="3">
        <v>312</v>
      </c>
      <c r="Y327">
        <v>31.5</v>
      </c>
      <c r="Z327" s="3">
        <v>242</v>
      </c>
      <c r="AA327">
        <v>62.8</v>
      </c>
      <c r="AB327" s="3">
        <v>235</v>
      </c>
      <c r="AC327">
        <v>32.799999999999997</v>
      </c>
      <c r="AD327">
        <v>100</v>
      </c>
      <c r="AE327">
        <v>19</v>
      </c>
      <c r="AF327">
        <v>27091</v>
      </c>
      <c r="AG327">
        <v>12264</v>
      </c>
      <c r="AH327">
        <v>59456</v>
      </c>
      <c r="AI327">
        <v>113268</v>
      </c>
      <c r="AJ327">
        <v>41.868603399999998</v>
      </c>
      <c r="AK327">
        <v>-87.648437700000002</v>
      </c>
    </row>
    <row r="328" spans="1:37" x14ac:dyDescent="0.3">
      <c r="A328">
        <f>323</f>
        <v>323</v>
      </c>
      <c r="B328" s="3">
        <v>588</v>
      </c>
      <c r="C328" t="s">
        <v>484</v>
      </c>
      <c r="D328" t="s">
        <v>307</v>
      </c>
      <c r="E328" t="s">
        <v>308</v>
      </c>
      <c r="F328" t="s">
        <v>82</v>
      </c>
      <c r="G328" t="s">
        <v>69</v>
      </c>
      <c r="H328" t="s">
        <v>63</v>
      </c>
      <c r="I328">
        <v>5</v>
      </c>
      <c r="J328" t="s">
        <v>70</v>
      </c>
      <c r="K328">
        <v>23.6</v>
      </c>
      <c r="L328" s="3">
        <v>365</v>
      </c>
      <c r="M328">
        <v>52.3</v>
      </c>
      <c r="N328" s="3">
        <v>155</v>
      </c>
      <c r="O328">
        <v>3.5</v>
      </c>
      <c r="P328" s="3" t="s">
        <v>1749</v>
      </c>
      <c r="Q328">
        <v>20.7</v>
      </c>
      <c r="R328" s="3">
        <v>550</v>
      </c>
      <c r="S328">
        <v>25</v>
      </c>
      <c r="T328" s="3">
        <v>535</v>
      </c>
      <c r="U328">
        <v>6.4</v>
      </c>
      <c r="V328" s="3" t="s">
        <v>1749</v>
      </c>
      <c r="W328">
        <v>97.6</v>
      </c>
      <c r="X328" s="3">
        <v>26</v>
      </c>
      <c r="Y328">
        <v>58.4</v>
      </c>
      <c r="Z328" s="3">
        <v>104</v>
      </c>
      <c r="AA328">
        <v>78.400000000000006</v>
      </c>
      <c r="AB328" s="3">
        <v>158</v>
      </c>
      <c r="AC328">
        <v>32.799999999999997</v>
      </c>
      <c r="AD328">
        <v>89</v>
      </c>
      <c r="AE328">
        <v>8</v>
      </c>
      <c r="AF328">
        <v>3862</v>
      </c>
      <c r="AG328">
        <v>10038</v>
      </c>
      <c r="AH328">
        <v>21642</v>
      </c>
      <c r="AI328">
        <v>39259</v>
      </c>
      <c r="AJ328">
        <v>-25.7545492</v>
      </c>
      <c r="AK328">
        <v>28.231447599999999</v>
      </c>
    </row>
    <row r="329" spans="1:37" x14ac:dyDescent="0.3">
      <c r="A329">
        <f>326</f>
        <v>326</v>
      </c>
      <c r="B329" s="3">
        <v>363</v>
      </c>
      <c r="C329" t="s">
        <v>485</v>
      </c>
      <c r="D329" t="s">
        <v>88</v>
      </c>
      <c r="E329" t="s">
        <v>89</v>
      </c>
      <c r="F329" t="s">
        <v>68</v>
      </c>
      <c r="G329" t="s">
        <v>62</v>
      </c>
      <c r="H329" t="s">
        <v>63</v>
      </c>
      <c r="I329">
        <v>3</v>
      </c>
      <c r="J329" t="s">
        <v>70</v>
      </c>
      <c r="K329">
        <v>22.5</v>
      </c>
      <c r="L329" s="3">
        <v>390</v>
      </c>
      <c r="M329">
        <v>14</v>
      </c>
      <c r="N329" s="3">
        <v>580</v>
      </c>
      <c r="O329">
        <v>22.4</v>
      </c>
      <c r="P329" s="3">
        <v>625</v>
      </c>
      <c r="Q329">
        <v>32.799999999999997</v>
      </c>
      <c r="R329" s="3">
        <v>415</v>
      </c>
      <c r="S329">
        <v>99.8</v>
      </c>
      <c r="T329" s="3">
        <v>80</v>
      </c>
      <c r="U329">
        <v>45.1</v>
      </c>
      <c r="V329" s="3">
        <v>322</v>
      </c>
      <c r="W329">
        <v>58.6</v>
      </c>
      <c r="X329" s="3">
        <v>256</v>
      </c>
      <c r="Y329">
        <v>15.4</v>
      </c>
      <c r="Z329" s="3">
        <v>544</v>
      </c>
      <c r="AA329">
        <v>81.7</v>
      </c>
      <c r="AB329" s="3">
        <v>137</v>
      </c>
      <c r="AC329">
        <v>32.700000000000003</v>
      </c>
      <c r="AD329">
        <v>95</v>
      </c>
      <c r="AE329">
        <v>5</v>
      </c>
      <c r="AF329">
        <v>5393</v>
      </c>
      <c r="AG329">
        <v>1490</v>
      </c>
      <c r="AH329">
        <v>51048</v>
      </c>
      <c r="AI329">
        <v>96902</v>
      </c>
      <c r="AJ329">
        <v>-30.000231500000002</v>
      </c>
      <c r="AK329">
        <v>136.2091547</v>
      </c>
    </row>
    <row r="330" spans="1:37" x14ac:dyDescent="0.3">
      <c r="A330">
        <f>326</f>
        <v>326</v>
      </c>
      <c r="B330" s="3">
        <v>347</v>
      </c>
      <c r="C330" t="s">
        <v>486</v>
      </c>
      <c r="D330" t="s">
        <v>221</v>
      </c>
      <c r="E330" t="s">
        <v>222</v>
      </c>
      <c r="F330" t="s">
        <v>68</v>
      </c>
      <c r="G330" t="s">
        <v>62</v>
      </c>
      <c r="H330" t="s">
        <v>63</v>
      </c>
      <c r="I330">
        <v>4</v>
      </c>
      <c r="J330" t="s">
        <v>70</v>
      </c>
      <c r="K330">
        <v>20</v>
      </c>
      <c r="L330" s="3">
        <v>441</v>
      </c>
      <c r="M330">
        <v>18</v>
      </c>
      <c r="N330" s="3">
        <v>485</v>
      </c>
      <c r="O330">
        <v>27.1</v>
      </c>
      <c r="P330" s="3">
        <v>558</v>
      </c>
      <c r="Q330">
        <v>40.700000000000003</v>
      </c>
      <c r="R330" s="3">
        <v>337</v>
      </c>
      <c r="S330">
        <v>83.2</v>
      </c>
      <c r="T330" s="3">
        <v>220</v>
      </c>
      <c r="U330">
        <v>22.7</v>
      </c>
      <c r="V330" s="3">
        <v>503</v>
      </c>
      <c r="W330">
        <v>49.7</v>
      </c>
      <c r="X330" s="3">
        <v>315</v>
      </c>
      <c r="Y330">
        <v>17.7</v>
      </c>
      <c r="Z330" s="3">
        <v>469</v>
      </c>
      <c r="AA330">
        <v>88.7</v>
      </c>
      <c r="AB330" s="3">
        <v>100</v>
      </c>
      <c r="AC330">
        <v>32.700000000000003</v>
      </c>
      <c r="AD330">
        <v>92</v>
      </c>
      <c r="AE330">
        <v>0</v>
      </c>
      <c r="AF330">
        <v>0</v>
      </c>
      <c r="AG330">
        <v>0</v>
      </c>
      <c r="AH330">
        <v>52045</v>
      </c>
      <c r="AI330">
        <v>97223</v>
      </c>
      <c r="AJ330">
        <v>55.3678174</v>
      </c>
      <c r="AK330">
        <v>10.428183499999999</v>
      </c>
    </row>
    <row r="331" spans="1:37" x14ac:dyDescent="0.3">
      <c r="A331">
        <f>328</f>
        <v>328</v>
      </c>
      <c r="B331" s="3">
        <v>355</v>
      </c>
      <c r="C331" t="s">
        <v>487</v>
      </c>
      <c r="D331" t="s">
        <v>66</v>
      </c>
      <c r="E331" t="s">
        <v>67</v>
      </c>
      <c r="F331" t="s">
        <v>68</v>
      </c>
      <c r="G331" t="s">
        <v>62</v>
      </c>
      <c r="H331" t="s">
        <v>63</v>
      </c>
      <c r="I331">
        <v>5</v>
      </c>
      <c r="J331" t="s">
        <v>70</v>
      </c>
      <c r="K331">
        <v>21.4</v>
      </c>
      <c r="L331" s="3">
        <v>405</v>
      </c>
      <c r="M331">
        <v>18.100000000000001</v>
      </c>
      <c r="N331" s="3">
        <v>483</v>
      </c>
      <c r="O331">
        <v>6.7</v>
      </c>
      <c r="P331" s="3" t="s">
        <v>1749</v>
      </c>
      <c r="Q331">
        <v>42.2</v>
      </c>
      <c r="R331" s="3">
        <v>321</v>
      </c>
      <c r="S331">
        <v>95</v>
      </c>
      <c r="T331" s="3">
        <v>151</v>
      </c>
      <c r="U331">
        <v>99.3</v>
      </c>
      <c r="V331" s="3">
        <v>46</v>
      </c>
      <c r="W331">
        <v>22.1</v>
      </c>
      <c r="X331" s="3">
        <v>527</v>
      </c>
      <c r="Y331">
        <v>28.3</v>
      </c>
      <c r="Z331" s="3">
        <v>284</v>
      </c>
      <c r="AA331">
        <v>41.7</v>
      </c>
      <c r="AB331" s="3">
        <v>356</v>
      </c>
      <c r="AC331">
        <v>32.6</v>
      </c>
      <c r="AD331">
        <v>96</v>
      </c>
      <c r="AE331">
        <v>12</v>
      </c>
      <c r="AF331">
        <v>11405</v>
      </c>
      <c r="AG331">
        <v>3215</v>
      </c>
      <c r="AH331">
        <v>37460</v>
      </c>
      <c r="AI331">
        <v>66806</v>
      </c>
      <c r="AJ331">
        <v>51.527971899999997</v>
      </c>
      <c r="AK331">
        <v>-0.1024624</v>
      </c>
    </row>
    <row r="332" spans="1:37" x14ac:dyDescent="0.3">
      <c r="A332">
        <f>328</f>
        <v>328</v>
      </c>
      <c r="B332" s="3">
        <v>288</v>
      </c>
      <c r="C332" t="s">
        <v>488</v>
      </c>
      <c r="D332" t="s">
        <v>128</v>
      </c>
      <c r="E332" t="s">
        <v>129</v>
      </c>
      <c r="F332" t="s">
        <v>91</v>
      </c>
      <c r="G332" t="s">
        <v>78</v>
      </c>
      <c r="H332" t="s">
        <v>63</v>
      </c>
      <c r="I332">
        <v>3</v>
      </c>
      <c r="J332" t="s">
        <v>70</v>
      </c>
      <c r="K332">
        <v>17.399999999999999</v>
      </c>
      <c r="L332" s="3">
        <v>513</v>
      </c>
      <c r="M332">
        <v>8.9</v>
      </c>
      <c r="N332" s="3" t="s">
        <v>1748</v>
      </c>
      <c r="O332">
        <v>38.4</v>
      </c>
      <c r="P332" s="3">
        <v>411</v>
      </c>
      <c r="Q332">
        <v>100</v>
      </c>
      <c r="R332" s="3">
        <v>5</v>
      </c>
      <c r="S332">
        <v>21.6</v>
      </c>
      <c r="T332" s="3">
        <v>577</v>
      </c>
      <c r="U332">
        <v>10</v>
      </c>
      <c r="V332" s="3" t="s">
        <v>1749</v>
      </c>
      <c r="W332">
        <v>1.3</v>
      </c>
      <c r="X332" s="3" t="s">
        <v>1749</v>
      </c>
      <c r="Y332">
        <v>8.1</v>
      </c>
      <c r="Z332" s="3" t="s">
        <v>1749</v>
      </c>
      <c r="AA332">
        <v>2.1</v>
      </c>
      <c r="AB332" s="3" t="s">
        <v>1749</v>
      </c>
      <c r="AC332">
        <v>32.6</v>
      </c>
      <c r="AD332">
        <v>90</v>
      </c>
      <c r="AE332">
        <v>5</v>
      </c>
      <c r="AF332">
        <v>3655</v>
      </c>
      <c r="AG332">
        <v>1537</v>
      </c>
      <c r="AH332">
        <v>34860</v>
      </c>
      <c r="AI332">
        <v>63618</v>
      </c>
      <c r="AJ332">
        <v>35.227594500000002</v>
      </c>
      <c r="AK332">
        <v>126.8393882</v>
      </c>
    </row>
    <row r="333" spans="1:37" x14ac:dyDescent="0.3">
      <c r="A333">
        <f>328</f>
        <v>328</v>
      </c>
      <c r="B333" s="3">
        <v>300</v>
      </c>
      <c r="C333" t="s">
        <v>489</v>
      </c>
      <c r="D333" t="s">
        <v>104</v>
      </c>
      <c r="E333" t="s">
        <v>105</v>
      </c>
      <c r="F333" t="s">
        <v>82</v>
      </c>
      <c r="G333" t="s">
        <v>78</v>
      </c>
      <c r="H333" t="s">
        <v>63</v>
      </c>
      <c r="I333">
        <v>5</v>
      </c>
      <c r="J333" t="s">
        <v>70</v>
      </c>
      <c r="K333">
        <v>65.2</v>
      </c>
      <c r="L333" s="3">
        <v>104</v>
      </c>
      <c r="M333">
        <v>24.9</v>
      </c>
      <c r="N333" s="3">
        <v>385</v>
      </c>
      <c r="O333">
        <v>4.2</v>
      </c>
      <c r="P333" s="3" t="s">
        <v>1749</v>
      </c>
      <c r="Q333">
        <v>3.4</v>
      </c>
      <c r="R333" s="3" t="s">
        <v>1749</v>
      </c>
      <c r="S333">
        <v>38.200000000000003</v>
      </c>
      <c r="T333" s="3">
        <v>421</v>
      </c>
      <c r="U333">
        <v>46.4</v>
      </c>
      <c r="V333" s="3">
        <v>314</v>
      </c>
      <c r="W333">
        <v>30</v>
      </c>
      <c r="X333" s="3">
        <v>458</v>
      </c>
      <c r="Y333">
        <v>32.200000000000003</v>
      </c>
      <c r="Z333" s="3">
        <v>238</v>
      </c>
      <c r="AA333">
        <v>16.3</v>
      </c>
      <c r="AB333" s="3">
        <v>588</v>
      </c>
      <c r="AC333">
        <v>32.6</v>
      </c>
      <c r="AD333">
        <v>92</v>
      </c>
      <c r="AE333">
        <v>4</v>
      </c>
      <c r="AF333">
        <v>2785</v>
      </c>
      <c r="AG333">
        <v>932</v>
      </c>
      <c r="AH333">
        <v>31192</v>
      </c>
      <c r="AI333">
        <v>58875</v>
      </c>
      <c r="AJ333">
        <v>48.8495925</v>
      </c>
      <c r="AK333">
        <v>2.3448768000000002</v>
      </c>
    </row>
    <row r="334" spans="1:37" x14ac:dyDescent="0.3">
      <c r="A334">
        <f>328</f>
        <v>328</v>
      </c>
      <c r="B334" s="3">
        <v>240</v>
      </c>
      <c r="C334" t="s">
        <v>490</v>
      </c>
      <c r="D334" t="s">
        <v>76</v>
      </c>
      <c r="E334" t="s">
        <v>77</v>
      </c>
      <c r="F334" t="s">
        <v>91</v>
      </c>
      <c r="G334" t="s">
        <v>78</v>
      </c>
      <c r="H334" t="s">
        <v>63</v>
      </c>
      <c r="I334">
        <v>3</v>
      </c>
      <c r="J334" t="s">
        <v>70</v>
      </c>
      <c r="K334">
        <v>5.8</v>
      </c>
      <c r="L334" s="3" t="s">
        <v>1748</v>
      </c>
      <c r="M334">
        <v>3.9</v>
      </c>
      <c r="N334" s="3" t="s">
        <v>1748</v>
      </c>
      <c r="O334">
        <v>82.9</v>
      </c>
      <c r="P334" s="3">
        <v>120</v>
      </c>
      <c r="Q334">
        <v>56.4</v>
      </c>
      <c r="R334" s="3">
        <v>229</v>
      </c>
      <c r="S334">
        <v>100</v>
      </c>
      <c r="T334" s="3">
        <v>23</v>
      </c>
      <c r="U334">
        <v>100</v>
      </c>
      <c r="V334" s="3">
        <v>11</v>
      </c>
      <c r="W334">
        <v>4.2</v>
      </c>
      <c r="X334" s="3" t="s">
        <v>1749</v>
      </c>
      <c r="Y334">
        <v>7.9</v>
      </c>
      <c r="Z334" s="3" t="s">
        <v>1749</v>
      </c>
      <c r="AA334">
        <v>1.2</v>
      </c>
      <c r="AB334" s="3" t="s">
        <v>1749</v>
      </c>
      <c r="AC334">
        <v>32.6</v>
      </c>
      <c r="AD334">
        <v>95</v>
      </c>
      <c r="AE334">
        <v>1</v>
      </c>
      <c r="AF334">
        <v>1373</v>
      </c>
      <c r="AG334">
        <v>198</v>
      </c>
      <c r="AH334">
        <v>81776</v>
      </c>
      <c r="AI334">
        <v>146116</v>
      </c>
      <c r="AJ334">
        <v>46.010708100000002</v>
      </c>
      <c r="AK334">
        <v>8.9581558999999995</v>
      </c>
    </row>
    <row r="335" spans="1:37" x14ac:dyDescent="0.3">
      <c r="A335">
        <f>332</f>
        <v>332</v>
      </c>
      <c r="B335" s="3">
        <v>270</v>
      </c>
      <c r="C335" t="s">
        <v>491</v>
      </c>
      <c r="D335" t="s">
        <v>128</v>
      </c>
      <c r="E335" t="s">
        <v>129</v>
      </c>
      <c r="F335" t="s">
        <v>68</v>
      </c>
      <c r="G335" t="s">
        <v>69</v>
      </c>
      <c r="H335" t="s">
        <v>63</v>
      </c>
      <c r="I335">
        <v>4</v>
      </c>
      <c r="J335" t="s">
        <v>64</v>
      </c>
      <c r="K335">
        <v>28</v>
      </c>
      <c r="L335" s="3">
        <v>312</v>
      </c>
      <c r="M335">
        <v>41.6</v>
      </c>
      <c r="N335" s="3">
        <v>224</v>
      </c>
      <c r="O335">
        <v>84.8</v>
      </c>
      <c r="P335" s="3">
        <v>106</v>
      </c>
      <c r="Q335">
        <v>14</v>
      </c>
      <c r="R335" s="3">
        <v>657</v>
      </c>
      <c r="S335">
        <v>14.2</v>
      </c>
      <c r="T335" s="3">
        <v>684</v>
      </c>
      <c r="U335">
        <v>54</v>
      </c>
      <c r="V335" s="3">
        <v>272</v>
      </c>
      <c r="W335">
        <v>16.7</v>
      </c>
      <c r="X335" s="3">
        <v>577</v>
      </c>
      <c r="Y335">
        <v>12.1</v>
      </c>
      <c r="Z335" s="3" t="s">
        <v>1749</v>
      </c>
      <c r="AA335">
        <v>33.5</v>
      </c>
      <c r="AB335" s="3">
        <v>413</v>
      </c>
      <c r="AC335">
        <v>32.5</v>
      </c>
      <c r="AD335">
        <v>90</v>
      </c>
      <c r="AE335">
        <v>5</v>
      </c>
      <c r="AF335">
        <v>3655</v>
      </c>
      <c r="AG335">
        <v>1537</v>
      </c>
      <c r="AH335">
        <v>34860</v>
      </c>
      <c r="AI335">
        <v>63618</v>
      </c>
      <c r="AJ335">
        <v>37.596712199999999</v>
      </c>
      <c r="AK335">
        <v>127.0513948</v>
      </c>
    </row>
    <row r="336" spans="1:37" x14ac:dyDescent="0.3">
      <c r="A336">
        <f>332</f>
        <v>332</v>
      </c>
      <c r="B336" s="3">
        <v>375</v>
      </c>
      <c r="C336" t="s">
        <v>492</v>
      </c>
      <c r="D336" t="s">
        <v>59</v>
      </c>
      <c r="E336" t="s">
        <v>60</v>
      </c>
      <c r="F336" t="s">
        <v>68</v>
      </c>
      <c r="G336" t="s">
        <v>62</v>
      </c>
      <c r="H336" t="s">
        <v>63</v>
      </c>
      <c r="I336">
        <v>4</v>
      </c>
      <c r="J336" t="s">
        <v>70</v>
      </c>
      <c r="K336">
        <v>18.399999999999999</v>
      </c>
      <c r="L336" s="3">
        <v>487</v>
      </c>
      <c r="M336">
        <v>4.9000000000000004</v>
      </c>
      <c r="N336" s="3" t="s">
        <v>1748</v>
      </c>
      <c r="O336">
        <v>7.2</v>
      </c>
      <c r="P336" s="3" t="s">
        <v>1749</v>
      </c>
      <c r="Q336">
        <v>79.599999999999994</v>
      </c>
      <c r="R336" s="3">
        <v>111</v>
      </c>
      <c r="S336">
        <v>63.6</v>
      </c>
      <c r="T336" s="3">
        <v>304</v>
      </c>
      <c r="U336">
        <v>8.9</v>
      </c>
      <c r="V336" s="3" t="s">
        <v>1749</v>
      </c>
      <c r="W336">
        <v>19.3</v>
      </c>
      <c r="X336" s="3">
        <v>547</v>
      </c>
      <c r="Y336">
        <v>10.7</v>
      </c>
      <c r="Z336" s="3" t="s">
        <v>1749</v>
      </c>
      <c r="AA336">
        <v>89.1</v>
      </c>
      <c r="AB336" s="3">
        <v>95</v>
      </c>
      <c r="AC336">
        <v>32.5</v>
      </c>
      <c r="AD336">
        <v>100</v>
      </c>
      <c r="AE336">
        <v>19</v>
      </c>
      <c r="AF336">
        <v>27091</v>
      </c>
      <c r="AG336">
        <v>12264</v>
      </c>
      <c r="AH336">
        <v>59456</v>
      </c>
      <c r="AI336">
        <v>113268</v>
      </c>
      <c r="AJ336">
        <v>36.990532199999997</v>
      </c>
      <c r="AK336">
        <v>-122.05843539999999</v>
      </c>
    </row>
    <row r="337" spans="1:37" x14ac:dyDescent="0.3">
      <c r="A337">
        <v>334</v>
      </c>
      <c r="B337" s="3">
        <v>380</v>
      </c>
      <c r="C337" t="s">
        <v>493</v>
      </c>
      <c r="D337" t="s">
        <v>494</v>
      </c>
      <c r="E337" t="s">
        <v>495</v>
      </c>
      <c r="F337" t="s">
        <v>61</v>
      </c>
      <c r="G337" t="s">
        <v>78</v>
      </c>
      <c r="H337" t="s">
        <v>63</v>
      </c>
      <c r="I337">
        <v>4</v>
      </c>
      <c r="J337" t="s">
        <v>70</v>
      </c>
      <c r="K337">
        <v>10.1</v>
      </c>
      <c r="L337" s="3" t="s">
        <v>1748</v>
      </c>
      <c r="M337">
        <v>43.8</v>
      </c>
      <c r="N337" s="3">
        <v>207</v>
      </c>
      <c r="O337">
        <v>6.1</v>
      </c>
      <c r="P337" s="3" t="s">
        <v>1749</v>
      </c>
      <c r="Q337">
        <v>99.1</v>
      </c>
      <c r="R337" s="3">
        <v>19</v>
      </c>
      <c r="S337">
        <v>7.3</v>
      </c>
      <c r="T337" s="3" t="s">
        <v>1749</v>
      </c>
      <c r="U337">
        <v>1.3</v>
      </c>
      <c r="V337" s="3" t="s">
        <v>1749</v>
      </c>
      <c r="W337">
        <v>9.6999999999999993</v>
      </c>
      <c r="X337" s="3">
        <v>675</v>
      </c>
      <c r="Y337">
        <v>25.7</v>
      </c>
      <c r="Z337" s="3">
        <v>321</v>
      </c>
      <c r="AA337">
        <v>1.9</v>
      </c>
      <c r="AB337" s="3" t="s">
        <v>1749</v>
      </c>
      <c r="AC337">
        <v>32.4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>
        <v>35.7036491</v>
      </c>
      <c r="AK337">
        <v>51.351703299999997</v>
      </c>
    </row>
    <row r="338" spans="1:37" x14ac:dyDescent="0.3">
      <c r="A338">
        <v>335</v>
      </c>
      <c r="B338" s="3">
        <v>416</v>
      </c>
      <c r="C338" t="s">
        <v>496</v>
      </c>
      <c r="D338" t="s">
        <v>243</v>
      </c>
      <c r="E338" t="s">
        <v>244</v>
      </c>
      <c r="F338" t="s">
        <v>82</v>
      </c>
      <c r="G338" t="s">
        <v>69</v>
      </c>
      <c r="H338" t="s">
        <v>63</v>
      </c>
      <c r="I338">
        <v>5</v>
      </c>
      <c r="J338" t="s">
        <v>70</v>
      </c>
      <c r="K338">
        <v>35.200000000000003</v>
      </c>
      <c r="L338" s="3">
        <v>245</v>
      </c>
      <c r="M338">
        <v>17</v>
      </c>
      <c r="N338" s="3">
        <v>508</v>
      </c>
      <c r="O338">
        <v>4.3</v>
      </c>
      <c r="P338" s="3" t="s">
        <v>1749</v>
      </c>
      <c r="Q338">
        <v>61.8</v>
      </c>
      <c r="R338" s="3">
        <v>197</v>
      </c>
      <c r="S338">
        <v>2.4</v>
      </c>
      <c r="T338" s="3" t="s">
        <v>1749</v>
      </c>
      <c r="U338">
        <v>1.1000000000000001</v>
      </c>
      <c r="V338" s="3" t="s">
        <v>1749</v>
      </c>
      <c r="W338">
        <v>81.599999999999994</v>
      </c>
      <c r="X338" s="3">
        <v>137</v>
      </c>
      <c r="Y338">
        <v>7.1</v>
      </c>
      <c r="Z338" s="3" t="s">
        <v>1749</v>
      </c>
      <c r="AA338">
        <v>34.6</v>
      </c>
      <c r="AB338" s="3">
        <v>403</v>
      </c>
      <c r="AC338">
        <v>32.299999999999997</v>
      </c>
      <c r="AD338">
        <v>92</v>
      </c>
      <c r="AE338">
        <v>4</v>
      </c>
      <c r="AF338">
        <v>2834</v>
      </c>
      <c r="AG338">
        <v>1344</v>
      </c>
      <c r="AH338">
        <v>29636</v>
      </c>
      <c r="AI338">
        <v>54776</v>
      </c>
      <c r="AJ338">
        <v>40.845367899999999</v>
      </c>
      <c r="AK338">
        <v>14.2577531</v>
      </c>
    </row>
    <row r="339" spans="1:37" x14ac:dyDescent="0.3">
      <c r="A339">
        <f>336</f>
        <v>336</v>
      </c>
      <c r="B339" s="3">
        <v>330</v>
      </c>
      <c r="C339" t="s">
        <v>497</v>
      </c>
      <c r="D339" t="s">
        <v>221</v>
      </c>
      <c r="E339" t="s">
        <v>222</v>
      </c>
      <c r="F339" t="s">
        <v>68</v>
      </c>
      <c r="G339" t="s">
        <v>69</v>
      </c>
      <c r="H339" t="s">
        <v>63</v>
      </c>
      <c r="I339">
        <v>3</v>
      </c>
      <c r="J339" t="s">
        <v>70</v>
      </c>
      <c r="K339">
        <v>20</v>
      </c>
      <c r="L339" s="3">
        <v>442</v>
      </c>
      <c r="M339">
        <v>22.2</v>
      </c>
      <c r="N339" s="3">
        <v>424</v>
      </c>
      <c r="O339">
        <v>31.5</v>
      </c>
      <c r="P339" s="3">
        <v>500</v>
      </c>
      <c r="Q339">
        <v>42.4</v>
      </c>
      <c r="R339" s="3">
        <v>317</v>
      </c>
      <c r="S339">
        <v>76.400000000000006</v>
      </c>
      <c r="T339" s="3">
        <v>244</v>
      </c>
      <c r="U339">
        <v>18.2</v>
      </c>
      <c r="V339" s="3">
        <v>570</v>
      </c>
      <c r="W339">
        <v>79.2</v>
      </c>
      <c r="X339" s="3">
        <v>151</v>
      </c>
      <c r="Y339">
        <v>14.7</v>
      </c>
      <c r="Z339" s="3">
        <v>569</v>
      </c>
      <c r="AA339">
        <v>35.799999999999997</v>
      </c>
      <c r="AB339" s="3">
        <v>393</v>
      </c>
      <c r="AC339">
        <v>32.200000000000003</v>
      </c>
      <c r="AD339">
        <v>92</v>
      </c>
      <c r="AE339">
        <v>0</v>
      </c>
      <c r="AF339">
        <v>0</v>
      </c>
      <c r="AG339">
        <v>0</v>
      </c>
      <c r="AH339">
        <v>52045</v>
      </c>
      <c r="AI339">
        <v>97223</v>
      </c>
      <c r="AJ339">
        <v>57.0139858</v>
      </c>
      <c r="AK339">
        <v>9.9845553000000002</v>
      </c>
    </row>
    <row r="340" spans="1:37" x14ac:dyDescent="0.3">
      <c r="A340">
        <f>336</f>
        <v>336</v>
      </c>
      <c r="B340" s="3">
        <v>501</v>
      </c>
      <c r="C340" t="s">
        <v>498</v>
      </c>
      <c r="D340" t="s">
        <v>499</v>
      </c>
      <c r="E340" t="s">
        <v>500</v>
      </c>
      <c r="F340" t="s">
        <v>68</v>
      </c>
      <c r="G340" t="s">
        <v>62</v>
      </c>
      <c r="H340" t="s">
        <v>63</v>
      </c>
      <c r="I340">
        <v>4</v>
      </c>
      <c r="J340" t="s">
        <v>70</v>
      </c>
      <c r="K340">
        <v>29</v>
      </c>
      <c r="L340" s="3">
        <v>299</v>
      </c>
      <c r="M340">
        <v>63.7</v>
      </c>
      <c r="N340" s="3">
        <v>125</v>
      </c>
      <c r="O340">
        <v>9</v>
      </c>
      <c r="P340" s="3" t="s">
        <v>1749</v>
      </c>
      <c r="Q340">
        <v>22.2</v>
      </c>
      <c r="R340" s="3">
        <v>525</v>
      </c>
      <c r="S340">
        <v>11.3</v>
      </c>
      <c r="T340" s="3" t="s">
        <v>1749</v>
      </c>
      <c r="U340">
        <v>17.399999999999999</v>
      </c>
      <c r="V340" s="3">
        <v>583</v>
      </c>
      <c r="W340">
        <v>32.200000000000003</v>
      </c>
      <c r="X340" s="3">
        <v>443</v>
      </c>
      <c r="Y340">
        <v>24.6</v>
      </c>
      <c r="Z340" s="3">
        <v>339</v>
      </c>
      <c r="AA340">
        <v>84.8</v>
      </c>
      <c r="AB340" s="3">
        <v>120</v>
      </c>
      <c r="AC340">
        <v>32.200000000000003</v>
      </c>
      <c r="AD340">
        <v>84</v>
      </c>
      <c r="AE340">
        <v>0</v>
      </c>
      <c r="AF340">
        <v>24</v>
      </c>
      <c r="AG340">
        <v>41</v>
      </c>
      <c r="AH340">
        <v>9804</v>
      </c>
      <c r="AI340">
        <v>17936</v>
      </c>
      <c r="AJ340">
        <v>39.8898382</v>
      </c>
      <c r="AK340">
        <v>32.780085999999997</v>
      </c>
    </row>
    <row r="341" spans="1:37" x14ac:dyDescent="0.3">
      <c r="A341">
        <f>336</f>
        <v>336</v>
      </c>
      <c r="B341" s="3">
        <v>363</v>
      </c>
      <c r="C341" t="s">
        <v>501</v>
      </c>
      <c r="D341" t="s">
        <v>502</v>
      </c>
      <c r="E341" t="s">
        <v>503</v>
      </c>
      <c r="F341" t="s">
        <v>68</v>
      </c>
      <c r="G341" t="s">
        <v>78</v>
      </c>
      <c r="H341" t="s">
        <v>63</v>
      </c>
      <c r="I341">
        <v>5</v>
      </c>
      <c r="J341" t="s">
        <v>64</v>
      </c>
      <c r="K341">
        <v>46.3</v>
      </c>
      <c r="L341" s="3">
        <v>177</v>
      </c>
      <c r="M341">
        <v>77.099999999999994</v>
      </c>
      <c r="N341" s="3">
        <v>75</v>
      </c>
      <c r="O341">
        <v>25.9</v>
      </c>
      <c r="P341" s="3">
        <v>572</v>
      </c>
      <c r="Q341">
        <v>1.8</v>
      </c>
      <c r="R341" s="3" t="s">
        <v>1749</v>
      </c>
      <c r="S341">
        <v>3.9</v>
      </c>
      <c r="T341" s="3" t="s">
        <v>1749</v>
      </c>
      <c r="U341">
        <v>1.4</v>
      </c>
      <c r="V341" s="3" t="s">
        <v>1749</v>
      </c>
      <c r="W341">
        <v>2.5</v>
      </c>
      <c r="X341" s="3" t="s">
        <v>1749</v>
      </c>
      <c r="Y341">
        <v>35.200000000000003</v>
      </c>
      <c r="Z341" s="3">
        <v>214</v>
      </c>
      <c r="AA341">
        <v>31.3</v>
      </c>
      <c r="AB341" s="3">
        <v>428</v>
      </c>
      <c r="AC341">
        <v>32.200000000000003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>
        <v>-12.0690919</v>
      </c>
      <c r="AK341">
        <v>-77.078202200000007</v>
      </c>
    </row>
    <row r="342" spans="1:37" x14ac:dyDescent="0.3">
      <c r="A342">
        <f>336</f>
        <v>336</v>
      </c>
      <c r="B342" s="3">
        <v>375</v>
      </c>
      <c r="C342" t="s">
        <v>504</v>
      </c>
      <c r="D342" t="s">
        <v>66</v>
      </c>
      <c r="E342" t="s">
        <v>67</v>
      </c>
      <c r="F342" t="s">
        <v>68</v>
      </c>
      <c r="G342" t="s">
        <v>62</v>
      </c>
      <c r="H342" t="s">
        <v>63</v>
      </c>
      <c r="I342">
        <v>4</v>
      </c>
      <c r="J342" t="s">
        <v>70</v>
      </c>
      <c r="K342">
        <v>17</v>
      </c>
      <c r="L342" s="3">
        <v>522</v>
      </c>
      <c r="M342">
        <v>6.7</v>
      </c>
      <c r="N342" s="3" t="s">
        <v>1748</v>
      </c>
      <c r="O342">
        <v>13.3</v>
      </c>
      <c r="P342" s="3" t="s">
        <v>1749</v>
      </c>
      <c r="Q342">
        <v>43.9</v>
      </c>
      <c r="R342" s="3">
        <v>306</v>
      </c>
      <c r="S342">
        <v>96.6</v>
      </c>
      <c r="T342" s="3">
        <v>133</v>
      </c>
      <c r="U342">
        <v>72.8</v>
      </c>
      <c r="V342" s="3">
        <v>195</v>
      </c>
      <c r="W342">
        <v>43</v>
      </c>
      <c r="X342" s="3">
        <v>354</v>
      </c>
      <c r="Y342">
        <v>20.2</v>
      </c>
      <c r="Z342" s="3">
        <v>413</v>
      </c>
      <c r="AA342">
        <v>85.2</v>
      </c>
      <c r="AB342" s="3">
        <v>118</v>
      </c>
      <c r="AC342">
        <v>32.200000000000003</v>
      </c>
      <c r="AD342">
        <v>96</v>
      </c>
      <c r="AE342">
        <v>12</v>
      </c>
      <c r="AF342">
        <v>11405</v>
      </c>
      <c r="AG342">
        <v>3215</v>
      </c>
      <c r="AH342">
        <v>37460</v>
      </c>
      <c r="AI342">
        <v>66806</v>
      </c>
      <c r="AJ342">
        <v>51.296739500000001</v>
      </c>
      <c r="AK342">
        <v>1.0630042</v>
      </c>
    </row>
    <row r="343" spans="1:37" x14ac:dyDescent="0.3">
      <c r="A343">
        <f>340</f>
        <v>340</v>
      </c>
      <c r="B343" s="3">
        <v>355</v>
      </c>
      <c r="C343" t="s">
        <v>505</v>
      </c>
      <c r="D343" t="s">
        <v>94</v>
      </c>
      <c r="E343" t="s">
        <v>1726</v>
      </c>
      <c r="F343" t="s">
        <v>68</v>
      </c>
      <c r="G343" t="s">
        <v>78</v>
      </c>
      <c r="H343" t="s">
        <v>63</v>
      </c>
      <c r="I343">
        <v>4</v>
      </c>
      <c r="J343" t="s">
        <v>70</v>
      </c>
      <c r="K343">
        <v>22.7</v>
      </c>
      <c r="L343" s="3">
        <v>385</v>
      </c>
      <c r="M343">
        <v>18.100000000000001</v>
      </c>
      <c r="N343" s="3">
        <v>484</v>
      </c>
      <c r="O343">
        <v>41.1</v>
      </c>
      <c r="P343" s="3">
        <v>381</v>
      </c>
      <c r="Q343">
        <v>76.400000000000006</v>
      </c>
      <c r="R343" s="3">
        <v>125</v>
      </c>
      <c r="S343">
        <v>3.1</v>
      </c>
      <c r="T343" s="3" t="s">
        <v>1749</v>
      </c>
      <c r="U343">
        <v>4.2</v>
      </c>
      <c r="V343" s="3" t="s">
        <v>1749</v>
      </c>
      <c r="W343">
        <v>17.100000000000001</v>
      </c>
      <c r="X343" s="3">
        <v>572</v>
      </c>
      <c r="Y343">
        <v>14.1</v>
      </c>
      <c r="Z343" s="3">
        <v>599</v>
      </c>
      <c r="AA343">
        <v>23.7</v>
      </c>
      <c r="AB343" s="3">
        <v>506</v>
      </c>
      <c r="AC343">
        <v>32.1</v>
      </c>
      <c r="AD343">
        <v>94</v>
      </c>
      <c r="AE343">
        <v>1</v>
      </c>
      <c r="AF343">
        <v>1008</v>
      </c>
      <c r="AG343">
        <v>2742</v>
      </c>
      <c r="AH343">
        <v>30726</v>
      </c>
      <c r="AI343">
        <v>58947</v>
      </c>
      <c r="AJ343">
        <v>39.960370400000002</v>
      </c>
      <c r="AK343">
        <v>116.31238860000001</v>
      </c>
    </row>
    <row r="344" spans="1:37" x14ac:dyDescent="0.3">
      <c r="A344">
        <f>340</f>
        <v>340</v>
      </c>
      <c r="B344" s="3">
        <v>362</v>
      </c>
      <c r="C344" t="s">
        <v>506</v>
      </c>
      <c r="D344" t="s">
        <v>59</v>
      </c>
      <c r="E344" t="s">
        <v>60</v>
      </c>
      <c r="F344" t="s">
        <v>68</v>
      </c>
      <c r="G344" t="s">
        <v>69</v>
      </c>
      <c r="H344" t="s">
        <v>63</v>
      </c>
      <c r="I344">
        <v>5</v>
      </c>
      <c r="J344" t="s">
        <v>64</v>
      </c>
      <c r="K344">
        <v>26.9</v>
      </c>
      <c r="L344" s="3">
        <v>323</v>
      </c>
      <c r="M344">
        <v>24.5</v>
      </c>
      <c r="N344" s="3">
        <v>393</v>
      </c>
      <c r="O344">
        <v>28.3</v>
      </c>
      <c r="P344" s="3">
        <v>541</v>
      </c>
      <c r="Q344">
        <v>29.3</v>
      </c>
      <c r="R344" s="3">
        <v>439</v>
      </c>
      <c r="S344">
        <v>31.6</v>
      </c>
      <c r="T344" s="3">
        <v>478</v>
      </c>
      <c r="U344">
        <v>27.6</v>
      </c>
      <c r="V344" s="3">
        <v>444</v>
      </c>
      <c r="W344">
        <v>61</v>
      </c>
      <c r="X344" s="3">
        <v>239</v>
      </c>
      <c r="Y344">
        <v>49.5</v>
      </c>
      <c r="Z344" s="3">
        <v>135</v>
      </c>
      <c r="AA344">
        <v>62.8</v>
      </c>
      <c r="AB344" s="3">
        <v>235</v>
      </c>
      <c r="AC344">
        <v>32.1</v>
      </c>
      <c r="AD344">
        <v>100</v>
      </c>
      <c r="AE344">
        <v>19</v>
      </c>
      <c r="AF344">
        <v>27091</v>
      </c>
      <c r="AG344">
        <v>12264</v>
      </c>
      <c r="AH344">
        <v>59456</v>
      </c>
      <c r="AI344">
        <v>113268</v>
      </c>
      <c r="AJ344">
        <v>38.899714500000002</v>
      </c>
      <c r="AK344">
        <v>-77.048599199999998</v>
      </c>
    </row>
    <row r="345" spans="1:37" x14ac:dyDescent="0.3">
      <c r="A345">
        <v>342</v>
      </c>
      <c r="B345" s="3">
        <v>295</v>
      </c>
      <c r="C345" t="s">
        <v>507</v>
      </c>
      <c r="D345" t="s">
        <v>193</v>
      </c>
      <c r="E345" t="s">
        <v>194</v>
      </c>
      <c r="F345" t="s">
        <v>68</v>
      </c>
      <c r="G345" t="s">
        <v>69</v>
      </c>
      <c r="H345" t="s">
        <v>63</v>
      </c>
      <c r="I345">
        <v>4</v>
      </c>
      <c r="J345" t="s">
        <v>70</v>
      </c>
      <c r="K345">
        <v>22.4</v>
      </c>
      <c r="L345" s="3">
        <v>395</v>
      </c>
      <c r="M345">
        <v>45</v>
      </c>
      <c r="N345" s="3">
        <v>192</v>
      </c>
      <c r="O345">
        <v>92.2</v>
      </c>
      <c r="P345" s="3">
        <v>74</v>
      </c>
      <c r="Q345">
        <v>2</v>
      </c>
      <c r="R345" s="3" t="s">
        <v>1749</v>
      </c>
      <c r="S345">
        <v>8.1999999999999993</v>
      </c>
      <c r="T345" s="3" t="s">
        <v>1749</v>
      </c>
      <c r="U345">
        <v>92.7</v>
      </c>
      <c r="V345" s="3">
        <v>103</v>
      </c>
      <c r="W345">
        <v>60.1</v>
      </c>
      <c r="X345" s="3">
        <v>242</v>
      </c>
      <c r="Y345">
        <v>12.2</v>
      </c>
      <c r="Z345" s="3" t="s">
        <v>1749</v>
      </c>
      <c r="AA345">
        <v>4.4000000000000004</v>
      </c>
      <c r="AB345" s="3" t="s">
        <v>1749</v>
      </c>
      <c r="AC345">
        <v>32</v>
      </c>
      <c r="AD345">
        <v>87</v>
      </c>
      <c r="AE345">
        <v>17</v>
      </c>
      <c r="AF345">
        <v>3786</v>
      </c>
      <c r="AG345">
        <v>12588</v>
      </c>
      <c r="AH345">
        <v>9400</v>
      </c>
      <c r="AI345">
        <v>17679</v>
      </c>
      <c r="AJ345">
        <v>55.650519199999998</v>
      </c>
      <c r="AK345">
        <v>37.501984399999998</v>
      </c>
    </row>
    <row r="346" spans="1:37" x14ac:dyDescent="0.3">
      <c r="A346">
        <v>343</v>
      </c>
      <c r="B346" s="3">
        <v>412</v>
      </c>
      <c r="C346" t="s">
        <v>508</v>
      </c>
      <c r="D346" t="s">
        <v>66</v>
      </c>
      <c r="E346" t="s">
        <v>67</v>
      </c>
      <c r="F346" t="s">
        <v>68</v>
      </c>
      <c r="G346" t="s">
        <v>62</v>
      </c>
      <c r="H346" t="s">
        <v>63</v>
      </c>
      <c r="I346">
        <v>4</v>
      </c>
      <c r="J346" t="s">
        <v>70</v>
      </c>
      <c r="K346">
        <v>11.3</v>
      </c>
      <c r="L346" s="3" t="s">
        <v>1748</v>
      </c>
      <c r="M346">
        <v>13.3</v>
      </c>
      <c r="N346" s="3" t="s">
        <v>1748</v>
      </c>
      <c r="O346">
        <v>7.9</v>
      </c>
      <c r="P346" s="3" t="s">
        <v>1749</v>
      </c>
      <c r="Q346">
        <v>44.2</v>
      </c>
      <c r="R346" s="3">
        <v>303</v>
      </c>
      <c r="S346">
        <v>99.7</v>
      </c>
      <c r="T346" s="3">
        <v>84</v>
      </c>
      <c r="U346">
        <v>99.6</v>
      </c>
      <c r="V346" s="3">
        <v>39</v>
      </c>
      <c r="W346">
        <v>56.9</v>
      </c>
      <c r="X346" s="3">
        <v>269</v>
      </c>
      <c r="Y346">
        <v>18.5</v>
      </c>
      <c r="Z346" s="3">
        <v>450</v>
      </c>
      <c r="AA346">
        <v>62.8</v>
      </c>
      <c r="AB346" s="3">
        <v>235</v>
      </c>
      <c r="AC346">
        <v>31.9</v>
      </c>
      <c r="AD346">
        <v>96</v>
      </c>
      <c r="AE346">
        <v>12</v>
      </c>
      <c r="AF346">
        <v>11405</v>
      </c>
      <c r="AG346">
        <v>3215</v>
      </c>
      <c r="AH346">
        <v>37460</v>
      </c>
      <c r="AI346">
        <v>66806</v>
      </c>
      <c r="AJ346">
        <v>51.5321389</v>
      </c>
      <c r="AK346">
        <v>-0.47274929999999998</v>
      </c>
    </row>
    <row r="347" spans="1:37" x14ac:dyDescent="0.3">
      <c r="A347">
        <v>344</v>
      </c>
      <c r="B347" s="3">
        <v>502</v>
      </c>
      <c r="C347" t="s">
        <v>509</v>
      </c>
      <c r="D347" t="s">
        <v>403</v>
      </c>
      <c r="E347" t="s">
        <v>404</v>
      </c>
      <c r="F347" t="s">
        <v>68</v>
      </c>
      <c r="G347" t="s">
        <v>62</v>
      </c>
      <c r="H347" t="s">
        <v>63</v>
      </c>
      <c r="I347">
        <v>4</v>
      </c>
      <c r="J347" t="s">
        <v>70</v>
      </c>
      <c r="K347">
        <v>13.4</v>
      </c>
      <c r="L347" s="3" t="s">
        <v>1748</v>
      </c>
      <c r="M347">
        <v>6.6</v>
      </c>
      <c r="N347" s="3" t="s">
        <v>1748</v>
      </c>
      <c r="O347">
        <v>13.8</v>
      </c>
      <c r="P347" s="3" t="s">
        <v>1749</v>
      </c>
      <c r="Q347">
        <v>84.3</v>
      </c>
      <c r="R347" s="3">
        <v>98</v>
      </c>
      <c r="S347">
        <v>4.3</v>
      </c>
      <c r="T347" s="3" t="s">
        <v>1749</v>
      </c>
      <c r="U347">
        <v>13.5</v>
      </c>
      <c r="V347" s="3">
        <v>651</v>
      </c>
      <c r="W347">
        <v>72.3</v>
      </c>
      <c r="X347" s="3">
        <v>188</v>
      </c>
      <c r="Y347">
        <v>6.7</v>
      </c>
      <c r="Z347" s="3" t="s">
        <v>1749</v>
      </c>
      <c r="AA347">
        <v>69.3</v>
      </c>
      <c r="AB347" s="3">
        <v>210</v>
      </c>
      <c r="AC347">
        <v>31.6</v>
      </c>
      <c r="AD347">
        <v>87</v>
      </c>
      <c r="AE347">
        <v>2</v>
      </c>
      <c r="AF347">
        <v>991</v>
      </c>
      <c r="AG347">
        <v>705</v>
      </c>
      <c r="AH347">
        <v>22048</v>
      </c>
      <c r="AI347">
        <v>39508</v>
      </c>
      <c r="AJ347">
        <v>40.630579099999999</v>
      </c>
      <c r="AK347">
        <v>-8.6574621</v>
      </c>
    </row>
    <row r="348" spans="1:37" x14ac:dyDescent="0.3">
      <c r="A348">
        <f>345</f>
        <v>345</v>
      </c>
      <c r="B348" s="3">
        <v>369</v>
      </c>
      <c r="C348" t="s">
        <v>510</v>
      </c>
      <c r="D348" t="s">
        <v>384</v>
      </c>
      <c r="E348" t="s">
        <v>385</v>
      </c>
      <c r="F348" t="s">
        <v>68</v>
      </c>
      <c r="G348" t="s">
        <v>69</v>
      </c>
      <c r="H348" t="s">
        <v>320</v>
      </c>
      <c r="I348">
        <v>4</v>
      </c>
      <c r="J348" t="s">
        <v>70</v>
      </c>
      <c r="K348">
        <v>34</v>
      </c>
      <c r="L348" s="3">
        <v>254</v>
      </c>
      <c r="M348">
        <v>72.5</v>
      </c>
      <c r="N348" s="3">
        <v>95</v>
      </c>
      <c r="O348">
        <v>52.4</v>
      </c>
      <c r="P348" s="3">
        <v>301</v>
      </c>
      <c r="Q348">
        <v>1.4</v>
      </c>
      <c r="R348" s="3" t="s">
        <v>1749</v>
      </c>
      <c r="S348">
        <v>44.6</v>
      </c>
      <c r="T348" s="3">
        <v>379</v>
      </c>
      <c r="U348">
        <v>6.3</v>
      </c>
      <c r="V348" s="3" t="s">
        <v>1749</v>
      </c>
      <c r="W348">
        <v>1.4</v>
      </c>
      <c r="X348" s="3" t="s">
        <v>1749</v>
      </c>
      <c r="Y348">
        <v>14.4</v>
      </c>
      <c r="Z348" s="3">
        <v>582</v>
      </c>
      <c r="AA348">
        <v>30.5</v>
      </c>
      <c r="AB348" s="3">
        <v>444</v>
      </c>
      <c r="AC348">
        <v>31.5</v>
      </c>
      <c r="AD348">
        <v>76</v>
      </c>
      <c r="AE348">
        <v>9</v>
      </c>
      <c r="AF348">
        <v>2316</v>
      </c>
      <c r="AG348">
        <v>12885</v>
      </c>
      <c r="AH348">
        <v>11033</v>
      </c>
      <c r="AI348">
        <v>20640</v>
      </c>
      <c r="AJ348">
        <v>-7.2695805</v>
      </c>
      <c r="AK348">
        <v>112.7825799</v>
      </c>
    </row>
    <row r="349" spans="1:37" x14ac:dyDescent="0.3">
      <c r="A349">
        <f>345</f>
        <v>345</v>
      </c>
      <c r="B349" s="3">
        <v>473</v>
      </c>
      <c r="C349" t="s">
        <v>511</v>
      </c>
      <c r="D349" t="s">
        <v>99</v>
      </c>
      <c r="E349" t="s">
        <v>100</v>
      </c>
      <c r="F349" t="s">
        <v>68</v>
      </c>
      <c r="G349" t="s">
        <v>69</v>
      </c>
      <c r="H349" t="s">
        <v>63</v>
      </c>
      <c r="I349">
        <v>5</v>
      </c>
      <c r="J349" t="s">
        <v>70</v>
      </c>
      <c r="K349">
        <v>12</v>
      </c>
      <c r="L349" s="3" t="s">
        <v>1748</v>
      </c>
      <c r="M349">
        <v>6.8</v>
      </c>
      <c r="N349" s="3" t="s">
        <v>1748</v>
      </c>
      <c r="O349">
        <v>17.3</v>
      </c>
      <c r="P349" s="3" t="s">
        <v>1749</v>
      </c>
      <c r="Q349">
        <v>54.3</v>
      </c>
      <c r="R349" s="3">
        <v>237</v>
      </c>
      <c r="S349">
        <v>70</v>
      </c>
      <c r="T349" s="3">
        <v>279</v>
      </c>
      <c r="U349">
        <v>51.8</v>
      </c>
      <c r="V349" s="3">
        <v>280</v>
      </c>
      <c r="W349">
        <v>47.2</v>
      </c>
      <c r="X349" s="3">
        <v>331</v>
      </c>
      <c r="Y349">
        <v>20.9</v>
      </c>
      <c r="Z349" s="3">
        <v>396</v>
      </c>
      <c r="AA349">
        <v>94.9</v>
      </c>
      <c r="AB349" s="3">
        <v>56</v>
      </c>
      <c r="AC349">
        <v>31.5</v>
      </c>
      <c r="AD349">
        <v>94</v>
      </c>
      <c r="AE349">
        <v>8</v>
      </c>
      <c r="AF349">
        <v>9176</v>
      </c>
      <c r="AG349">
        <v>3642</v>
      </c>
      <c r="AH349">
        <v>47833</v>
      </c>
      <c r="AI349">
        <v>90994</v>
      </c>
      <c r="AJ349">
        <v>52.133398900000003</v>
      </c>
      <c r="AK349">
        <v>-106.6313567</v>
      </c>
    </row>
    <row r="350" spans="1:37" x14ac:dyDescent="0.3">
      <c r="A350">
        <f>347</f>
        <v>347</v>
      </c>
      <c r="B350" s="3">
        <v>422</v>
      </c>
      <c r="C350" t="s">
        <v>512</v>
      </c>
      <c r="D350" t="s">
        <v>513</v>
      </c>
      <c r="E350" t="s">
        <v>514</v>
      </c>
      <c r="F350" t="s">
        <v>68</v>
      </c>
      <c r="G350" t="s">
        <v>78</v>
      </c>
      <c r="H350" t="s">
        <v>63</v>
      </c>
      <c r="I350">
        <v>5</v>
      </c>
      <c r="J350" t="s">
        <v>70</v>
      </c>
      <c r="K350">
        <v>20.5</v>
      </c>
      <c r="L350" s="3">
        <v>425</v>
      </c>
      <c r="M350">
        <v>42.7</v>
      </c>
      <c r="N350" s="3">
        <v>215</v>
      </c>
      <c r="O350">
        <v>4.7</v>
      </c>
      <c r="P350" s="3" t="s">
        <v>1749</v>
      </c>
      <c r="Q350">
        <v>72.3</v>
      </c>
      <c r="R350" s="3">
        <v>137</v>
      </c>
      <c r="S350">
        <v>1.3</v>
      </c>
      <c r="T350" s="3" t="s">
        <v>1749</v>
      </c>
      <c r="U350">
        <v>4.3</v>
      </c>
      <c r="V350" s="3" t="s">
        <v>1749</v>
      </c>
      <c r="W350">
        <v>32</v>
      </c>
      <c r="X350" s="3">
        <v>447</v>
      </c>
      <c r="Y350">
        <v>31.8</v>
      </c>
      <c r="Z350" s="3">
        <v>240</v>
      </c>
      <c r="AA350">
        <v>7.8</v>
      </c>
      <c r="AB350" s="3" t="s">
        <v>1749</v>
      </c>
      <c r="AC350">
        <v>31.4</v>
      </c>
      <c r="AD350">
        <v>86</v>
      </c>
      <c r="AE350">
        <v>1</v>
      </c>
      <c r="AF350">
        <v>311</v>
      </c>
      <c r="AG350">
        <v>217</v>
      </c>
      <c r="AH350">
        <v>20469</v>
      </c>
      <c r="AI350">
        <v>36628</v>
      </c>
      <c r="AJ350">
        <v>37.987715899999998</v>
      </c>
      <c r="AK350">
        <v>23.731858599999999</v>
      </c>
    </row>
    <row r="351" spans="1:37" x14ac:dyDescent="0.3">
      <c r="A351">
        <f>347</f>
        <v>347</v>
      </c>
      <c r="B351" s="3">
        <v>382</v>
      </c>
      <c r="C351" t="s">
        <v>515</v>
      </c>
      <c r="D351" t="s">
        <v>62</v>
      </c>
      <c r="E351" t="s">
        <v>333</v>
      </c>
      <c r="F351" t="s">
        <v>68</v>
      </c>
      <c r="G351" t="s">
        <v>69</v>
      </c>
      <c r="H351" t="s">
        <v>320</v>
      </c>
      <c r="I351">
        <v>5</v>
      </c>
      <c r="J351" t="s">
        <v>64</v>
      </c>
      <c r="K351">
        <v>43.2</v>
      </c>
      <c r="L351" s="3">
        <v>198</v>
      </c>
      <c r="M351">
        <v>72.7</v>
      </c>
      <c r="N351" s="3">
        <v>94</v>
      </c>
      <c r="O351">
        <v>22.9</v>
      </c>
      <c r="P351" s="3">
        <v>619</v>
      </c>
      <c r="Q351">
        <v>1.7</v>
      </c>
      <c r="R351" s="3" t="s">
        <v>1749</v>
      </c>
      <c r="S351">
        <v>4</v>
      </c>
      <c r="T351" s="3" t="s">
        <v>1749</v>
      </c>
      <c r="U351">
        <v>2.7</v>
      </c>
      <c r="V351" s="3" t="s">
        <v>1749</v>
      </c>
      <c r="W351">
        <v>4.2</v>
      </c>
      <c r="X351" s="3" t="s">
        <v>1749</v>
      </c>
      <c r="Y351">
        <v>57.3</v>
      </c>
      <c r="Z351" s="3">
        <v>107</v>
      </c>
      <c r="AA351">
        <v>29.1</v>
      </c>
      <c r="AB351" s="3">
        <v>456</v>
      </c>
      <c r="AC351">
        <v>31.4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>
        <v>4.6284875000000003</v>
      </c>
      <c r="AK351">
        <v>-74.064664500000006</v>
      </c>
    </row>
    <row r="352" spans="1:37" x14ac:dyDescent="0.3">
      <c r="A352">
        <f>349</f>
        <v>349</v>
      </c>
      <c r="B352" s="3">
        <v>488</v>
      </c>
      <c r="C352" t="s">
        <v>516</v>
      </c>
      <c r="D352" t="s">
        <v>278</v>
      </c>
      <c r="E352" t="s">
        <v>279</v>
      </c>
      <c r="F352" t="s">
        <v>82</v>
      </c>
      <c r="G352" t="s">
        <v>134</v>
      </c>
      <c r="H352" t="s">
        <v>320</v>
      </c>
      <c r="I352">
        <v>4</v>
      </c>
      <c r="J352" t="s">
        <v>70</v>
      </c>
      <c r="K352">
        <v>31.2</v>
      </c>
      <c r="L352" s="3">
        <v>280</v>
      </c>
      <c r="M352">
        <v>49.3</v>
      </c>
      <c r="N352" s="3">
        <v>176</v>
      </c>
      <c r="O352">
        <v>14.9</v>
      </c>
      <c r="P352" s="3" t="s">
        <v>1749</v>
      </c>
      <c r="Q352">
        <v>11.4</v>
      </c>
      <c r="R352" s="3" t="s">
        <v>1749</v>
      </c>
      <c r="S352">
        <v>3.2</v>
      </c>
      <c r="T352" s="3" t="s">
        <v>1749</v>
      </c>
      <c r="U352">
        <v>30.7</v>
      </c>
      <c r="V352" s="3">
        <v>416</v>
      </c>
      <c r="W352">
        <v>59.9</v>
      </c>
      <c r="X352" s="3">
        <v>243</v>
      </c>
      <c r="Y352">
        <v>37.299999999999997</v>
      </c>
      <c r="Z352" s="3">
        <v>196</v>
      </c>
      <c r="AA352">
        <v>83.5</v>
      </c>
      <c r="AB352" s="3">
        <v>128</v>
      </c>
      <c r="AC352">
        <v>31.3</v>
      </c>
      <c r="AD352">
        <v>90</v>
      </c>
      <c r="AE352">
        <v>8</v>
      </c>
      <c r="AF352">
        <v>4882</v>
      </c>
      <c r="AG352">
        <v>2453</v>
      </c>
      <c r="AH352">
        <v>27945</v>
      </c>
      <c r="AI352">
        <v>51090</v>
      </c>
      <c r="AJ352">
        <v>40.4486372</v>
      </c>
      <c r="AK352">
        <v>-3.7192797999999998</v>
      </c>
    </row>
    <row r="353" spans="1:37" x14ac:dyDescent="0.3">
      <c r="A353">
        <f>349</f>
        <v>349</v>
      </c>
      <c r="B353" s="3">
        <v>404</v>
      </c>
      <c r="C353" t="s">
        <v>517</v>
      </c>
      <c r="D353" t="s">
        <v>243</v>
      </c>
      <c r="E353" t="s">
        <v>244</v>
      </c>
      <c r="F353" t="s">
        <v>68</v>
      </c>
      <c r="G353" t="s">
        <v>69</v>
      </c>
      <c r="H353" t="s">
        <v>63</v>
      </c>
      <c r="I353">
        <v>5</v>
      </c>
      <c r="J353" t="s">
        <v>70</v>
      </c>
      <c r="K353">
        <v>40.4</v>
      </c>
      <c r="L353" s="3">
        <v>211</v>
      </c>
      <c r="M353">
        <v>12.7</v>
      </c>
      <c r="N353" s="3" t="s">
        <v>1748</v>
      </c>
      <c r="O353">
        <v>7.5</v>
      </c>
      <c r="P353" s="3" t="s">
        <v>1749</v>
      </c>
      <c r="Q353">
        <v>41.1</v>
      </c>
      <c r="R353" s="3">
        <v>333</v>
      </c>
      <c r="S353">
        <v>5.9</v>
      </c>
      <c r="T353" s="3" t="s">
        <v>1749</v>
      </c>
      <c r="U353">
        <v>4.0999999999999996</v>
      </c>
      <c r="V353" s="3" t="s">
        <v>1749</v>
      </c>
      <c r="W353">
        <v>67.599999999999994</v>
      </c>
      <c r="X353" s="3">
        <v>209</v>
      </c>
      <c r="Y353">
        <v>13.4</v>
      </c>
      <c r="Z353" s="3">
        <v>642</v>
      </c>
      <c r="AA353">
        <v>73.599999999999994</v>
      </c>
      <c r="AB353" s="3">
        <v>182</v>
      </c>
      <c r="AC353">
        <v>31.3</v>
      </c>
      <c r="AD353">
        <v>92</v>
      </c>
      <c r="AE353">
        <v>4</v>
      </c>
      <c r="AF353">
        <v>2834</v>
      </c>
      <c r="AG353">
        <v>1344</v>
      </c>
      <c r="AH353">
        <v>29636</v>
      </c>
      <c r="AI353">
        <v>54776</v>
      </c>
      <c r="AJ353">
        <v>43.716723500000001</v>
      </c>
      <c r="AK353">
        <v>10.3988593</v>
      </c>
    </row>
    <row r="354" spans="1:37" x14ac:dyDescent="0.3">
      <c r="A354">
        <f>351</f>
        <v>351</v>
      </c>
      <c r="B354" s="3">
        <v>388</v>
      </c>
      <c r="C354" t="s">
        <v>518</v>
      </c>
      <c r="D354" t="s">
        <v>225</v>
      </c>
      <c r="E354" t="s">
        <v>226</v>
      </c>
      <c r="F354" t="s">
        <v>91</v>
      </c>
      <c r="G354" t="s">
        <v>134</v>
      </c>
      <c r="H354" t="s">
        <v>320</v>
      </c>
      <c r="I354">
        <v>4</v>
      </c>
      <c r="J354" t="s">
        <v>70</v>
      </c>
      <c r="K354">
        <v>6.9</v>
      </c>
      <c r="L354" s="3" t="s">
        <v>1748</v>
      </c>
      <c r="M354">
        <v>13.3</v>
      </c>
      <c r="N354" s="3" t="s">
        <v>1748</v>
      </c>
      <c r="O354">
        <v>11.1</v>
      </c>
      <c r="P354" s="3" t="s">
        <v>1749</v>
      </c>
      <c r="Q354">
        <v>97.7</v>
      </c>
      <c r="R354" s="3">
        <v>36</v>
      </c>
      <c r="S354">
        <v>45.2</v>
      </c>
      <c r="T354" s="3">
        <v>378</v>
      </c>
      <c r="U354">
        <v>18.2</v>
      </c>
      <c r="V354" s="3">
        <v>573</v>
      </c>
      <c r="W354">
        <v>14.7</v>
      </c>
      <c r="X354" s="3">
        <v>599</v>
      </c>
      <c r="Y354">
        <v>11.4</v>
      </c>
      <c r="Z354" s="3" t="s">
        <v>1749</v>
      </c>
      <c r="AA354">
        <v>39</v>
      </c>
      <c r="AB354" s="3">
        <v>367</v>
      </c>
      <c r="AC354">
        <v>31.2</v>
      </c>
      <c r="AD354">
        <v>91</v>
      </c>
      <c r="AE354">
        <v>0</v>
      </c>
      <c r="AF354">
        <v>0</v>
      </c>
      <c r="AG354">
        <v>0</v>
      </c>
      <c r="AH354">
        <v>43119</v>
      </c>
      <c r="AI354">
        <v>79728</v>
      </c>
      <c r="AJ354">
        <v>61.064996499999999</v>
      </c>
      <c r="AK354">
        <v>28.094338700000002</v>
      </c>
    </row>
    <row r="355" spans="1:37" x14ac:dyDescent="0.3">
      <c r="A355">
        <f>351</f>
        <v>351</v>
      </c>
      <c r="B355" s="3">
        <v>438</v>
      </c>
      <c r="C355" t="s">
        <v>519</v>
      </c>
      <c r="D355" t="s">
        <v>403</v>
      </c>
      <c r="E355" t="s">
        <v>404</v>
      </c>
      <c r="F355" t="s">
        <v>68</v>
      </c>
      <c r="G355" t="s">
        <v>69</v>
      </c>
      <c r="H355" t="s">
        <v>63</v>
      </c>
      <c r="I355">
        <v>5</v>
      </c>
      <c r="J355" t="s">
        <v>70</v>
      </c>
      <c r="K355">
        <v>28.9</v>
      </c>
      <c r="L355" s="3">
        <v>304</v>
      </c>
      <c r="M355">
        <v>13.1</v>
      </c>
      <c r="N355" s="3" t="s">
        <v>1748</v>
      </c>
      <c r="O355">
        <v>11.3</v>
      </c>
      <c r="P355" s="3" t="s">
        <v>1749</v>
      </c>
      <c r="Q355">
        <v>41.6</v>
      </c>
      <c r="R355" s="3">
        <v>329</v>
      </c>
      <c r="S355">
        <v>10.7</v>
      </c>
      <c r="T355" s="3" t="s">
        <v>1749</v>
      </c>
      <c r="U355">
        <v>37.700000000000003</v>
      </c>
      <c r="V355" s="3">
        <v>364</v>
      </c>
      <c r="W355">
        <v>78.8</v>
      </c>
      <c r="X355" s="3">
        <v>153</v>
      </c>
      <c r="Y355">
        <v>15.6</v>
      </c>
      <c r="Z355" s="3">
        <v>537</v>
      </c>
      <c r="AA355">
        <v>79.5</v>
      </c>
      <c r="AB355" s="3">
        <v>154</v>
      </c>
      <c r="AC355">
        <v>31.2</v>
      </c>
      <c r="AD355">
        <v>87</v>
      </c>
      <c r="AE355">
        <v>2</v>
      </c>
      <c r="AF355">
        <v>991</v>
      </c>
      <c r="AG355">
        <v>705</v>
      </c>
      <c r="AH355">
        <v>22048</v>
      </c>
      <c r="AI355">
        <v>39508</v>
      </c>
      <c r="AJ355">
        <v>40.207639399999998</v>
      </c>
      <c r="AK355">
        <v>-8.4260932000000004</v>
      </c>
    </row>
    <row r="356" spans="1:37" x14ac:dyDescent="0.3">
      <c r="A356">
        <v>353</v>
      </c>
      <c r="B356" s="3">
        <v>456</v>
      </c>
      <c r="C356" t="s">
        <v>520</v>
      </c>
      <c r="D356" t="s">
        <v>99</v>
      </c>
      <c r="E356" t="s">
        <v>100</v>
      </c>
      <c r="F356" t="s">
        <v>82</v>
      </c>
      <c r="G356" t="s">
        <v>62</v>
      </c>
      <c r="H356" t="s">
        <v>63</v>
      </c>
      <c r="I356">
        <v>4</v>
      </c>
      <c r="J356" t="s">
        <v>70</v>
      </c>
      <c r="K356">
        <v>23</v>
      </c>
      <c r="L356" s="3">
        <v>377</v>
      </c>
      <c r="M356">
        <v>21</v>
      </c>
      <c r="N356" s="3">
        <v>441</v>
      </c>
      <c r="O356">
        <v>4.5999999999999996</v>
      </c>
      <c r="P356" s="3" t="s">
        <v>1749</v>
      </c>
      <c r="Q356">
        <v>29.2</v>
      </c>
      <c r="R356" s="3">
        <v>440</v>
      </c>
      <c r="S356">
        <v>50.6</v>
      </c>
      <c r="T356" s="3">
        <v>356</v>
      </c>
      <c r="U356">
        <v>81.2</v>
      </c>
      <c r="V356" s="3">
        <v>157</v>
      </c>
      <c r="W356">
        <v>28</v>
      </c>
      <c r="X356" s="3">
        <v>471</v>
      </c>
      <c r="Y356">
        <v>53.2</v>
      </c>
      <c r="Z356" s="3">
        <v>119</v>
      </c>
      <c r="AA356">
        <v>80.8</v>
      </c>
      <c r="AB356" s="3">
        <v>144</v>
      </c>
      <c r="AC356">
        <v>31.1</v>
      </c>
      <c r="AD356">
        <v>94</v>
      </c>
      <c r="AE356">
        <v>8</v>
      </c>
      <c r="AF356">
        <v>9176</v>
      </c>
      <c r="AG356">
        <v>3642</v>
      </c>
      <c r="AH356">
        <v>47833</v>
      </c>
      <c r="AI356">
        <v>90994</v>
      </c>
      <c r="AJ356">
        <v>53.961420500000003</v>
      </c>
      <c r="AK356">
        <v>-1.0739107999999999</v>
      </c>
    </row>
    <row r="357" spans="1:37" x14ac:dyDescent="0.3">
      <c r="A357">
        <v>354</v>
      </c>
      <c r="B357" s="3">
        <v>343</v>
      </c>
      <c r="C357" t="s">
        <v>521</v>
      </c>
      <c r="D357" t="s">
        <v>278</v>
      </c>
      <c r="E357" t="s">
        <v>279</v>
      </c>
      <c r="F357" t="s">
        <v>68</v>
      </c>
      <c r="G357" t="s">
        <v>78</v>
      </c>
      <c r="H357" t="s">
        <v>63</v>
      </c>
      <c r="I357">
        <v>4</v>
      </c>
      <c r="J357" t="s">
        <v>70</v>
      </c>
      <c r="K357">
        <v>31.9</v>
      </c>
      <c r="L357" s="3">
        <v>274</v>
      </c>
      <c r="M357">
        <v>22</v>
      </c>
      <c r="N357" s="3">
        <v>426</v>
      </c>
      <c r="O357">
        <v>41.2</v>
      </c>
      <c r="P357" s="3">
        <v>380</v>
      </c>
      <c r="Q357">
        <v>22.3</v>
      </c>
      <c r="R357" s="3">
        <v>524</v>
      </c>
      <c r="S357">
        <v>8</v>
      </c>
      <c r="T357" s="3" t="s">
        <v>1749</v>
      </c>
      <c r="U357">
        <v>21.2</v>
      </c>
      <c r="V357" s="3">
        <v>532</v>
      </c>
      <c r="W357">
        <v>72.8</v>
      </c>
      <c r="X357" s="3">
        <v>183</v>
      </c>
      <c r="Y357">
        <v>15.1</v>
      </c>
      <c r="Z357" s="3">
        <v>556</v>
      </c>
      <c r="AA357">
        <v>73.3</v>
      </c>
      <c r="AB357" s="3">
        <v>186</v>
      </c>
      <c r="AC357">
        <v>31</v>
      </c>
      <c r="AD357">
        <v>90</v>
      </c>
      <c r="AE357">
        <v>8</v>
      </c>
      <c r="AF357">
        <v>4882</v>
      </c>
      <c r="AG357">
        <v>2453</v>
      </c>
      <c r="AH357">
        <v>27945</v>
      </c>
      <c r="AI357">
        <v>51090</v>
      </c>
      <c r="AJ357">
        <v>41.389267500000003</v>
      </c>
      <c r="AK357">
        <v>2.1157401</v>
      </c>
    </row>
    <row r="358" spans="1:37" x14ac:dyDescent="0.3">
      <c r="A358">
        <f>355</f>
        <v>355</v>
      </c>
      <c r="B358" s="3">
        <v>277</v>
      </c>
      <c r="C358" t="s">
        <v>522</v>
      </c>
      <c r="D358" t="s">
        <v>372</v>
      </c>
      <c r="E358" t="s">
        <v>373</v>
      </c>
      <c r="F358" t="s">
        <v>68</v>
      </c>
      <c r="G358" t="s">
        <v>78</v>
      </c>
      <c r="H358" t="s">
        <v>63</v>
      </c>
      <c r="I358">
        <v>3</v>
      </c>
      <c r="J358" t="s">
        <v>70</v>
      </c>
      <c r="K358">
        <v>29.5</v>
      </c>
      <c r="L358" s="3">
        <v>293</v>
      </c>
      <c r="M358">
        <v>51.7</v>
      </c>
      <c r="N358" s="3">
        <v>157</v>
      </c>
      <c r="O358">
        <v>96.8</v>
      </c>
      <c r="P358" s="3">
        <v>53</v>
      </c>
      <c r="Q358">
        <v>1.4</v>
      </c>
      <c r="R358" s="3" t="s">
        <v>1749</v>
      </c>
      <c r="S358">
        <v>59.3</v>
      </c>
      <c r="T358" s="3">
        <v>319</v>
      </c>
      <c r="U358">
        <v>5.7</v>
      </c>
      <c r="V358" s="3" t="s">
        <v>1749</v>
      </c>
      <c r="W358">
        <v>1.1000000000000001</v>
      </c>
      <c r="X358" s="3" t="s">
        <v>1749</v>
      </c>
      <c r="Y358">
        <v>10.9</v>
      </c>
      <c r="Z358" s="3" t="s">
        <v>1749</v>
      </c>
      <c r="AA358">
        <v>9.6</v>
      </c>
      <c r="AB358" s="3">
        <v>678</v>
      </c>
      <c r="AC358">
        <v>30.9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>
        <v>51.158144700000001</v>
      </c>
      <c r="AK358">
        <v>71.467449400000007</v>
      </c>
    </row>
    <row r="359" spans="1:37" x14ac:dyDescent="0.3">
      <c r="A359">
        <f>355</f>
        <v>355</v>
      </c>
      <c r="B359" s="3">
        <v>406</v>
      </c>
      <c r="C359" t="s">
        <v>523</v>
      </c>
      <c r="D359" t="s">
        <v>94</v>
      </c>
      <c r="E359" t="s">
        <v>1726</v>
      </c>
      <c r="F359" t="s">
        <v>82</v>
      </c>
      <c r="G359" t="s">
        <v>69</v>
      </c>
      <c r="H359" t="s">
        <v>63</v>
      </c>
      <c r="I359">
        <v>3</v>
      </c>
      <c r="J359" t="s">
        <v>70</v>
      </c>
      <c r="K359">
        <v>20.100000000000001</v>
      </c>
      <c r="L359" s="3">
        <v>436</v>
      </c>
      <c r="M359">
        <v>7.6</v>
      </c>
      <c r="N359" s="3" t="s">
        <v>1748</v>
      </c>
      <c r="O359">
        <v>11.4</v>
      </c>
      <c r="P359" s="3" t="s">
        <v>1749</v>
      </c>
      <c r="Q359">
        <v>94.7</v>
      </c>
      <c r="R359" s="3">
        <v>55</v>
      </c>
      <c r="S359">
        <v>6.6</v>
      </c>
      <c r="T359" s="3" t="s">
        <v>1749</v>
      </c>
      <c r="U359">
        <v>5.4</v>
      </c>
      <c r="V359" s="3" t="s">
        <v>1749</v>
      </c>
      <c r="W359">
        <v>26.2</v>
      </c>
      <c r="X359" s="3">
        <v>490</v>
      </c>
      <c r="Y359">
        <v>14.8</v>
      </c>
      <c r="Z359" s="3">
        <v>564</v>
      </c>
      <c r="AA359">
        <v>18.8</v>
      </c>
      <c r="AB359" s="3">
        <v>555</v>
      </c>
      <c r="AC359">
        <v>30.9</v>
      </c>
      <c r="AD359">
        <v>94</v>
      </c>
      <c r="AE359">
        <v>1</v>
      </c>
      <c r="AF359">
        <v>1008</v>
      </c>
      <c r="AG359">
        <v>2742</v>
      </c>
      <c r="AH359">
        <v>30726</v>
      </c>
      <c r="AI359">
        <v>58947</v>
      </c>
      <c r="AJ359">
        <v>30.663964</v>
      </c>
      <c r="AK359">
        <v>104.071022</v>
      </c>
    </row>
    <row r="360" spans="1:37" x14ac:dyDescent="0.3">
      <c r="A360">
        <f>355</f>
        <v>355</v>
      </c>
      <c r="B360" s="3">
        <v>312</v>
      </c>
      <c r="C360" t="s">
        <v>524</v>
      </c>
      <c r="D360" t="s">
        <v>113</v>
      </c>
      <c r="E360" t="s">
        <v>114</v>
      </c>
      <c r="F360" t="s">
        <v>68</v>
      </c>
      <c r="G360" t="s">
        <v>69</v>
      </c>
      <c r="H360" t="s">
        <v>63</v>
      </c>
      <c r="I360">
        <v>4</v>
      </c>
      <c r="J360" t="s">
        <v>70</v>
      </c>
      <c r="K360">
        <v>35.799999999999997</v>
      </c>
      <c r="L360" s="3">
        <v>242</v>
      </c>
      <c r="M360">
        <v>24</v>
      </c>
      <c r="N360" s="3">
        <v>402</v>
      </c>
      <c r="O360">
        <v>59</v>
      </c>
      <c r="P360" s="3">
        <v>243</v>
      </c>
      <c r="Q360">
        <v>19</v>
      </c>
      <c r="R360" s="3">
        <v>569</v>
      </c>
      <c r="S360">
        <v>13.8</v>
      </c>
      <c r="T360" s="3">
        <v>691</v>
      </c>
      <c r="U360">
        <v>21.2</v>
      </c>
      <c r="V360" s="3">
        <v>529</v>
      </c>
      <c r="W360">
        <v>31.7</v>
      </c>
      <c r="X360" s="3">
        <v>450</v>
      </c>
      <c r="Y360">
        <v>11.5</v>
      </c>
      <c r="Z360" s="3" t="s">
        <v>1749</v>
      </c>
      <c r="AA360">
        <v>57.7</v>
      </c>
      <c r="AB360" s="3">
        <v>259</v>
      </c>
      <c r="AC360">
        <v>30.9</v>
      </c>
      <c r="AD360">
        <v>92</v>
      </c>
      <c r="AE360">
        <v>9</v>
      </c>
      <c r="AF360">
        <v>8132</v>
      </c>
      <c r="AG360">
        <v>3470</v>
      </c>
      <c r="AH360">
        <v>37963</v>
      </c>
      <c r="AI360">
        <v>72067</v>
      </c>
      <c r="AJ360">
        <v>36.111598299999997</v>
      </c>
      <c r="AK360">
        <v>140.10432950000001</v>
      </c>
    </row>
    <row r="361" spans="1:37" x14ac:dyDescent="0.3">
      <c r="A361">
        <f>358</f>
        <v>358</v>
      </c>
      <c r="B361" s="3">
        <v>460</v>
      </c>
      <c r="C361" t="s">
        <v>525</v>
      </c>
      <c r="D361" t="s">
        <v>243</v>
      </c>
      <c r="E361" t="s">
        <v>244</v>
      </c>
      <c r="F361" t="s">
        <v>82</v>
      </c>
      <c r="G361" t="s">
        <v>69</v>
      </c>
      <c r="H361" t="s">
        <v>63</v>
      </c>
      <c r="I361">
        <v>5</v>
      </c>
      <c r="J361" t="s">
        <v>70</v>
      </c>
      <c r="K361">
        <v>33.6</v>
      </c>
      <c r="L361" s="3">
        <v>259</v>
      </c>
      <c r="M361">
        <v>5.7</v>
      </c>
      <c r="N361" s="3" t="s">
        <v>1748</v>
      </c>
      <c r="O361">
        <v>4.0999999999999996</v>
      </c>
      <c r="P361" s="3" t="s">
        <v>1749</v>
      </c>
      <c r="Q361">
        <v>49.6</v>
      </c>
      <c r="R361" s="3">
        <v>266</v>
      </c>
      <c r="S361">
        <v>8.1</v>
      </c>
      <c r="T361" s="3" t="s">
        <v>1749</v>
      </c>
      <c r="U361">
        <v>10.7</v>
      </c>
      <c r="V361" s="3" t="s">
        <v>1749</v>
      </c>
      <c r="W361">
        <v>73</v>
      </c>
      <c r="X361" s="3">
        <v>181</v>
      </c>
      <c r="Y361">
        <v>17.399999999999999</v>
      </c>
      <c r="Z361" s="3">
        <v>476</v>
      </c>
      <c r="AA361">
        <v>81.099999999999994</v>
      </c>
      <c r="AB361" s="3">
        <v>142</v>
      </c>
      <c r="AC361">
        <v>30.8</v>
      </c>
      <c r="AD361">
        <v>92</v>
      </c>
      <c r="AE361">
        <v>4</v>
      </c>
      <c r="AF361">
        <v>2834</v>
      </c>
      <c r="AG361">
        <v>1344</v>
      </c>
      <c r="AH361">
        <v>29636</v>
      </c>
      <c r="AI361">
        <v>54776</v>
      </c>
      <c r="AJ361">
        <v>43.777799700000003</v>
      </c>
      <c r="AK361">
        <v>11.2593961</v>
      </c>
    </row>
    <row r="362" spans="1:37" x14ac:dyDescent="0.3">
      <c r="A362">
        <f>358</f>
        <v>358</v>
      </c>
      <c r="B362" s="3">
        <v>296</v>
      </c>
      <c r="C362" t="s">
        <v>526</v>
      </c>
      <c r="D362" t="s">
        <v>527</v>
      </c>
      <c r="E362" t="s">
        <v>528</v>
      </c>
      <c r="F362" t="s">
        <v>61</v>
      </c>
      <c r="G362" t="s">
        <v>69</v>
      </c>
      <c r="H362" t="s">
        <v>63</v>
      </c>
      <c r="I362">
        <v>5</v>
      </c>
      <c r="J362" t="s">
        <v>70</v>
      </c>
      <c r="K362">
        <v>24.4</v>
      </c>
      <c r="L362" s="3">
        <v>355</v>
      </c>
      <c r="M362">
        <v>9</v>
      </c>
      <c r="N362" s="3" t="s">
        <v>1748</v>
      </c>
      <c r="O362">
        <v>91.5</v>
      </c>
      <c r="P362" s="3">
        <v>78</v>
      </c>
      <c r="Q362">
        <v>11.5</v>
      </c>
      <c r="R362" s="3" t="s">
        <v>1749</v>
      </c>
      <c r="S362">
        <v>46.5</v>
      </c>
      <c r="T362" s="3">
        <v>372</v>
      </c>
      <c r="U362">
        <v>22.2</v>
      </c>
      <c r="V362" s="3">
        <v>513</v>
      </c>
      <c r="W362">
        <v>73.7</v>
      </c>
      <c r="X362" s="3">
        <v>177</v>
      </c>
      <c r="Y362">
        <v>42.1</v>
      </c>
      <c r="Z362" s="3">
        <v>171</v>
      </c>
      <c r="AA362">
        <v>27.6</v>
      </c>
      <c r="AB362" s="3">
        <v>471</v>
      </c>
      <c r="AC362">
        <v>30.8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>
        <v>58.377983</v>
      </c>
      <c r="AK362">
        <v>26.729038299999999</v>
      </c>
    </row>
    <row r="363" spans="1:37" x14ac:dyDescent="0.3">
      <c r="A363">
        <f>360</f>
        <v>360</v>
      </c>
      <c r="B363" s="3">
        <v>396</v>
      </c>
      <c r="C363" t="s">
        <v>529</v>
      </c>
      <c r="D363" t="s">
        <v>94</v>
      </c>
      <c r="E363" t="s">
        <v>1726</v>
      </c>
      <c r="F363" t="s">
        <v>82</v>
      </c>
      <c r="G363" t="s">
        <v>69</v>
      </c>
      <c r="H363" t="s">
        <v>63</v>
      </c>
      <c r="I363">
        <v>4</v>
      </c>
      <c r="J363" t="s">
        <v>70</v>
      </c>
      <c r="K363">
        <v>15.6</v>
      </c>
      <c r="L363" s="3">
        <v>558</v>
      </c>
      <c r="M363">
        <v>31.8</v>
      </c>
      <c r="N363" s="3">
        <v>310</v>
      </c>
      <c r="O363">
        <v>17.600000000000001</v>
      </c>
      <c r="P363" s="3" t="s">
        <v>1749</v>
      </c>
      <c r="Q363">
        <v>78.7</v>
      </c>
      <c r="R363" s="3">
        <v>118</v>
      </c>
      <c r="S363">
        <v>8.8000000000000007</v>
      </c>
      <c r="T363" s="3" t="s">
        <v>1749</v>
      </c>
      <c r="U363">
        <v>3.4</v>
      </c>
      <c r="V363" s="3" t="s">
        <v>1749</v>
      </c>
      <c r="W363">
        <v>16.3</v>
      </c>
      <c r="X363" s="3">
        <v>580</v>
      </c>
      <c r="Y363">
        <v>17.399999999999999</v>
      </c>
      <c r="Z363" s="3">
        <v>480</v>
      </c>
      <c r="AA363">
        <v>28.4</v>
      </c>
      <c r="AB363" s="3">
        <v>463</v>
      </c>
      <c r="AC363">
        <v>30.7</v>
      </c>
      <c r="AD363">
        <v>94</v>
      </c>
      <c r="AE363">
        <v>1</v>
      </c>
      <c r="AF363">
        <v>1008</v>
      </c>
      <c r="AG363">
        <v>2742</v>
      </c>
      <c r="AH363">
        <v>30726</v>
      </c>
      <c r="AI363">
        <v>58947</v>
      </c>
      <c r="AJ363">
        <v>36.64893</v>
      </c>
      <c r="AK363">
        <v>117.029014</v>
      </c>
    </row>
    <row r="364" spans="1:37" x14ac:dyDescent="0.3">
      <c r="A364">
        <f>360</f>
        <v>360</v>
      </c>
      <c r="B364" s="3">
        <v>503</v>
      </c>
      <c r="C364" t="s">
        <v>530</v>
      </c>
      <c r="D364" t="s">
        <v>494</v>
      </c>
      <c r="E364" t="s">
        <v>495</v>
      </c>
      <c r="F364" t="s">
        <v>82</v>
      </c>
      <c r="G364" t="s">
        <v>62</v>
      </c>
      <c r="H364" t="s">
        <v>63</v>
      </c>
      <c r="I364">
        <v>4</v>
      </c>
      <c r="J364" t="s">
        <v>70</v>
      </c>
      <c r="K364">
        <v>18.7</v>
      </c>
      <c r="L364" s="3">
        <v>476</v>
      </c>
      <c r="M364">
        <v>38.799999999999997</v>
      </c>
      <c r="N364" s="3">
        <v>249</v>
      </c>
      <c r="O364">
        <v>3.4</v>
      </c>
      <c r="P364" s="3" t="s">
        <v>1749</v>
      </c>
      <c r="Q364">
        <v>67.5</v>
      </c>
      <c r="R364" s="3">
        <v>159</v>
      </c>
      <c r="S364">
        <v>2.1</v>
      </c>
      <c r="T364" s="3" t="s">
        <v>1749</v>
      </c>
      <c r="U364">
        <v>1.8</v>
      </c>
      <c r="V364" s="3" t="s">
        <v>1749</v>
      </c>
      <c r="W364">
        <v>68.599999999999994</v>
      </c>
      <c r="X364" s="3">
        <v>203</v>
      </c>
      <c r="Y364">
        <v>17.5</v>
      </c>
      <c r="Z364" s="3">
        <v>475</v>
      </c>
      <c r="AA364">
        <v>18.399999999999999</v>
      </c>
      <c r="AB364" s="3">
        <v>560</v>
      </c>
      <c r="AC364">
        <v>30.7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>
        <v>35.7032849</v>
      </c>
      <c r="AK364">
        <v>51.395292900000001</v>
      </c>
    </row>
    <row r="365" spans="1:37" x14ac:dyDescent="0.3">
      <c r="A365">
        <f>362</f>
        <v>362</v>
      </c>
      <c r="B365" s="3">
        <v>368</v>
      </c>
      <c r="C365" t="s">
        <v>531</v>
      </c>
      <c r="D365" t="s">
        <v>164</v>
      </c>
      <c r="E365" t="s">
        <v>165</v>
      </c>
      <c r="F365" t="s">
        <v>91</v>
      </c>
      <c r="G365" t="s">
        <v>62</v>
      </c>
      <c r="H365" t="s">
        <v>63</v>
      </c>
      <c r="I365">
        <v>3</v>
      </c>
      <c r="J365" t="s">
        <v>70</v>
      </c>
      <c r="K365">
        <v>7.9</v>
      </c>
      <c r="L365" s="3" t="s">
        <v>1748</v>
      </c>
      <c r="M365">
        <v>5.3</v>
      </c>
      <c r="N365" s="3" t="s">
        <v>1748</v>
      </c>
      <c r="O365">
        <v>39.9</v>
      </c>
      <c r="P365" s="3">
        <v>393</v>
      </c>
      <c r="Q365">
        <v>51.5</v>
      </c>
      <c r="R365" s="3">
        <v>253</v>
      </c>
      <c r="S365">
        <v>100</v>
      </c>
      <c r="T365" s="3">
        <v>62</v>
      </c>
      <c r="U365">
        <v>91</v>
      </c>
      <c r="V365" s="3">
        <v>113</v>
      </c>
      <c r="W365">
        <v>1.2</v>
      </c>
      <c r="X365" s="3" t="s">
        <v>1749</v>
      </c>
      <c r="Y365">
        <v>31.7</v>
      </c>
      <c r="Z365" s="3">
        <v>241</v>
      </c>
      <c r="AA365">
        <v>37.799999999999997</v>
      </c>
      <c r="AB365" s="3">
        <v>379</v>
      </c>
      <c r="AC365">
        <v>30.6</v>
      </c>
      <c r="AD365">
        <v>91</v>
      </c>
      <c r="AE365">
        <v>5</v>
      </c>
      <c r="AF365">
        <v>5439</v>
      </c>
      <c r="AG365">
        <v>2017</v>
      </c>
      <c r="AH365">
        <v>46013</v>
      </c>
      <c r="AI365">
        <v>87427</v>
      </c>
      <c r="AJ365">
        <v>39.807178800000003</v>
      </c>
      <c r="AK365">
        <v>-75.928473999999994</v>
      </c>
    </row>
    <row r="366" spans="1:37" x14ac:dyDescent="0.3">
      <c r="A366">
        <f>362</f>
        <v>362</v>
      </c>
      <c r="B366" s="3">
        <v>308</v>
      </c>
      <c r="C366" t="s">
        <v>532</v>
      </c>
      <c r="D366" t="s">
        <v>253</v>
      </c>
      <c r="E366" t="s">
        <v>254</v>
      </c>
      <c r="F366" t="s">
        <v>68</v>
      </c>
      <c r="G366" t="s">
        <v>69</v>
      </c>
      <c r="H366" t="s">
        <v>320</v>
      </c>
      <c r="I366">
        <v>5</v>
      </c>
      <c r="J366" t="s">
        <v>70</v>
      </c>
      <c r="K366">
        <v>20.2</v>
      </c>
      <c r="L366" s="3">
        <v>433</v>
      </c>
      <c r="M366">
        <v>7</v>
      </c>
      <c r="N366" s="3" t="s">
        <v>1748</v>
      </c>
      <c r="O366">
        <v>69.2</v>
      </c>
      <c r="P366" s="3">
        <v>187</v>
      </c>
      <c r="Q366">
        <v>11.2</v>
      </c>
      <c r="R366" s="3" t="s">
        <v>1749</v>
      </c>
      <c r="S366">
        <v>100</v>
      </c>
      <c r="T366" s="3">
        <v>65</v>
      </c>
      <c r="U366">
        <v>100</v>
      </c>
      <c r="V366" s="3">
        <v>27</v>
      </c>
      <c r="W366">
        <v>32.9</v>
      </c>
      <c r="X366" s="3">
        <v>434</v>
      </c>
      <c r="Y366">
        <v>35.700000000000003</v>
      </c>
      <c r="Z366" s="3">
        <v>208</v>
      </c>
      <c r="AA366">
        <v>16.5</v>
      </c>
      <c r="AB366" s="3">
        <v>586</v>
      </c>
      <c r="AC366">
        <v>30.6</v>
      </c>
      <c r="AD366">
        <v>89</v>
      </c>
      <c r="AE366">
        <v>0</v>
      </c>
      <c r="AF366">
        <v>41</v>
      </c>
      <c r="AG366">
        <v>15</v>
      </c>
      <c r="AH366">
        <v>41595</v>
      </c>
      <c r="AI366">
        <v>75558</v>
      </c>
      <c r="AJ366">
        <v>47.263354200000002</v>
      </c>
      <c r="AK366">
        <v>11.383800600000001</v>
      </c>
    </row>
    <row r="367" spans="1:37" x14ac:dyDescent="0.3">
      <c r="A367">
        <f>364</f>
        <v>364</v>
      </c>
      <c r="B367" s="3">
        <v>369</v>
      </c>
      <c r="C367" t="s">
        <v>533</v>
      </c>
      <c r="D367" t="s">
        <v>375</v>
      </c>
      <c r="E367" t="s">
        <v>376</v>
      </c>
      <c r="F367" t="s">
        <v>91</v>
      </c>
      <c r="G367" t="s">
        <v>62</v>
      </c>
      <c r="H367" t="s">
        <v>63</v>
      </c>
      <c r="I367">
        <v>3</v>
      </c>
      <c r="J367" t="s">
        <v>64</v>
      </c>
      <c r="K367">
        <v>20</v>
      </c>
      <c r="L367" s="3">
        <v>438</v>
      </c>
      <c r="M367">
        <v>39.1</v>
      </c>
      <c r="N367" s="3">
        <v>243</v>
      </c>
      <c r="O367">
        <v>20.7</v>
      </c>
      <c r="P367" s="3">
        <v>653</v>
      </c>
      <c r="Q367">
        <v>20</v>
      </c>
      <c r="R367" s="3">
        <v>559</v>
      </c>
      <c r="S367">
        <v>100</v>
      </c>
      <c r="T367" s="3">
        <v>2</v>
      </c>
      <c r="U367">
        <v>100</v>
      </c>
      <c r="V367" s="3">
        <v>6</v>
      </c>
      <c r="W367">
        <v>6.4</v>
      </c>
      <c r="X367" s="3" t="s">
        <v>1749</v>
      </c>
      <c r="Y367">
        <v>36.9</v>
      </c>
      <c r="Z367" s="3">
        <v>202</v>
      </c>
      <c r="AA367">
        <v>3</v>
      </c>
      <c r="AB367" s="3" t="s">
        <v>1749</v>
      </c>
      <c r="AC367">
        <v>30.3</v>
      </c>
      <c r="AD367">
        <v>87</v>
      </c>
      <c r="AE367">
        <v>14</v>
      </c>
      <c r="AF367">
        <v>12535</v>
      </c>
      <c r="AG367">
        <v>25496</v>
      </c>
      <c r="AH367">
        <v>43363</v>
      </c>
      <c r="AI367">
        <v>79867</v>
      </c>
      <c r="AJ367">
        <v>25.311560199999999</v>
      </c>
      <c r="AK367">
        <v>55.492650300000001</v>
      </c>
    </row>
    <row r="368" spans="1:37" x14ac:dyDescent="0.3">
      <c r="A368">
        <f>364</f>
        <v>364</v>
      </c>
      <c r="B368" s="3">
        <v>384</v>
      </c>
      <c r="C368" t="s">
        <v>534</v>
      </c>
      <c r="D368" t="s">
        <v>275</v>
      </c>
      <c r="E368" t="s">
        <v>276</v>
      </c>
      <c r="F368" t="s">
        <v>61</v>
      </c>
      <c r="G368" t="s">
        <v>62</v>
      </c>
      <c r="H368" t="s">
        <v>63</v>
      </c>
      <c r="I368">
        <v>3</v>
      </c>
      <c r="J368" t="s">
        <v>70</v>
      </c>
      <c r="K368">
        <v>17</v>
      </c>
      <c r="L368" s="3">
        <v>523</v>
      </c>
      <c r="M368">
        <v>25.2</v>
      </c>
      <c r="N368" s="3">
        <v>381</v>
      </c>
      <c r="O368">
        <v>7.7</v>
      </c>
      <c r="P368" s="3" t="s">
        <v>1749</v>
      </c>
      <c r="Q368">
        <v>98.1</v>
      </c>
      <c r="R368" s="3">
        <v>32</v>
      </c>
      <c r="S368">
        <v>3</v>
      </c>
      <c r="T368" s="3" t="s">
        <v>1749</v>
      </c>
      <c r="U368">
        <v>1.3</v>
      </c>
      <c r="V368" s="3" t="s">
        <v>1749</v>
      </c>
      <c r="W368">
        <v>5.8</v>
      </c>
      <c r="X368" s="3" t="s">
        <v>1749</v>
      </c>
      <c r="Y368">
        <v>5.5</v>
      </c>
      <c r="Z368" s="3" t="s">
        <v>1749</v>
      </c>
      <c r="AA368">
        <v>4.4000000000000004</v>
      </c>
      <c r="AB368" s="3" t="s">
        <v>1749</v>
      </c>
      <c r="AC368">
        <v>30.3</v>
      </c>
      <c r="AD368">
        <v>87</v>
      </c>
      <c r="AE368">
        <v>16</v>
      </c>
      <c r="AF368">
        <v>2816</v>
      </c>
      <c r="AG368">
        <v>32021</v>
      </c>
      <c r="AH368">
        <v>7774</v>
      </c>
      <c r="AI368">
        <v>14233</v>
      </c>
      <c r="AJ368">
        <v>26.2027435</v>
      </c>
      <c r="AK368">
        <v>91.700370599999999</v>
      </c>
    </row>
    <row r="369" spans="1:37" x14ac:dyDescent="0.3">
      <c r="A369">
        <f>364</f>
        <v>364</v>
      </c>
      <c r="B369" s="3">
        <v>475</v>
      </c>
      <c r="C369" t="s">
        <v>535</v>
      </c>
      <c r="D369" t="s">
        <v>243</v>
      </c>
      <c r="E369" t="s">
        <v>244</v>
      </c>
      <c r="F369" t="s">
        <v>82</v>
      </c>
      <c r="G369" t="s">
        <v>69</v>
      </c>
      <c r="H369" t="s">
        <v>63</v>
      </c>
      <c r="I369">
        <v>5</v>
      </c>
      <c r="J369" t="s">
        <v>70</v>
      </c>
      <c r="K369">
        <v>39.799999999999997</v>
      </c>
      <c r="L369" s="3">
        <v>213</v>
      </c>
      <c r="M369">
        <v>5.7</v>
      </c>
      <c r="N369" s="3" t="s">
        <v>1748</v>
      </c>
      <c r="O369">
        <v>2.9</v>
      </c>
      <c r="P369" s="3" t="s">
        <v>1749</v>
      </c>
      <c r="Q369">
        <v>36.799999999999997</v>
      </c>
      <c r="R369" s="3">
        <v>380</v>
      </c>
      <c r="S369">
        <v>4.5999999999999996</v>
      </c>
      <c r="T369" s="3" t="s">
        <v>1749</v>
      </c>
      <c r="U369">
        <v>5.4</v>
      </c>
      <c r="V369" s="3" t="s">
        <v>1749</v>
      </c>
      <c r="W369">
        <v>69.400000000000006</v>
      </c>
      <c r="X369" s="3">
        <v>199</v>
      </c>
      <c r="Y369">
        <v>32.5</v>
      </c>
      <c r="Z369" s="3">
        <v>236</v>
      </c>
      <c r="AA369">
        <v>84.3</v>
      </c>
      <c r="AB369" s="3">
        <v>123</v>
      </c>
      <c r="AC369">
        <v>30.3</v>
      </c>
      <c r="AD369">
        <v>92</v>
      </c>
      <c r="AE369">
        <v>4</v>
      </c>
      <c r="AF369">
        <v>2834</v>
      </c>
      <c r="AG369">
        <v>1344</v>
      </c>
      <c r="AH369">
        <v>29636</v>
      </c>
      <c r="AI369">
        <v>54776</v>
      </c>
      <c r="AJ369">
        <v>45.0696528</v>
      </c>
      <c r="AK369">
        <v>7.6890517000000003</v>
      </c>
    </row>
    <row r="370" spans="1:37" x14ac:dyDescent="0.3">
      <c r="A370">
        <v>367</v>
      </c>
      <c r="B370" s="3">
        <v>334</v>
      </c>
      <c r="C370" t="s">
        <v>536</v>
      </c>
      <c r="D370" t="s">
        <v>473</v>
      </c>
      <c r="E370" t="s">
        <v>474</v>
      </c>
      <c r="F370" t="s">
        <v>61</v>
      </c>
      <c r="G370" t="s">
        <v>62</v>
      </c>
      <c r="H370" t="s">
        <v>63</v>
      </c>
      <c r="I370">
        <v>3</v>
      </c>
      <c r="J370" t="s">
        <v>70</v>
      </c>
      <c r="K370">
        <v>18.899999999999999</v>
      </c>
      <c r="L370" s="3">
        <v>472</v>
      </c>
      <c r="M370">
        <v>72.7</v>
      </c>
      <c r="N370" s="3">
        <v>93</v>
      </c>
      <c r="O370">
        <v>77.400000000000006</v>
      </c>
      <c r="P370" s="3">
        <v>151</v>
      </c>
      <c r="Q370">
        <v>11.7</v>
      </c>
      <c r="R370" s="3" t="s">
        <v>1749</v>
      </c>
      <c r="S370">
        <v>2.6</v>
      </c>
      <c r="T370" s="3" t="s">
        <v>1749</v>
      </c>
      <c r="U370">
        <v>3.9</v>
      </c>
      <c r="V370" s="3" t="s">
        <v>1749</v>
      </c>
      <c r="W370">
        <v>23.5</v>
      </c>
      <c r="X370" s="3">
        <v>512</v>
      </c>
      <c r="Y370">
        <v>9</v>
      </c>
      <c r="Z370" s="3" t="s">
        <v>1749</v>
      </c>
      <c r="AA370">
        <v>30.7</v>
      </c>
      <c r="AB370" s="3">
        <v>438</v>
      </c>
      <c r="AC370">
        <v>30.2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>
        <v>33.684420199999998</v>
      </c>
      <c r="AK370">
        <v>73.047884800000006</v>
      </c>
    </row>
    <row r="371" spans="1:37" x14ac:dyDescent="0.3">
      <c r="A371">
        <v>368</v>
      </c>
      <c r="B371" s="3">
        <v>473</v>
      </c>
      <c r="C371" t="s">
        <v>537</v>
      </c>
      <c r="D371" t="s">
        <v>538</v>
      </c>
      <c r="E371" t="s">
        <v>539</v>
      </c>
      <c r="F371" t="s">
        <v>61</v>
      </c>
      <c r="G371" t="s">
        <v>62</v>
      </c>
      <c r="H371" t="s">
        <v>63</v>
      </c>
      <c r="I371">
        <v>3</v>
      </c>
      <c r="J371" t="s">
        <v>70</v>
      </c>
      <c r="K371">
        <v>8.9</v>
      </c>
      <c r="L371" s="3" t="s">
        <v>1748</v>
      </c>
      <c r="M371">
        <v>3.1</v>
      </c>
      <c r="N371" s="3" t="s">
        <v>1748</v>
      </c>
      <c r="O371">
        <v>4.9000000000000004</v>
      </c>
      <c r="P371" s="3" t="s">
        <v>1749</v>
      </c>
      <c r="Q371">
        <v>77.8</v>
      </c>
      <c r="R371" s="3">
        <v>123</v>
      </c>
      <c r="S371">
        <v>92.9</v>
      </c>
      <c r="T371" s="3">
        <v>165</v>
      </c>
      <c r="U371">
        <v>25.4</v>
      </c>
      <c r="V371" s="3">
        <v>471</v>
      </c>
      <c r="W371">
        <v>55.9</v>
      </c>
      <c r="X371" s="3">
        <v>279</v>
      </c>
      <c r="Y371">
        <v>18.600000000000001</v>
      </c>
      <c r="Z371" s="3">
        <v>448</v>
      </c>
      <c r="AA371">
        <v>24.4</v>
      </c>
      <c r="AB371" s="3">
        <v>497</v>
      </c>
      <c r="AC371">
        <v>30.1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>
        <v>35.160003400000001</v>
      </c>
      <c r="AK371">
        <v>33.377012000000001</v>
      </c>
    </row>
    <row r="372" spans="1:37" x14ac:dyDescent="0.3">
      <c r="A372">
        <f>369</f>
        <v>369</v>
      </c>
      <c r="B372" s="3">
        <v>369</v>
      </c>
      <c r="C372" t="s">
        <v>540</v>
      </c>
      <c r="D372" t="s">
        <v>275</v>
      </c>
      <c r="E372" t="s">
        <v>276</v>
      </c>
      <c r="F372" t="s">
        <v>61</v>
      </c>
      <c r="G372" t="s">
        <v>78</v>
      </c>
      <c r="H372" t="s">
        <v>63</v>
      </c>
      <c r="I372">
        <v>5</v>
      </c>
      <c r="J372" t="s">
        <v>70</v>
      </c>
      <c r="K372">
        <v>17.8</v>
      </c>
      <c r="L372" s="3">
        <v>500</v>
      </c>
      <c r="M372">
        <v>22.5</v>
      </c>
      <c r="N372" s="3">
        <v>421</v>
      </c>
      <c r="O372">
        <v>7.8</v>
      </c>
      <c r="P372" s="3" t="s">
        <v>1749</v>
      </c>
      <c r="Q372">
        <v>91.2</v>
      </c>
      <c r="R372" s="3">
        <v>72</v>
      </c>
      <c r="S372">
        <v>1.3</v>
      </c>
      <c r="T372" s="3" t="s">
        <v>1749</v>
      </c>
      <c r="U372">
        <v>2.2000000000000002</v>
      </c>
      <c r="V372" s="3" t="s">
        <v>1749</v>
      </c>
      <c r="W372">
        <v>3.6</v>
      </c>
      <c r="X372" s="3" t="s">
        <v>1749</v>
      </c>
      <c r="Y372">
        <v>10.5</v>
      </c>
      <c r="Z372" s="3" t="s">
        <v>1749</v>
      </c>
      <c r="AA372">
        <v>27.6</v>
      </c>
      <c r="AB372" s="3">
        <v>471</v>
      </c>
      <c r="AC372">
        <v>30</v>
      </c>
      <c r="AD372">
        <v>87</v>
      </c>
      <c r="AE372">
        <v>16</v>
      </c>
      <c r="AF372">
        <v>2816</v>
      </c>
      <c r="AG372">
        <v>32021</v>
      </c>
      <c r="AH372">
        <v>7774</v>
      </c>
      <c r="AI372">
        <v>14233</v>
      </c>
      <c r="AJ372">
        <v>29.866037599999999</v>
      </c>
      <c r="AK372">
        <v>77.890511599999996</v>
      </c>
    </row>
    <row r="373" spans="1:37" x14ac:dyDescent="0.3">
      <c r="A373">
        <f>369</f>
        <v>369</v>
      </c>
      <c r="B373" s="3">
        <v>246</v>
      </c>
      <c r="C373" t="s">
        <v>541</v>
      </c>
      <c r="D373" t="s">
        <v>59</v>
      </c>
      <c r="E373" t="s">
        <v>60</v>
      </c>
      <c r="F373" t="s">
        <v>61</v>
      </c>
      <c r="G373" t="s">
        <v>69</v>
      </c>
      <c r="H373" t="s">
        <v>63</v>
      </c>
      <c r="I373">
        <v>5</v>
      </c>
      <c r="J373" t="s">
        <v>64</v>
      </c>
      <c r="K373">
        <v>2.8</v>
      </c>
      <c r="L373" s="3" t="s">
        <v>1748</v>
      </c>
      <c r="M373">
        <v>3.3</v>
      </c>
      <c r="N373" s="3" t="s">
        <v>1748</v>
      </c>
      <c r="O373">
        <v>75</v>
      </c>
      <c r="P373" s="3">
        <v>167</v>
      </c>
      <c r="Q373">
        <v>99.7</v>
      </c>
      <c r="R373" s="3">
        <v>14</v>
      </c>
      <c r="S373">
        <v>0</v>
      </c>
      <c r="T373" s="3">
        <v>0</v>
      </c>
      <c r="U373">
        <v>8.9</v>
      </c>
      <c r="V373" s="3" t="s">
        <v>1749</v>
      </c>
      <c r="W373">
        <v>3.6</v>
      </c>
      <c r="X373" s="3" t="s">
        <v>1749</v>
      </c>
      <c r="Y373">
        <v>10.4</v>
      </c>
      <c r="Z373" s="3" t="s">
        <v>1749</v>
      </c>
      <c r="AA373">
        <v>1.3</v>
      </c>
      <c r="AB373" s="3" t="s">
        <v>1749</v>
      </c>
      <c r="AC373">
        <v>30</v>
      </c>
      <c r="AD373">
        <v>100</v>
      </c>
      <c r="AE373">
        <v>19</v>
      </c>
      <c r="AF373">
        <v>27091</v>
      </c>
      <c r="AG373">
        <v>12264</v>
      </c>
      <c r="AH373">
        <v>59456</v>
      </c>
      <c r="AI373">
        <v>113268</v>
      </c>
      <c r="AJ373">
        <v>40.850604099999998</v>
      </c>
      <c r="AK373">
        <v>-73.929720500000002</v>
      </c>
    </row>
    <row r="374" spans="1:37" x14ac:dyDescent="0.3">
      <c r="A374">
        <f>371</f>
        <v>371</v>
      </c>
      <c r="B374" s="3">
        <v>551</v>
      </c>
      <c r="C374" t="s">
        <v>542</v>
      </c>
      <c r="D374" t="s">
        <v>543</v>
      </c>
      <c r="E374" t="s">
        <v>544</v>
      </c>
      <c r="F374" t="s">
        <v>82</v>
      </c>
      <c r="G374" t="s">
        <v>69</v>
      </c>
      <c r="H374" t="s">
        <v>63</v>
      </c>
      <c r="I374">
        <v>5</v>
      </c>
      <c r="J374" t="s">
        <v>70</v>
      </c>
      <c r="K374">
        <v>43.7</v>
      </c>
      <c r="L374" s="3">
        <v>193</v>
      </c>
      <c r="M374">
        <v>33.200000000000003</v>
      </c>
      <c r="N374" s="3">
        <v>297</v>
      </c>
      <c r="O374">
        <v>8</v>
      </c>
      <c r="P374" s="3" t="s">
        <v>1749</v>
      </c>
      <c r="Q374">
        <v>2.8</v>
      </c>
      <c r="R374" s="3" t="s">
        <v>1749</v>
      </c>
      <c r="S374">
        <v>2.7</v>
      </c>
      <c r="T374" s="3" t="s">
        <v>1749</v>
      </c>
      <c r="U374">
        <v>6.2</v>
      </c>
      <c r="V374" s="3" t="s">
        <v>1749</v>
      </c>
      <c r="W374">
        <v>48.7</v>
      </c>
      <c r="X374" s="3">
        <v>321</v>
      </c>
      <c r="Y374">
        <v>72.5</v>
      </c>
      <c r="Z374" s="3">
        <v>63</v>
      </c>
      <c r="AA374">
        <v>78.599999999999994</v>
      </c>
      <c r="AB374" s="3">
        <v>157</v>
      </c>
      <c r="AC374">
        <v>29.9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>
        <v>30.0272027</v>
      </c>
      <c r="AK374">
        <v>31.208526200000001</v>
      </c>
    </row>
    <row r="375" spans="1:37" x14ac:dyDescent="0.3">
      <c r="A375">
        <f>371</f>
        <v>371</v>
      </c>
      <c r="B375" s="3">
        <v>398</v>
      </c>
      <c r="C375" t="s">
        <v>545</v>
      </c>
      <c r="D375" t="s">
        <v>137</v>
      </c>
      <c r="E375" t="s">
        <v>138</v>
      </c>
      <c r="F375" t="s">
        <v>68</v>
      </c>
      <c r="G375" t="s">
        <v>78</v>
      </c>
      <c r="H375" t="s">
        <v>63</v>
      </c>
      <c r="I375">
        <v>4</v>
      </c>
      <c r="J375" t="s">
        <v>70</v>
      </c>
      <c r="K375">
        <v>15.2</v>
      </c>
      <c r="L375" s="3">
        <v>573</v>
      </c>
      <c r="M375">
        <v>33.4</v>
      </c>
      <c r="N375" s="3">
        <v>294</v>
      </c>
      <c r="O375">
        <v>10.4</v>
      </c>
      <c r="P375" s="3" t="s">
        <v>1749</v>
      </c>
      <c r="Q375">
        <v>44.2</v>
      </c>
      <c r="R375" s="3">
        <v>302</v>
      </c>
      <c r="S375">
        <v>96.6</v>
      </c>
      <c r="T375" s="3">
        <v>131</v>
      </c>
      <c r="U375">
        <v>58.4</v>
      </c>
      <c r="V375" s="3">
        <v>259</v>
      </c>
      <c r="W375">
        <v>9.4</v>
      </c>
      <c r="X375" s="3">
        <v>683</v>
      </c>
      <c r="Y375">
        <v>14.1</v>
      </c>
      <c r="Z375" s="3">
        <v>602</v>
      </c>
      <c r="AA375">
        <v>31</v>
      </c>
      <c r="AB375" s="3">
        <v>432</v>
      </c>
      <c r="AC375">
        <v>29.9</v>
      </c>
      <c r="AD375">
        <v>94</v>
      </c>
      <c r="AE375">
        <v>3</v>
      </c>
      <c r="AF375">
        <v>2210</v>
      </c>
      <c r="AG375">
        <v>760</v>
      </c>
      <c r="AH375">
        <v>39704</v>
      </c>
      <c r="AI375">
        <v>75830</v>
      </c>
      <c r="AJ375">
        <v>51.563115600000003</v>
      </c>
      <c r="AK375">
        <v>5.0436629000000002</v>
      </c>
    </row>
    <row r="376" spans="1:37" x14ac:dyDescent="0.3">
      <c r="A376">
        <f>371</f>
        <v>371</v>
      </c>
      <c r="B376" s="3">
        <v>333</v>
      </c>
      <c r="C376" t="s">
        <v>546</v>
      </c>
      <c r="D376" t="s">
        <v>190</v>
      </c>
      <c r="E376" t="s">
        <v>191</v>
      </c>
      <c r="F376" t="s">
        <v>82</v>
      </c>
      <c r="G376" t="s">
        <v>69</v>
      </c>
      <c r="H376" t="s">
        <v>63</v>
      </c>
      <c r="I376">
        <v>5</v>
      </c>
      <c r="J376" t="s">
        <v>70</v>
      </c>
      <c r="K376">
        <v>60.1</v>
      </c>
      <c r="L376" s="3">
        <v>119</v>
      </c>
      <c r="M376">
        <v>17</v>
      </c>
      <c r="N376" s="3">
        <v>509</v>
      </c>
      <c r="O376">
        <v>15.4</v>
      </c>
      <c r="P376" s="3" t="s">
        <v>1749</v>
      </c>
      <c r="Q376">
        <v>8.3000000000000007</v>
      </c>
      <c r="R376" s="3" t="s">
        <v>1749</v>
      </c>
      <c r="S376">
        <v>7.9</v>
      </c>
      <c r="T376" s="3" t="s">
        <v>1749</v>
      </c>
      <c r="U376">
        <v>1.6</v>
      </c>
      <c r="V376" s="3" t="s">
        <v>1749</v>
      </c>
      <c r="W376">
        <v>51.7</v>
      </c>
      <c r="X376" s="3">
        <v>302</v>
      </c>
      <c r="Y376">
        <v>36.799999999999997</v>
      </c>
      <c r="Z376" s="3">
        <v>203</v>
      </c>
      <c r="AA376">
        <v>23</v>
      </c>
      <c r="AB376" s="3">
        <v>514</v>
      </c>
      <c r="AC376">
        <v>29.9</v>
      </c>
      <c r="AD376">
        <v>86</v>
      </c>
      <c r="AE376">
        <v>13</v>
      </c>
      <c r="AF376">
        <v>5314</v>
      </c>
      <c r="AG376">
        <v>12406</v>
      </c>
      <c r="AH376">
        <v>17842</v>
      </c>
      <c r="AI376">
        <v>32148</v>
      </c>
      <c r="AJ376">
        <v>-22.8674532</v>
      </c>
      <c r="AK376">
        <v>-43.215191400000002</v>
      </c>
    </row>
    <row r="377" spans="1:37" x14ac:dyDescent="0.3">
      <c r="A377">
        <v>374</v>
      </c>
      <c r="B377" s="3">
        <v>343</v>
      </c>
      <c r="C377" t="s">
        <v>547</v>
      </c>
      <c r="D377" t="s">
        <v>66</v>
      </c>
      <c r="E377" t="s">
        <v>67</v>
      </c>
      <c r="F377" t="s">
        <v>61</v>
      </c>
      <c r="G377" t="s">
        <v>78</v>
      </c>
      <c r="H377" t="s">
        <v>63</v>
      </c>
      <c r="I377">
        <v>5</v>
      </c>
      <c r="J377" t="s">
        <v>70</v>
      </c>
      <c r="K377">
        <v>10.8</v>
      </c>
      <c r="L377" s="3" t="s">
        <v>1748</v>
      </c>
      <c r="M377">
        <v>3.5</v>
      </c>
      <c r="N377" s="3" t="s">
        <v>1748</v>
      </c>
      <c r="O377">
        <v>14.1</v>
      </c>
      <c r="P377" s="3" t="s">
        <v>1749</v>
      </c>
      <c r="Q377">
        <v>65.099999999999994</v>
      </c>
      <c r="R377" s="3">
        <v>172</v>
      </c>
      <c r="S377">
        <v>97.5</v>
      </c>
      <c r="T377" s="3">
        <v>123</v>
      </c>
      <c r="U377">
        <v>98</v>
      </c>
      <c r="V377" s="3">
        <v>62</v>
      </c>
      <c r="W377">
        <v>9.1</v>
      </c>
      <c r="X377" s="3">
        <v>692</v>
      </c>
      <c r="Y377">
        <v>12.3</v>
      </c>
      <c r="Z377" s="3" t="s">
        <v>1749</v>
      </c>
      <c r="AA377">
        <v>12</v>
      </c>
      <c r="AB377" s="3">
        <v>642</v>
      </c>
      <c r="AC377">
        <v>29.7</v>
      </c>
      <c r="AD377">
        <v>96</v>
      </c>
      <c r="AE377">
        <v>12</v>
      </c>
      <c r="AF377">
        <v>11405</v>
      </c>
      <c r="AG377">
        <v>3215</v>
      </c>
      <c r="AH377">
        <v>37460</v>
      </c>
      <c r="AI377">
        <v>66806</v>
      </c>
      <c r="AJ377">
        <v>51.521856300000003</v>
      </c>
      <c r="AK377">
        <v>-0.1303146</v>
      </c>
    </row>
    <row r="378" spans="1:37" x14ac:dyDescent="0.3">
      <c r="A378">
        <f>375</f>
        <v>375</v>
      </c>
      <c r="B378" s="3">
        <v>504</v>
      </c>
      <c r="C378" t="s">
        <v>548</v>
      </c>
      <c r="D378" t="s">
        <v>88</v>
      </c>
      <c r="E378" t="s">
        <v>89</v>
      </c>
      <c r="F378" t="s">
        <v>82</v>
      </c>
      <c r="G378" t="s">
        <v>69</v>
      </c>
      <c r="H378" t="s">
        <v>320</v>
      </c>
      <c r="I378">
        <v>3</v>
      </c>
      <c r="J378" t="s">
        <v>70</v>
      </c>
      <c r="K378">
        <v>18.399999999999999</v>
      </c>
      <c r="L378" s="3">
        <v>483</v>
      </c>
      <c r="M378">
        <v>15</v>
      </c>
      <c r="N378" s="3">
        <v>546</v>
      </c>
      <c r="O378">
        <v>4.5</v>
      </c>
      <c r="P378" s="3" t="s">
        <v>1749</v>
      </c>
      <c r="Q378">
        <v>29.5</v>
      </c>
      <c r="R378" s="3">
        <v>437</v>
      </c>
      <c r="S378">
        <v>100</v>
      </c>
      <c r="T378" s="3">
        <v>48</v>
      </c>
      <c r="U378">
        <v>39.200000000000003</v>
      </c>
      <c r="V378" s="3">
        <v>351</v>
      </c>
      <c r="W378">
        <v>68.3</v>
      </c>
      <c r="X378" s="3">
        <v>206</v>
      </c>
      <c r="Y378">
        <v>10.3</v>
      </c>
      <c r="Z378" s="3" t="s">
        <v>1749</v>
      </c>
      <c r="AA378">
        <v>90.4</v>
      </c>
      <c r="AB378" s="3">
        <v>92</v>
      </c>
      <c r="AC378">
        <v>29.5</v>
      </c>
      <c r="AD378">
        <v>95</v>
      </c>
      <c r="AE378">
        <v>5</v>
      </c>
      <c r="AF378">
        <v>5393</v>
      </c>
      <c r="AG378">
        <v>1490</v>
      </c>
      <c r="AH378">
        <v>51048</v>
      </c>
      <c r="AI378">
        <v>96902</v>
      </c>
      <c r="AJ378">
        <v>-10.7755592</v>
      </c>
      <c r="AK378">
        <v>107.0476342</v>
      </c>
    </row>
    <row r="379" spans="1:37" x14ac:dyDescent="0.3">
      <c r="A379">
        <f>375</f>
        <v>375</v>
      </c>
      <c r="B379" s="3">
        <v>443</v>
      </c>
      <c r="C379" t="s">
        <v>549</v>
      </c>
      <c r="D379" t="s">
        <v>494</v>
      </c>
      <c r="E379" t="s">
        <v>495</v>
      </c>
      <c r="F379" t="s">
        <v>61</v>
      </c>
      <c r="G379" t="s">
        <v>78</v>
      </c>
      <c r="H379" t="s">
        <v>63</v>
      </c>
      <c r="I379">
        <v>4</v>
      </c>
      <c r="J379" t="s">
        <v>70</v>
      </c>
      <c r="K379">
        <v>4.0999999999999996</v>
      </c>
      <c r="L379" s="3" t="s">
        <v>1748</v>
      </c>
      <c r="M379">
        <v>33.4</v>
      </c>
      <c r="N379" s="3">
        <v>295</v>
      </c>
      <c r="O379">
        <v>5.0999999999999996</v>
      </c>
      <c r="P379" s="3" t="s">
        <v>1749</v>
      </c>
      <c r="Q379">
        <v>99.8</v>
      </c>
      <c r="R379" s="3">
        <v>13</v>
      </c>
      <c r="S379">
        <v>15.9</v>
      </c>
      <c r="T379" s="3">
        <v>652</v>
      </c>
      <c r="U379">
        <v>2.8</v>
      </c>
      <c r="V379" s="3" t="s">
        <v>1749</v>
      </c>
      <c r="W379">
        <v>9.5</v>
      </c>
      <c r="X379" s="3">
        <v>681</v>
      </c>
      <c r="Y379">
        <v>10.3</v>
      </c>
      <c r="Z379" s="3" t="s">
        <v>1749</v>
      </c>
      <c r="AA379">
        <v>16.5</v>
      </c>
      <c r="AB379" s="3">
        <v>586</v>
      </c>
      <c r="AC379">
        <v>29.5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>
        <v>35.704112000000002</v>
      </c>
      <c r="AK379">
        <v>51.409467999999997</v>
      </c>
    </row>
    <row r="380" spans="1:37" x14ac:dyDescent="0.3">
      <c r="A380">
        <f>375</f>
        <v>375</v>
      </c>
      <c r="B380" s="3">
        <v>388</v>
      </c>
      <c r="C380" t="s">
        <v>550</v>
      </c>
      <c r="D380" t="s">
        <v>59</v>
      </c>
      <c r="E380" t="s">
        <v>60</v>
      </c>
      <c r="F380" t="s">
        <v>68</v>
      </c>
      <c r="G380" t="s">
        <v>62</v>
      </c>
      <c r="H380" t="s">
        <v>63</v>
      </c>
      <c r="I380">
        <v>5</v>
      </c>
      <c r="J380" t="s">
        <v>64</v>
      </c>
      <c r="K380">
        <v>19.399999999999999</v>
      </c>
      <c r="L380" s="3">
        <v>463</v>
      </c>
      <c r="M380">
        <v>9.5</v>
      </c>
      <c r="N380" s="3" t="s">
        <v>1748</v>
      </c>
      <c r="O380">
        <v>19.100000000000001</v>
      </c>
      <c r="P380" s="3">
        <v>691</v>
      </c>
      <c r="Q380">
        <v>24.2</v>
      </c>
      <c r="R380" s="3">
        <v>497</v>
      </c>
      <c r="S380">
        <v>60.2</v>
      </c>
      <c r="T380" s="3">
        <v>316</v>
      </c>
      <c r="U380">
        <v>94.3</v>
      </c>
      <c r="V380" s="3">
        <v>90</v>
      </c>
      <c r="W380">
        <v>33.200000000000003</v>
      </c>
      <c r="X380" s="3">
        <v>433</v>
      </c>
      <c r="Y380">
        <v>35.4</v>
      </c>
      <c r="Z380" s="3">
        <v>211</v>
      </c>
      <c r="AA380">
        <v>87.3</v>
      </c>
      <c r="AB380" s="3">
        <v>112</v>
      </c>
      <c r="AC380">
        <v>29.5</v>
      </c>
      <c r="AD380">
        <v>100</v>
      </c>
      <c r="AE380">
        <v>19</v>
      </c>
      <c r="AF380">
        <v>27091</v>
      </c>
      <c r="AG380">
        <v>12264</v>
      </c>
      <c r="AH380">
        <v>59456</v>
      </c>
      <c r="AI380">
        <v>113268</v>
      </c>
      <c r="AJ380">
        <v>42.339903999999997</v>
      </c>
      <c r="AK380">
        <v>-71.089889200000002</v>
      </c>
    </row>
    <row r="381" spans="1:37" x14ac:dyDescent="0.3">
      <c r="A381">
        <f>375</f>
        <v>375</v>
      </c>
      <c r="B381" s="3">
        <v>416</v>
      </c>
      <c r="C381" t="s">
        <v>551</v>
      </c>
      <c r="D381" t="s">
        <v>122</v>
      </c>
      <c r="E381" t="s">
        <v>123</v>
      </c>
      <c r="F381" t="s">
        <v>82</v>
      </c>
      <c r="G381" t="s">
        <v>69</v>
      </c>
      <c r="H381" t="s">
        <v>63</v>
      </c>
      <c r="I381">
        <v>4</v>
      </c>
      <c r="J381" t="s">
        <v>70</v>
      </c>
      <c r="K381">
        <v>21.2</v>
      </c>
      <c r="L381" s="3">
        <v>411</v>
      </c>
      <c r="M381">
        <v>11</v>
      </c>
      <c r="N381" s="3" t="s">
        <v>1748</v>
      </c>
      <c r="O381">
        <v>2.2999999999999998</v>
      </c>
      <c r="P381" s="3" t="s">
        <v>1749</v>
      </c>
      <c r="Q381">
        <v>59.7</v>
      </c>
      <c r="R381" s="3">
        <v>208</v>
      </c>
      <c r="S381">
        <v>61.1</v>
      </c>
      <c r="T381" s="3">
        <v>314</v>
      </c>
      <c r="U381">
        <v>29.6</v>
      </c>
      <c r="V381" s="3">
        <v>425</v>
      </c>
      <c r="W381">
        <v>62.3</v>
      </c>
      <c r="X381" s="3">
        <v>231</v>
      </c>
      <c r="Y381">
        <v>14.7</v>
      </c>
      <c r="Z381" s="3">
        <v>570</v>
      </c>
      <c r="AA381">
        <v>18</v>
      </c>
      <c r="AB381" s="3">
        <v>567</v>
      </c>
      <c r="AC381">
        <v>29.5</v>
      </c>
      <c r="AD381">
        <v>95</v>
      </c>
      <c r="AE381">
        <v>1</v>
      </c>
      <c r="AF381">
        <v>499</v>
      </c>
      <c r="AG381">
        <v>166</v>
      </c>
      <c r="AH381">
        <v>31931</v>
      </c>
      <c r="AI381">
        <v>67900</v>
      </c>
      <c r="AJ381">
        <v>51.446886300000003</v>
      </c>
      <c r="AK381">
        <v>7.2617048999999998</v>
      </c>
    </row>
    <row r="382" spans="1:37" x14ac:dyDescent="0.3">
      <c r="A382">
        <v>379</v>
      </c>
      <c r="B382" s="3">
        <v>312</v>
      </c>
      <c r="C382" t="s">
        <v>552</v>
      </c>
      <c r="D382" t="s">
        <v>59</v>
      </c>
      <c r="E382" t="s">
        <v>60</v>
      </c>
      <c r="F382" t="s">
        <v>68</v>
      </c>
      <c r="G382" t="s">
        <v>69</v>
      </c>
      <c r="H382" t="s">
        <v>63</v>
      </c>
      <c r="I382">
        <v>5</v>
      </c>
      <c r="J382" t="s">
        <v>64</v>
      </c>
      <c r="K382">
        <v>18.100000000000001</v>
      </c>
      <c r="L382" s="3">
        <v>497</v>
      </c>
      <c r="M382">
        <v>5.3</v>
      </c>
      <c r="N382" s="3" t="s">
        <v>1748</v>
      </c>
      <c r="O382">
        <v>56.2</v>
      </c>
      <c r="P382" s="3">
        <v>263</v>
      </c>
      <c r="Q382">
        <v>42.9</v>
      </c>
      <c r="R382" s="3">
        <v>312</v>
      </c>
      <c r="S382">
        <v>25.2</v>
      </c>
      <c r="T382" s="3">
        <v>532</v>
      </c>
      <c r="U382">
        <v>36.200000000000003</v>
      </c>
      <c r="V382" s="3">
        <v>374</v>
      </c>
      <c r="W382">
        <v>18.899999999999999</v>
      </c>
      <c r="X382" s="3">
        <v>552</v>
      </c>
      <c r="Y382">
        <v>47.7</v>
      </c>
      <c r="Z382" s="3">
        <v>143</v>
      </c>
      <c r="AA382">
        <v>50.9</v>
      </c>
      <c r="AB382" s="3">
        <v>301</v>
      </c>
      <c r="AC382">
        <v>29.4</v>
      </c>
      <c r="AD382">
        <v>100</v>
      </c>
      <c r="AE382">
        <v>19</v>
      </c>
      <c r="AF382">
        <v>27091</v>
      </c>
      <c r="AG382">
        <v>12264</v>
      </c>
      <c r="AH382">
        <v>59456</v>
      </c>
      <c r="AI382">
        <v>113268</v>
      </c>
      <c r="AJ382">
        <v>42.408537099999997</v>
      </c>
      <c r="AK382">
        <v>-71.118272899999994</v>
      </c>
    </row>
    <row r="383" spans="1:37" x14ac:dyDescent="0.3">
      <c r="A383">
        <v>380</v>
      </c>
      <c r="B383" s="3">
        <v>425</v>
      </c>
      <c r="C383" t="s">
        <v>553</v>
      </c>
      <c r="D383" t="s">
        <v>88</v>
      </c>
      <c r="E383" t="s">
        <v>89</v>
      </c>
      <c r="F383" t="s">
        <v>68</v>
      </c>
      <c r="G383" t="s">
        <v>69</v>
      </c>
      <c r="H383" t="s">
        <v>63</v>
      </c>
      <c r="I383">
        <v>4</v>
      </c>
      <c r="J383" t="s">
        <v>70</v>
      </c>
      <c r="K383">
        <v>13.3</v>
      </c>
      <c r="L383" s="3" t="s">
        <v>1748</v>
      </c>
      <c r="M383">
        <v>6.7</v>
      </c>
      <c r="N383" s="3" t="s">
        <v>1748</v>
      </c>
      <c r="O383">
        <v>6.5</v>
      </c>
      <c r="P383" s="3" t="s">
        <v>1749</v>
      </c>
      <c r="Q383">
        <v>42.6</v>
      </c>
      <c r="R383" s="3">
        <v>313</v>
      </c>
      <c r="S383">
        <v>97</v>
      </c>
      <c r="T383" s="3">
        <v>127</v>
      </c>
      <c r="U383">
        <v>89.5</v>
      </c>
      <c r="V383" s="3">
        <v>119</v>
      </c>
      <c r="W383">
        <v>38.9</v>
      </c>
      <c r="X383" s="3">
        <v>385</v>
      </c>
      <c r="Y383">
        <v>10.5</v>
      </c>
      <c r="Z383" s="3" t="s">
        <v>1749</v>
      </c>
      <c r="AA383">
        <v>64.8</v>
      </c>
      <c r="AB383" s="3">
        <v>226</v>
      </c>
      <c r="AC383">
        <v>29.2</v>
      </c>
      <c r="AD383">
        <v>95</v>
      </c>
      <c r="AE383">
        <v>5</v>
      </c>
      <c r="AF383">
        <v>5393</v>
      </c>
      <c r="AG383">
        <v>1490</v>
      </c>
      <c r="AH383">
        <v>51048</v>
      </c>
      <c r="AI383">
        <v>96902</v>
      </c>
      <c r="AJ383">
        <v>-29.251286100000002</v>
      </c>
      <c r="AK383">
        <v>130.9309882</v>
      </c>
    </row>
    <row r="384" spans="1:37" x14ac:dyDescent="0.3">
      <c r="A384">
        <v>381</v>
      </c>
      <c r="B384" s="3">
        <v>381</v>
      </c>
      <c r="C384" t="s">
        <v>554</v>
      </c>
      <c r="D384" t="s">
        <v>555</v>
      </c>
      <c r="E384" t="s">
        <v>556</v>
      </c>
      <c r="F384" t="s">
        <v>61</v>
      </c>
      <c r="G384" t="s">
        <v>62</v>
      </c>
      <c r="H384" t="s">
        <v>63</v>
      </c>
      <c r="I384">
        <v>2</v>
      </c>
      <c r="J384" t="s">
        <v>70</v>
      </c>
      <c r="K384">
        <v>9.1</v>
      </c>
      <c r="L384" s="3" t="s">
        <v>1748</v>
      </c>
      <c r="M384">
        <v>4.9000000000000004</v>
      </c>
      <c r="N384" s="3" t="s">
        <v>1748</v>
      </c>
      <c r="O384">
        <v>77.2</v>
      </c>
      <c r="P384" s="3">
        <v>152</v>
      </c>
      <c r="Q384">
        <v>28.6</v>
      </c>
      <c r="R384" s="3">
        <v>447</v>
      </c>
      <c r="S384">
        <v>100</v>
      </c>
      <c r="T384" s="3">
        <v>14</v>
      </c>
      <c r="U384">
        <v>100</v>
      </c>
      <c r="V384" s="3">
        <v>24</v>
      </c>
      <c r="W384">
        <v>18.399999999999999</v>
      </c>
      <c r="X384" s="3">
        <v>557</v>
      </c>
      <c r="Y384">
        <v>25.6</v>
      </c>
      <c r="Z384" s="3">
        <v>323</v>
      </c>
      <c r="AA384">
        <v>64.8</v>
      </c>
      <c r="AB384" s="3">
        <v>226</v>
      </c>
      <c r="AC384">
        <v>29.1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>
        <v>49.504184000000002</v>
      </c>
      <c r="AK384">
        <v>5.9493425000000002</v>
      </c>
    </row>
    <row r="385" spans="1:37" x14ac:dyDescent="0.3">
      <c r="A385">
        <f>382</f>
        <v>382</v>
      </c>
      <c r="B385" s="3">
        <v>256</v>
      </c>
      <c r="C385" t="s">
        <v>557</v>
      </c>
      <c r="D385" t="s">
        <v>347</v>
      </c>
      <c r="E385" t="s">
        <v>348</v>
      </c>
      <c r="F385" t="s">
        <v>68</v>
      </c>
      <c r="G385" t="s">
        <v>69</v>
      </c>
      <c r="H385" t="s">
        <v>63</v>
      </c>
      <c r="I385">
        <v>4</v>
      </c>
      <c r="J385" t="s">
        <v>70</v>
      </c>
      <c r="K385">
        <v>42.4</v>
      </c>
      <c r="L385" s="3">
        <v>200</v>
      </c>
      <c r="M385">
        <v>30.3</v>
      </c>
      <c r="N385" s="3">
        <v>322</v>
      </c>
      <c r="O385">
        <v>77.7</v>
      </c>
      <c r="P385" s="3">
        <v>147</v>
      </c>
      <c r="Q385">
        <v>4.7</v>
      </c>
      <c r="R385" s="3" t="s">
        <v>1749</v>
      </c>
      <c r="S385">
        <v>6</v>
      </c>
      <c r="T385" s="3" t="s">
        <v>1749</v>
      </c>
      <c r="U385">
        <v>5.0999999999999996</v>
      </c>
      <c r="V385" s="3" t="s">
        <v>1749</v>
      </c>
      <c r="W385">
        <v>10.3</v>
      </c>
      <c r="X385" s="3">
        <v>666</v>
      </c>
      <c r="Y385">
        <v>11</v>
      </c>
      <c r="Z385" s="3" t="s">
        <v>1749</v>
      </c>
      <c r="AA385">
        <v>27.6</v>
      </c>
      <c r="AB385" s="3">
        <v>471</v>
      </c>
      <c r="AC385">
        <v>29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>
        <v>13.794381400000001</v>
      </c>
      <c r="AK385">
        <v>100.3256274</v>
      </c>
    </row>
    <row r="386" spans="1:37" x14ac:dyDescent="0.3">
      <c r="A386">
        <f>382</f>
        <v>382</v>
      </c>
      <c r="B386" s="3">
        <v>505</v>
      </c>
      <c r="C386" t="s">
        <v>558</v>
      </c>
      <c r="D386" t="s">
        <v>104</v>
      </c>
      <c r="E386" t="s">
        <v>105</v>
      </c>
      <c r="F386" t="s">
        <v>82</v>
      </c>
      <c r="G386" t="s">
        <v>78</v>
      </c>
      <c r="H386" t="s">
        <v>63</v>
      </c>
      <c r="I386">
        <v>5</v>
      </c>
      <c r="J386" t="s">
        <v>70</v>
      </c>
      <c r="K386">
        <v>19.399999999999999</v>
      </c>
      <c r="L386" s="3">
        <v>461</v>
      </c>
      <c r="M386">
        <v>3.4</v>
      </c>
      <c r="N386" s="3" t="s">
        <v>1748</v>
      </c>
      <c r="O386">
        <v>8.9</v>
      </c>
      <c r="P386" s="3" t="s">
        <v>1749</v>
      </c>
      <c r="Q386">
        <v>57.6</v>
      </c>
      <c r="R386" s="3">
        <v>224</v>
      </c>
      <c r="S386">
        <v>23.9</v>
      </c>
      <c r="T386" s="3">
        <v>550</v>
      </c>
      <c r="U386">
        <v>32.299999999999997</v>
      </c>
      <c r="V386" s="3">
        <v>398</v>
      </c>
      <c r="W386">
        <v>99.8</v>
      </c>
      <c r="X386" s="3">
        <v>9</v>
      </c>
      <c r="Y386">
        <v>10.7</v>
      </c>
      <c r="Z386" s="3" t="s">
        <v>1749</v>
      </c>
      <c r="AA386">
        <v>38.700000000000003</v>
      </c>
      <c r="AB386" s="3">
        <v>370</v>
      </c>
      <c r="AC386">
        <v>29</v>
      </c>
      <c r="AD386">
        <v>92</v>
      </c>
      <c r="AE386">
        <v>4</v>
      </c>
      <c r="AF386">
        <v>2785</v>
      </c>
      <c r="AG386">
        <v>932</v>
      </c>
      <c r="AH386">
        <v>31192</v>
      </c>
      <c r="AI386">
        <v>58875</v>
      </c>
      <c r="AJ386">
        <v>43.614950399999998</v>
      </c>
      <c r="AK386">
        <v>3.8734739</v>
      </c>
    </row>
    <row r="387" spans="1:37" x14ac:dyDescent="0.3">
      <c r="A387">
        <f>384</f>
        <v>384</v>
      </c>
      <c r="B387" s="3">
        <v>378</v>
      </c>
      <c r="C387" t="s">
        <v>559</v>
      </c>
      <c r="D387" t="s">
        <v>94</v>
      </c>
      <c r="E387" t="s">
        <v>1726</v>
      </c>
      <c r="F387" t="s">
        <v>82</v>
      </c>
      <c r="G387" t="s">
        <v>69</v>
      </c>
      <c r="H387" t="s">
        <v>63</v>
      </c>
      <c r="I387">
        <v>4</v>
      </c>
      <c r="J387" t="s">
        <v>70</v>
      </c>
      <c r="K387">
        <v>21.1</v>
      </c>
      <c r="L387" s="3">
        <v>414</v>
      </c>
      <c r="M387">
        <v>8.6</v>
      </c>
      <c r="N387" s="3" t="s">
        <v>1748</v>
      </c>
      <c r="O387">
        <v>29.5</v>
      </c>
      <c r="P387" s="3">
        <v>526</v>
      </c>
      <c r="Q387">
        <v>73.900000000000006</v>
      </c>
      <c r="R387" s="3">
        <v>132</v>
      </c>
      <c r="S387">
        <v>11.2</v>
      </c>
      <c r="T387" s="3" t="s">
        <v>1749</v>
      </c>
      <c r="U387">
        <v>3.5</v>
      </c>
      <c r="V387" s="3" t="s">
        <v>1749</v>
      </c>
      <c r="W387">
        <v>8.1</v>
      </c>
      <c r="X387" s="3" t="s">
        <v>1749</v>
      </c>
      <c r="Y387">
        <v>18.899999999999999</v>
      </c>
      <c r="Z387" s="3">
        <v>440</v>
      </c>
      <c r="AA387">
        <v>22.5</v>
      </c>
      <c r="AB387" s="3">
        <v>521</v>
      </c>
      <c r="AC387">
        <v>28.6</v>
      </c>
      <c r="AD387">
        <v>94</v>
      </c>
      <c r="AE387">
        <v>1</v>
      </c>
      <c r="AF387">
        <v>1008</v>
      </c>
      <c r="AG387">
        <v>2742</v>
      </c>
      <c r="AH387">
        <v>30726</v>
      </c>
      <c r="AI387">
        <v>58947</v>
      </c>
      <c r="AJ387">
        <v>39.105663999999997</v>
      </c>
      <c r="AK387">
        <v>117.15769</v>
      </c>
    </row>
    <row r="388" spans="1:37" x14ac:dyDescent="0.3">
      <c r="A388">
        <f>384</f>
        <v>384</v>
      </c>
      <c r="B388" s="3">
        <v>384</v>
      </c>
      <c r="C388" t="s">
        <v>560</v>
      </c>
      <c r="D388" t="s">
        <v>122</v>
      </c>
      <c r="E388" t="s">
        <v>123</v>
      </c>
      <c r="F388" t="s">
        <v>68</v>
      </c>
      <c r="G388" t="s">
        <v>69</v>
      </c>
      <c r="H388" t="s">
        <v>63</v>
      </c>
      <c r="I388">
        <v>5</v>
      </c>
      <c r="J388" t="s">
        <v>70</v>
      </c>
      <c r="K388">
        <v>31.5</v>
      </c>
      <c r="L388" s="3">
        <v>278</v>
      </c>
      <c r="M388">
        <v>24.6</v>
      </c>
      <c r="N388" s="3">
        <v>389</v>
      </c>
      <c r="O388">
        <v>55.3</v>
      </c>
      <c r="P388" s="3">
        <v>271</v>
      </c>
      <c r="Q388">
        <v>12.5</v>
      </c>
      <c r="R388" s="3">
        <v>688</v>
      </c>
      <c r="S388">
        <v>30.3</v>
      </c>
      <c r="T388" s="3">
        <v>489</v>
      </c>
      <c r="U388">
        <v>4.9000000000000004</v>
      </c>
      <c r="V388" s="3" t="s">
        <v>1749</v>
      </c>
      <c r="W388">
        <v>59.1</v>
      </c>
      <c r="X388" s="3">
        <v>252</v>
      </c>
      <c r="Y388">
        <v>26.1</v>
      </c>
      <c r="Z388" s="3">
        <v>314</v>
      </c>
      <c r="AA388">
        <v>27.6</v>
      </c>
      <c r="AB388" s="3">
        <v>471</v>
      </c>
      <c r="AC388">
        <v>28.6</v>
      </c>
      <c r="AD388">
        <v>95</v>
      </c>
      <c r="AE388">
        <v>1</v>
      </c>
      <c r="AF388">
        <v>499</v>
      </c>
      <c r="AG388">
        <v>166</v>
      </c>
      <c r="AH388">
        <v>31931</v>
      </c>
      <c r="AI388">
        <v>67900</v>
      </c>
      <c r="AJ388">
        <v>51.963580999999998</v>
      </c>
      <c r="AK388">
        <v>7.6132548</v>
      </c>
    </row>
    <row r="389" spans="1:37" x14ac:dyDescent="0.3">
      <c r="A389">
        <v>386</v>
      </c>
      <c r="B389" s="3">
        <v>380</v>
      </c>
      <c r="C389" t="s">
        <v>561</v>
      </c>
      <c r="D389" t="s">
        <v>59</v>
      </c>
      <c r="E389" t="s">
        <v>60</v>
      </c>
      <c r="F389" t="s">
        <v>68</v>
      </c>
      <c r="G389" t="s">
        <v>69</v>
      </c>
      <c r="H389" t="s">
        <v>63</v>
      </c>
      <c r="I389">
        <v>5</v>
      </c>
      <c r="J389" t="s">
        <v>70</v>
      </c>
      <c r="K389">
        <v>16.100000000000001</v>
      </c>
      <c r="L389" s="3">
        <v>543</v>
      </c>
      <c r="M389">
        <v>8.5</v>
      </c>
      <c r="N389" s="3" t="s">
        <v>1748</v>
      </c>
      <c r="O389">
        <v>36.799999999999997</v>
      </c>
      <c r="P389" s="3">
        <v>429</v>
      </c>
      <c r="Q389">
        <v>48.6</v>
      </c>
      <c r="R389" s="3">
        <v>279</v>
      </c>
      <c r="S389">
        <v>53</v>
      </c>
      <c r="T389" s="3">
        <v>345</v>
      </c>
      <c r="U389">
        <v>12.9</v>
      </c>
      <c r="V389" s="3">
        <v>664</v>
      </c>
      <c r="W389">
        <v>53.7</v>
      </c>
      <c r="X389" s="3">
        <v>293</v>
      </c>
      <c r="Y389">
        <v>10.7</v>
      </c>
      <c r="Z389" s="3" t="s">
        <v>1749</v>
      </c>
      <c r="AA389">
        <v>47.5</v>
      </c>
      <c r="AB389" s="3">
        <v>320</v>
      </c>
      <c r="AC389">
        <v>28.4</v>
      </c>
      <c r="AD389">
        <v>100</v>
      </c>
      <c r="AE389">
        <v>19</v>
      </c>
      <c r="AF389">
        <v>27091</v>
      </c>
      <c r="AG389">
        <v>12264</v>
      </c>
      <c r="AH389">
        <v>59456</v>
      </c>
      <c r="AI389">
        <v>113268</v>
      </c>
      <c r="AJ389">
        <v>21.299824000000001</v>
      </c>
      <c r="AK389">
        <v>-157.8148228</v>
      </c>
    </row>
    <row r="390" spans="1:37" x14ac:dyDescent="0.3">
      <c r="A390">
        <f>387</f>
        <v>387</v>
      </c>
      <c r="B390" s="3">
        <v>490</v>
      </c>
      <c r="C390" t="s">
        <v>562</v>
      </c>
      <c r="D390" t="s">
        <v>104</v>
      </c>
      <c r="E390" t="s">
        <v>105</v>
      </c>
      <c r="F390" t="s">
        <v>82</v>
      </c>
      <c r="G390" t="s">
        <v>69</v>
      </c>
      <c r="H390" t="s">
        <v>63</v>
      </c>
      <c r="I390">
        <v>5</v>
      </c>
      <c r="J390" t="s">
        <v>70</v>
      </c>
      <c r="K390">
        <v>36.1</v>
      </c>
      <c r="L390" s="3">
        <v>241</v>
      </c>
      <c r="M390">
        <v>4.5</v>
      </c>
      <c r="N390" s="3" t="s">
        <v>1748</v>
      </c>
      <c r="O390">
        <v>8.3000000000000007</v>
      </c>
      <c r="P390" s="3" t="s">
        <v>1749</v>
      </c>
      <c r="Q390">
        <v>26.5</v>
      </c>
      <c r="R390" s="3">
        <v>468</v>
      </c>
      <c r="S390">
        <v>18.5</v>
      </c>
      <c r="T390" s="3">
        <v>609</v>
      </c>
      <c r="U390">
        <v>19.899999999999999</v>
      </c>
      <c r="V390" s="3">
        <v>549</v>
      </c>
      <c r="W390">
        <v>99.4</v>
      </c>
      <c r="X390" s="3">
        <v>13</v>
      </c>
      <c r="Y390">
        <v>11.3</v>
      </c>
      <c r="Z390" s="3" t="s">
        <v>1749</v>
      </c>
      <c r="AA390">
        <v>64.5</v>
      </c>
      <c r="AB390" s="3">
        <v>228</v>
      </c>
      <c r="AC390">
        <v>28.3</v>
      </c>
      <c r="AD390">
        <v>92</v>
      </c>
      <c r="AE390">
        <v>4</v>
      </c>
      <c r="AF390">
        <v>2785</v>
      </c>
      <c r="AG390">
        <v>932</v>
      </c>
      <c r="AH390">
        <v>31192</v>
      </c>
      <c r="AI390">
        <v>58875</v>
      </c>
      <c r="AJ390">
        <v>43.292207300000001</v>
      </c>
      <c r="AK390">
        <v>5.3591227000000003</v>
      </c>
    </row>
    <row r="391" spans="1:37" x14ac:dyDescent="0.3">
      <c r="A391">
        <f>387</f>
        <v>387</v>
      </c>
      <c r="B391" s="3">
        <v>288</v>
      </c>
      <c r="C391" t="s">
        <v>563</v>
      </c>
      <c r="D391" t="s">
        <v>564</v>
      </c>
      <c r="E391" t="s">
        <v>565</v>
      </c>
      <c r="F391" t="s">
        <v>68</v>
      </c>
      <c r="G391" t="s">
        <v>78</v>
      </c>
      <c r="H391" t="s">
        <v>63</v>
      </c>
      <c r="I391">
        <v>5</v>
      </c>
      <c r="J391" t="s">
        <v>70</v>
      </c>
      <c r="K391">
        <v>26.6</v>
      </c>
      <c r="L391" s="3">
        <v>327</v>
      </c>
      <c r="M391">
        <v>42.5</v>
      </c>
      <c r="N391" s="3">
        <v>219</v>
      </c>
      <c r="O391">
        <v>95.3</v>
      </c>
      <c r="P391" s="3">
        <v>61</v>
      </c>
      <c r="Q391">
        <v>1.3</v>
      </c>
      <c r="R391" s="3" t="s">
        <v>1749</v>
      </c>
      <c r="S391">
        <v>4.0999999999999996</v>
      </c>
      <c r="T391" s="3" t="s">
        <v>1749</v>
      </c>
      <c r="U391">
        <v>49.9</v>
      </c>
      <c r="V391" s="3">
        <v>294</v>
      </c>
      <c r="W391">
        <v>3.4</v>
      </c>
      <c r="X391" s="3" t="s">
        <v>1749</v>
      </c>
      <c r="Y391">
        <v>24.5</v>
      </c>
      <c r="Z391" s="3">
        <v>341</v>
      </c>
      <c r="AA391">
        <v>1.4</v>
      </c>
      <c r="AB391" s="3" t="s">
        <v>1749</v>
      </c>
      <c r="AC391">
        <v>28.3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>
        <v>53.893004900000001</v>
      </c>
      <c r="AK391">
        <v>27.545622999999999</v>
      </c>
    </row>
    <row r="392" spans="1:37" x14ac:dyDescent="0.3">
      <c r="A392">
        <f>387</f>
        <v>387</v>
      </c>
      <c r="B392" s="3">
        <v>551</v>
      </c>
      <c r="C392" t="s">
        <v>566</v>
      </c>
      <c r="D392" t="s">
        <v>99</v>
      </c>
      <c r="E392" t="s">
        <v>100</v>
      </c>
      <c r="F392" t="s">
        <v>82</v>
      </c>
      <c r="G392" t="s">
        <v>62</v>
      </c>
      <c r="H392" t="s">
        <v>63</v>
      </c>
      <c r="I392">
        <v>3</v>
      </c>
      <c r="J392" t="s">
        <v>70</v>
      </c>
      <c r="K392">
        <v>15</v>
      </c>
      <c r="L392" s="3">
        <v>580</v>
      </c>
      <c r="M392">
        <v>15.2</v>
      </c>
      <c r="N392" s="3">
        <v>544</v>
      </c>
      <c r="O392">
        <v>3</v>
      </c>
      <c r="P392" s="3" t="s">
        <v>1749</v>
      </c>
      <c r="Q392">
        <v>23.7</v>
      </c>
      <c r="R392" s="3">
        <v>504</v>
      </c>
      <c r="S392">
        <v>80.3</v>
      </c>
      <c r="T392" s="3">
        <v>227</v>
      </c>
      <c r="U392">
        <v>89.3</v>
      </c>
      <c r="V392" s="3">
        <v>122</v>
      </c>
      <c r="W392">
        <v>40.4</v>
      </c>
      <c r="X392" s="3">
        <v>373</v>
      </c>
      <c r="Y392">
        <v>30.2</v>
      </c>
      <c r="Z392" s="3">
        <v>254</v>
      </c>
      <c r="AA392">
        <v>88.8</v>
      </c>
      <c r="AB392" s="3">
        <v>97</v>
      </c>
      <c r="AC392">
        <v>28.3</v>
      </c>
      <c r="AD392">
        <v>94</v>
      </c>
      <c r="AE392">
        <v>8</v>
      </c>
      <c r="AF392">
        <v>9176</v>
      </c>
      <c r="AG392">
        <v>3642</v>
      </c>
      <c r="AH392">
        <v>47833</v>
      </c>
      <c r="AI392">
        <v>90994</v>
      </c>
      <c r="AJ392">
        <v>45.494836300000003</v>
      </c>
      <c r="AK392">
        <v>-73.577912799999993</v>
      </c>
    </row>
    <row r="393" spans="1:37" x14ac:dyDescent="0.3">
      <c r="A393">
        <f>387</f>
        <v>387</v>
      </c>
      <c r="B393" s="3">
        <v>327</v>
      </c>
      <c r="C393" t="s">
        <v>567</v>
      </c>
      <c r="D393" t="s">
        <v>167</v>
      </c>
      <c r="E393" t="s">
        <v>168</v>
      </c>
      <c r="F393" t="s">
        <v>61</v>
      </c>
      <c r="G393" t="s">
        <v>78</v>
      </c>
      <c r="H393" t="s">
        <v>63</v>
      </c>
      <c r="I393">
        <v>3</v>
      </c>
      <c r="J393" t="s">
        <v>70</v>
      </c>
      <c r="K393">
        <v>27.1</v>
      </c>
      <c r="L393" s="3">
        <v>321</v>
      </c>
      <c r="M393">
        <v>37.799999999999997</v>
      </c>
      <c r="N393" s="3">
        <v>256</v>
      </c>
      <c r="O393">
        <v>43.6</v>
      </c>
      <c r="P393" s="3">
        <v>360</v>
      </c>
      <c r="Q393">
        <v>27</v>
      </c>
      <c r="R393" s="3">
        <v>463</v>
      </c>
      <c r="S393">
        <v>17.5</v>
      </c>
      <c r="T393" s="3">
        <v>622</v>
      </c>
      <c r="U393">
        <v>31.1</v>
      </c>
      <c r="V393" s="3">
        <v>410</v>
      </c>
      <c r="W393">
        <v>1.9</v>
      </c>
      <c r="X393" s="3" t="s">
        <v>1749</v>
      </c>
      <c r="Y393">
        <v>18.5</v>
      </c>
      <c r="Z393" s="3">
        <v>451</v>
      </c>
      <c r="AA393">
        <v>26.6</v>
      </c>
      <c r="AB393" s="3">
        <v>481</v>
      </c>
      <c r="AC393">
        <v>28.3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>
        <v>25.0132583</v>
      </c>
      <c r="AK393">
        <v>121.5405609</v>
      </c>
    </row>
    <row r="394" spans="1:37" x14ac:dyDescent="0.3">
      <c r="A394">
        <f>387</f>
        <v>387</v>
      </c>
      <c r="B394" s="3">
        <v>256</v>
      </c>
      <c r="C394" t="s">
        <v>568</v>
      </c>
      <c r="D394" t="s">
        <v>569</v>
      </c>
      <c r="E394" t="s">
        <v>570</v>
      </c>
      <c r="F394" t="s">
        <v>91</v>
      </c>
      <c r="G394" t="s">
        <v>62</v>
      </c>
      <c r="H394" t="s">
        <v>63</v>
      </c>
      <c r="I394">
        <v>3</v>
      </c>
      <c r="J394" t="s">
        <v>70</v>
      </c>
      <c r="K394">
        <v>21</v>
      </c>
      <c r="L394" s="3">
        <v>420</v>
      </c>
      <c r="M394">
        <v>5.5</v>
      </c>
      <c r="N394" s="3" t="s">
        <v>1748</v>
      </c>
      <c r="O394">
        <v>96.3</v>
      </c>
      <c r="P394" s="3">
        <v>54</v>
      </c>
      <c r="Q394">
        <v>8.1999999999999993</v>
      </c>
      <c r="R394" s="3" t="s">
        <v>1749</v>
      </c>
      <c r="S394">
        <v>100</v>
      </c>
      <c r="T394" s="3">
        <v>47</v>
      </c>
      <c r="U394">
        <v>65.099999999999994</v>
      </c>
      <c r="V394" s="3">
        <v>231</v>
      </c>
      <c r="W394">
        <v>2.2999999999999998</v>
      </c>
      <c r="X394" s="3" t="s">
        <v>1749</v>
      </c>
      <c r="Y394">
        <v>27.4</v>
      </c>
      <c r="Z394" s="3">
        <v>296</v>
      </c>
      <c r="AA394">
        <v>4</v>
      </c>
      <c r="AB394" s="3" t="s">
        <v>1749</v>
      </c>
      <c r="AC394">
        <v>28.3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>
        <v>4.9726650000000001</v>
      </c>
      <c r="AK394">
        <v>114.89397</v>
      </c>
    </row>
    <row r="395" spans="1:37" x14ac:dyDescent="0.3">
      <c r="A395">
        <f>392</f>
        <v>392</v>
      </c>
      <c r="B395" s="3">
        <v>457</v>
      </c>
      <c r="C395" t="s">
        <v>571</v>
      </c>
      <c r="D395" t="s">
        <v>104</v>
      </c>
      <c r="E395" t="s">
        <v>105</v>
      </c>
      <c r="F395" t="s">
        <v>61</v>
      </c>
      <c r="G395" t="s">
        <v>78</v>
      </c>
      <c r="H395" t="s">
        <v>63</v>
      </c>
      <c r="I395">
        <v>4</v>
      </c>
      <c r="J395" t="s">
        <v>70</v>
      </c>
      <c r="K395">
        <v>7.8</v>
      </c>
      <c r="L395" s="3" t="s">
        <v>1748</v>
      </c>
      <c r="M395">
        <v>29.4</v>
      </c>
      <c r="N395" s="3">
        <v>331</v>
      </c>
      <c r="O395">
        <v>37.1</v>
      </c>
      <c r="P395" s="3">
        <v>425</v>
      </c>
      <c r="Q395">
        <v>50.8</v>
      </c>
      <c r="R395" s="3">
        <v>258</v>
      </c>
      <c r="S395">
        <v>29.4</v>
      </c>
      <c r="T395" s="3">
        <v>492</v>
      </c>
      <c r="U395">
        <v>69.3</v>
      </c>
      <c r="V395" s="3">
        <v>213</v>
      </c>
      <c r="W395">
        <v>18.8</v>
      </c>
      <c r="X395" s="3">
        <v>553</v>
      </c>
      <c r="Y395">
        <v>12.8</v>
      </c>
      <c r="Z395" s="3">
        <v>674</v>
      </c>
      <c r="AA395">
        <v>20.5</v>
      </c>
      <c r="AB395" s="3">
        <v>540</v>
      </c>
      <c r="AC395">
        <v>28.2</v>
      </c>
      <c r="AD395">
        <v>92</v>
      </c>
      <c r="AE395">
        <v>4</v>
      </c>
      <c r="AF395">
        <v>2785</v>
      </c>
      <c r="AG395">
        <v>932</v>
      </c>
      <c r="AH395">
        <v>31192</v>
      </c>
      <c r="AI395">
        <v>58875</v>
      </c>
      <c r="AJ395">
        <v>45.783378399999997</v>
      </c>
      <c r="AK395">
        <v>4.8781986000000002</v>
      </c>
    </row>
    <row r="396" spans="1:37" x14ac:dyDescent="0.3">
      <c r="A396">
        <f>392</f>
        <v>392</v>
      </c>
      <c r="B396" s="3">
        <v>406</v>
      </c>
      <c r="C396" t="s">
        <v>572</v>
      </c>
      <c r="D396" t="s">
        <v>94</v>
      </c>
      <c r="E396" t="s">
        <v>1726</v>
      </c>
      <c r="F396" t="s">
        <v>82</v>
      </c>
      <c r="G396" t="s">
        <v>62</v>
      </c>
      <c r="H396" t="s">
        <v>63</v>
      </c>
      <c r="I396">
        <v>3</v>
      </c>
      <c r="J396" t="s">
        <v>70</v>
      </c>
      <c r="K396">
        <v>12.5</v>
      </c>
      <c r="L396" s="3" t="s">
        <v>1748</v>
      </c>
      <c r="M396">
        <v>4.2</v>
      </c>
      <c r="N396" s="3" t="s">
        <v>1748</v>
      </c>
      <c r="O396">
        <v>19</v>
      </c>
      <c r="P396" s="3">
        <v>694</v>
      </c>
      <c r="Q396">
        <v>95.4</v>
      </c>
      <c r="R396" s="3">
        <v>50</v>
      </c>
      <c r="S396">
        <v>10.4</v>
      </c>
      <c r="T396" s="3" t="s">
        <v>1749</v>
      </c>
      <c r="U396">
        <v>4.5</v>
      </c>
      <c r="V396" s="3" t="s">
        <v>1749</v>
      </c>
      <c r="W396">
        <v>9.6999999999999993</v>
      </c>
      <c r="X396" s="3">
        <v>674</v>
      </c>
      <c r="Y396">
        <v>21.9</v>
      </c>
      <c r="Z396" s="3">
        <v>380</v>
      </c>
      <c r="AA396">
        <v>10.199999999999999</v>
      </c>
      <c r="AB396" s="3">
        <v>667</v>
      </c>
      <c r="AC396">
        <v>28.2</v>
      </c>
      <c r="AD396">
        <v>94</v>
      </c>
      <c r="AE396">
        <v>1</v>
      </c>
      <c r="AF396">
        <v>1008</v>
      </c>
      <c r="AG396">
        <v>2742</v>
      </c>
      <c r="AH396">
        <v>30726</v>
      </c>
      <c r="AI396">
        <v>58947</v>
      </c>
      <c r="AJ396">
        <v>23.151326000000001</v>
      </c>
      <c r="AK396">
        <v>113.344683</v>
      </c>
    </row>
    <row r="397" spans="1:37" x14ac:dyDescent="0.3">
      <c r="A397">
        <f>392</f>
        <v>392</v>
      </c>
      <c r="B397" s="3">
        <v>408</v>
      </c>
      <c r="C397" t="s">
        <v>573</v>
      </c>
      <c r="D397" t="s">
        <v>353</v>
      </c>
      <c r="E397" t="s">
        <v>354</v>
      </c>
      <c r="F397" t="s">
        <v>68</v>
      </c>
      <c r="G397" t="s">
        <v>69</v>
      </c>
      <c r="H397" t="s">
        <v>63</v>
      </c>
      <c r="I397">
        <v>5</v>
      </c>
      <c r="J397" t="s">
        <v>70</v>
      </c>
      <c r="K397">
        <v>25.4</v>
      </c>
      <c r="L397" s="3">
        <v>345</v>
      </c>
      <c r="M397">
        <v>27.8</v>
      </c>
      <c r="N397" s="3">
        <v>347</v>
      </c>
      <c r="O397">
        <v>43.9</v>
      </c>
      <c r="P397" s="3">
        <v>358</v>
      </c>
      <c r="Q397">
        <v>25.4</v>
      </c>
      <c r="R397" s="3">
        <v>479</v>
      </c>
      <c r="S397">
        <v>64.8</v>
      </c>
      <c r="T397" s="3">
        <v>296</v>
      </c>
      <c r="U397">
        <v>4.5999999999999996</v>
      </c>
      <c r="V397" s="3" t="s">
        <v>1749</v>
      </c>
      <c r="W397">
        <v>12.8</v>
      </c>
      <c r="X397" s="3">
        <v>628</v>
      </c>
      <c r="Y397">
        <v>30.7</v>
      </c>
      <c r="Z397" s="3">
        <v>250</v>
      </c>
      <c r="AA397">
        <v>26.1</v>
      </c>
      <c r="AB397" s="3">
        <v>485</v>
      </c>
      <c r="AC397">
        <v>28.2</v>
      </c>
      <c r="AD397">
        <v>87</v>
      </c>
      <c r="AE397">
        <v>14</v>
      </c>
      <c r="AF397">
        <v>9442</v>
      </c>
      <c r="AG397">
        <v>4158</v>
      </c>
      <c r="AH397">
        <v>29911</v>
      </c>
      <c r="AI397">
        <v>56982</v>
      </c>
      <c r="AJ397">
        <v>32.776778299999997</v>
      </c>
      <c r="AK397">
        <v>35.023127100000004</v>
      </c>
    </row>
    <row r="398" spans="1:37" x14ac:dyDescent="0.3">
      <c r="A398">
        <f>392</f>
        <v>392</v>
      </c>
      <c r="B398" s="3">
        <v>422</v>
      </c>
      <c r="C398" t="s">
        <v>574</v>
      </c>
      <c r="D398" t="s">
        <v>94</v>
      </c>
      <c r="E398" t="s">
        <v>1726</v>
      </c>
      <c r="F398" t="s">
        <v>82</v>
      </c>
      <c r="G398" t="s">
        <v>69</v>
      </c>
      <c r="H398" t="s">
        <v>63</v>
      </c>
      <c r="I398">
        <v>4</v>
      </c>
      <c r="J398" t="s">
        <v>70</v>
      </c>
      <c r="K398">
        <v>25.9</v>
      </c>
      <c r="L398" s="3">
        <v>340</v>
      </c>
      <c r="M398">
        <v>11.6</v>
      </c>
      <c r="N398" s="3" t="s">
        <v>1748</v>
      </c>
      <c r="O398">
        <v>20</v>
      </c>
      <c r="P398" s="3">
        <v>664</v>
      </c>
      <c r="Q398">
        <v>65.3</v>
      </c>
      <c r="R398" s="3">
        <v>170</v>
      </c>
      <c r="S398">
        <v>5.4</v>
      </c>
      <c r="T398" s="3" t="s">
        <v>1749</v>
      </c>
      <c r="U398">
        <v>3.4</v>
      </c>
      <c r="V398" s="3" t="s">
        <v>1749</v>
      </c>
      <c r="W398">
        <v>25.4</v>
      </c>
      <c r="X398" s="3">
        <v>494</v>
      </c>
      <c r="Y398">
        <v>21.5</v>
      </c>
      <c r="Z398" s="3">
        <v>387</v>
      </c>
      <c r="AA398">
        <v>17.100000000000001</v>
      </c>
      <c r="AB398" s="3">
        <v>579</v>
      </c>
      <c r="AC398">
        <v>28.2</v>
      </c>
      <c r="AD398">
        <v>94</v>
      </c>
      <c r="AE398">
        <v>1</v>
      </c>
      <c r="AF398">
        <v>1008</v>
      </c>
      <c r="AG398">
        <v>2742</v>
      </c>
      <c r="AH398">
        <v>30726</v>
      </c>
      <c r="AI398">
        <v>58947</v>
      </c>
      <c r="AJ398">
        <v>24.437348400000001</v>
      </c>
      <c r="AK398">
        <v>118.097855</v>
      </c>
    </row>
    <row r="399" spans="1:37" x14ac:dyDescent="0.3">
      <c r="A399">
        <f>396</f>
        <v>396</v>
      </c>
      <c r="B399" s="3">
        <v>490</v>
      </c>
      <c r="C399" t="s">
        <v>575</v>
      </c>
      <c r="D399" t="s">
        <v>122</v>
      </c>
      <c r="E399" t="s">
        <v>123</v>
      </c>
      <c r="F399" t="s">
        <v>68</v>
      </c>
      <c r="G399" t="s">
        <v>69</v>
      </c>
      <c r="H399" t="s">
        <v>63</v>
      </c>
      <c r="I399">
        <v>5</v>
      </c>
      <c r="J399" t="s">
        <v>70</v>
      </c>
      <c r="K399">
        <v>13.6</v>
      </c>
      <c r="L399" s="3" t="s">
        <v>1748</v>
      </c>
      <c r="M399">
        <v>6.1</v>
      </c>
      <c r="N399" s="3" t="s">
        <v>1748</v>
      </c>
      <c r="O399">
        <v>1.7</v>
      </c>
      <c r="P399" s="3" t="s">
        <v>1749</v>
      </c>
      <c r="Q399">
        <v>85.7</v>
      </c>
      <c r="R399" s="3">
        <v>92</v>
      </c>
      <c r="S399">
        <v>12.1</v>
      </c>
      <c r="T399" s="3" t="s">
        <v>1749</v>
      </c>
      <c r="U399">
        <v>18.899999999999999</v>
      </c>
      <c r="V399" s="3">
        <v>561</v>
      </c>
      <c r="W399">
        <v>63.8</v>
      </c>
      <c r="X399" s="3">
        <v>221</v>
      </c>
      <c r="Y399">
        <v>9.5</v>
      </c>
      <c r="Z399" s="3" t="s">
        <v>1749</v>
      </c>
      <c r="AA399">
        <v>11.1</v>
      </c>
      <c r="AB399" s="3">
        <v>655</v>
      </c>
      <c r="AC399">
        <v>28.1</v>
      </c>
      <c r="AD399">
        <v>95</v>
      </c>
      <c r="AE399">
        <v>1</v>
      </c>
      <c r="AF399">
        <v>499</v>
      </c>
      <c r="AG399">
        <v>166</v>
      </c>
      <c r="AH399">
        <v>31931</v>
      </c>
      <c r="AI399">
        <v>67900</v>
      </c>
      <c r="AJ399">
        <v>50.580467400000003</v>
      </c>
      <c r="AK399">
        <v>8.6771402999999996</v>
      </c>
    </row>
    <row r="400" spans="1:37" x14ac:dyDescent="0.3">
      <c r="A400">
        <f>396</f>
        <v>396</v>
      </c>
      <c r="B400" s="3">
        <v>322</v>
      </c>
      <c r="C400" t="s">
        <v>576</v>
      </c>
      <c r="D400" t="s">
        <v>193</v>
      </c>
      <c r="E400" t="s">
        <v>194</v>
      </c>
      <c r="F400" t="s">
        <v>68</v>
      </c>
      <c r="G400" t="s">
        <v>69</v>
      </c>
      <c r="H400" t="s">
        <v>63</v>
      </c>
      <c r="I400">
        <v>5</v>
      </c>
      <c r="J400" t="s">
        <v>70</v>
      </c>
      <c r="K400">
        <v>22.7</v>
      </c>
      <c r="L400" s="3">
        <v>387</v>
      </c>
      <c r="M400">
        <v>7.6</v>
      </c>
      <c r="N400" s="3" t="s">
        <v>1748</v>
      </c>
      <c r="O400">
        <v>93.7</v>
      </c>
      <c r="P400" s="3">
        <v>68</v>
      </c>
      <c r="Q400">
        <v>2.8</v>
      </c>
      <c r="R400" s="3" t="s">
        <v>1749</v>
      </c>
      <c r="S400">
        <v>10.5</v>
      </c>
      <c r="T400" s="3" t="s">
        <v>1749</v>
      </c>
      <c r="U400">
        <v>96.1</v>
      </c>
      <c r="V400" s="3">
        <v>82</v>
      </c>
      <c r="W400">
        <v>61.7</v>
      </c>
      <c r="X400" s="3">
        <v>234</v>
      </c>
      <c r="Y400">
        <v>11.2</v>
      </c>
      <c r="Z400" s="3" t="s">
        <v>1749</v>
      </c>
      <c r="AA400">
        <v>24.4</v>
      </c>
      <c r="AB400" s="3">
        <v>497</v>
      </c>
      <c r="AC400">
        <v>28.1</v>
      </c>
      <c r="AD400">
        <v>87</v>
      </c>
      <c r="AE400">
        <v>17</v>
      </c>
      <c r="AF400">
        <v>3786</v>
      </c>
      <c r="AG400">
        <v>12588</v>
      </c>
      <c r="AH400">
        <v>9400</v>
      </c>
      <c r="AI400">
        <v>17679</v>
      </c>
      <c r="AJ400">
        <v>55.790698499999998</v>
      </c>
      <c r="AK400">
        <v>49.121644400000001</v>
      </c>
    </row>
    <row r="401" spans="1:37" x14ac:dyDescent="0.3">
      <c r="A401">
        <f>396</f>
        <v>396</v>
      </c>
      <c r="B401" s="3">
        <v>416</v>
      </c>
      <c r="C401" t="s">
        <v>577</v>
      </c>
      <c r="D401" t="s">
        <v>59</v>
      </c>
      <c r="E401" t="s">
        <v>60</v>
      </c>
      <c r="F401" t="s">
        <v>68</v>
      </c>
      <c r="G401" t="s">
        <v>69</v>
      </c>
      <c r="H401" t="s">
        <v>63</v>
      </c>
      <c r="I401">
        <v>4</v>
      </c>
      <c r="J401" t="s">
        <v>70</v>
      </c>
      <c r="K401">
        <v>18.899999999999999</v>
      </c>
      <c r="L401" s="3">
        <v>473</v>
      </c>
      <c r="M401">
        <v>7.6</v>
      </c>
      <c r="N401" s="3" t="s">
        <v>1748</v>
      </c>
      <c r="O401">
        <v>30.4</v>
      </c>
      <c r="P401" s="3">
        <v>517</v>
      </c>
      <c r="Q401">
        <v>31.8</v>
      </c>
      <c r="R401" s="3">
        <v>424</v>
      </c>
      <c r="S401">
        <v>45.2</v>
      </c>
      <c r="T401" s="3">
        <v>376</v>
      </c>
      <c r="U401">
        <v>51</v>
      </c>
      <c r="V401" s="3">
        <v>285</v>
      </c>
      <c r="W401">
        <v>34.4</v>
      </c>
      <c r="X401" s="3">
        <v>424</v>
      </c>
      <c r="Y401">
        <v>18.5</v>
      </c>
      <c r="Z401" s="3">
        <v>449</v>
      </c>
      <c r="AA401">
        <v>88.8</v>
      </c>
      <c r="AB401" s="3">
        <v>97</v>
      </c>
      <c r="AC401">
        <v>28.1</v>
      </c>
      <c r="AD401">
        <v>100</v>
      </c>
      <c r="AE401">
        <v>19</v>
      </c>
      <c r="AF401">
        <v>27091</v>
      </c>
      <c r="AG401">
        <v>12264</v>
      </c>
      <c r="AH401">
        <v>59456</v>
      </c>
      <c r="AI401">
        <v>113268</v>
      </c>
      <c r="AJ401">
        <v>40.908118999999999</v>
      </c>
      <c r="AK401">
        <v>-73.120403199999998</v>
      </c>
    </row>
    <row r="402" spans="1:37" x14ac:dyDescent="0.3">
      <c r="A402">
        <v>399</v>
      </c>
      <c r="B402" s="3">
        <v>308</v>
      </c>
      <c r="C402" t="s">
        <v>578</v>
      </c>
      <c r="D402" t="s">
        <v>193</v>
      </c>
      <c r="E402" t="s">
        <v>194</v>
      </c>
      <c r="F402" t="s">
        <v>82</v>
      </c>
      <c r="G402" t="s">
        <v>78</v>
      </c>
      <c r="H402" t="s">
        <v>63</v>
      </c>
      <c r="I402">
        <v>3</v>
      </c>
      <c r="J402" t="s">
        <v>70</v>
      </c>
      <c r="K402">
        <v>27.3</v>
      </c>
      <c r="L402" s="3">
        <v>318</v>
      </c>
      <c r="M402">
        <v>31.9</v>
      </c>
      <c r="N402" s="3">
        <v>308</v>
      </c>
      <c r="O402">
        <v>90.7</v>
      </c>
      <c r="P402" s="3">
        <v>82</v>
      </c>
      <c r="Q402">
        <v>1.9</v>
      </c>
      <c r="R402" s="3" t="s">
        <v>1749</v>
      </c>
      <c r="S402">
        <v>6.3</v>
      </c>
      <c r="T402" s="3" t="s">
        <v>1749</v>
      </c>
      <c r="U402">
        <v>16.100000000000001</v>
      </c>
      <c r="V402" s="3">
        <v>597</v>
      </c>
      <c r="W402">
        <v>71.099999999999994</v>
      </c>
      <c r="X402" s="3">
        <v>191</v>
      </c>
      <c r="Y402">
        <v>13.4</v>
      </c>
      <c r="Z402" s="3">
        <v>639</v>
      </c>
      <c r="AA402">
        <v>5.0999999999999996</v>
      </c>
      <c r="AB402" s="3" t="s">
        <v>1749</v>
      </c>
      <c r="AC402">
        <v>28</v>
      </c>
      <c r="AD402">
        <v>87</v>
      </c>
      <c r="AE402">
        <v>17</v>
      </c>
      <c r="AF402">
        <v>3786</v>
      </c>
      <c r="AG402">
        <v>12588</v>
      </c>
      <c r="AH402">
        <v>9400</v>
      </c>
      <c r="AI402">
        <v>17679</v>
      </c>
      <c r="AJ402">
        <v>55.761457999999998</v>
      </c>
      <c r="AK402">
        <v>37.633275300000001</v>
      </c>
    </row>
    <row r="403" spans="1:37" x14ac:dyDescent="0.3">
      <c r="A403">
        <f>400</f>
        <v>400</v>
      </c>
      <c r="B403" s="3">
        <v>481</v>
      </c>
      <c r="C403" t="s">
        <v>579</v>
      </c>
      <c r="D403" t="s">
        <v>59</v>
      </c>
      <c r="E403" t="s">
        <v>60</v>
      </c>
      <c r="F403" t="s">
        <v>68</v>
      </c>
      <c r="G403" t="s">
        <v>62</v>
      </c>
      <c r="H403" t="s">
        <v>63</v>
      </c>
      <c r="I403">
        <v>5</v>
      </c>
      <c r="J403" t="s">
        <v>70</v>
      </c>
      <c r="K403">
        <v>20</v>
      </c>
      <c r="L403" s="3">
        <v>440</v>
      </c>
      <c r="M403">
        <v>13.5</v>
      </c>
      <c r="N403" s="3">
        <v>597</v>
      </c>
      <c r="O403">
        <v>8.4</v>
      </c>
      <c r="P403" s="3" t="s">
        <v>1749</v>
      </c>
      <c r="Q403">
        <v>58.7</v>
      </c>
      <c r="R403" s="3">
        <v>217</v>
      </c>
      <c r="S403">
        <v>4.5999999999999996</v>
      </c>
      <c r="T403" s="3" t="s">
        <v>1749</v>
      </c>
      <c r="U403">
        <v>11.1</v>
      </c>
      <c r="V403" s="3">
        <v>690</v>
      </c>
      <c r="W403">
        <v>50.9</v>
      </c>
      <c r="X403" s="3">
        <v>307</v>
      </c>
      <c r="Y403">
        <v>27.2</v>
      </c>
      <c r="Z403" s="3">
        <v>300</v>
      </c>
      <c r="AA403">
        <v>51.8</v>
      </c>
      <c r="AB403" s="3">
        <v>295</v>
      </c>
      <c r="AC403">
        <v>27.9</v>
      </c>
      <c r="AD403">
        <v>100</v>
      </c>
      <c r="AE403">
        <v>19</v>
      </c>
      <c r="AF403">
        <v>27091</v>
      </c>
      <c r="AG403">
        <v>12264</v>
      </c>
      <c r="AH403">
        <v>59456</v>
      </c>
      <c r="AI403">
        <v>113268</v>
      </c>
      <c r="AJ403">
        <v>42.026657299999997</v>
      </c>
      <c r="AK403">
        <v>-93.646451600000006</v>
      </c>
    </row>
    <row r="404" spans="1:37" x14ac:dyDescent="0.3">
      <c r="A404">
        <f>400</f>
        <v>400</v>
      </c>
      <c r="B404" s="3">
        <v>552</v>
      </c>
      <c r="C404" t="s">
        <v>580</v>
      </c>
      <c r="D404" t="s">
        <v>396</v>
      </c>
      <c r="E404" t="s">
        <v>397</v>
      </c>
      <c r="F404" t="s">
        <v>82</v>
      </c>
      <c r="G404" t="s">
        <v>62</v>
      </c>
      <c r="H404" t="s">
        <v>63</v>
      </c>
      <c r="I404">
        <v>5</v>
      </c>
      <c r="J404" t="s">
        <v>70</v>
      </c>
      <c r="K404">
        <v>23.2</v>
      </c>
      <c r="L404" s="3">
        <v>371</v>
      </c>
      <c r="M404">
        <v>32.200000000000003</v>
      </c>
      <c r="N404" s="3">
        <v>305</v>
      </c>
      <c r="O404">
        <v>10.4</v>
      </c>
      <c r="P404" s="3" t="s">
        <v>1749</v>
      </c>
      <c r="Q404">
        <v>15.2</v>
      </c>
      <c r="R404" s="3">
        <v>628</v>
      </c>
      <c r="S404">
        <v>31</v>
      </c>
      <c r="T404" s="3">
        <v>481</v>
      </c>
      <c r="U404">
        <v>68.7</v>
      </c>
      <c r="V404" s="3">
        <v>215</v>
      </c>
      <c r="W404">
        <v>56.2</v>
      </c>
      <c r="X404" s="3">
        <v>276</v>
      </c>
      <c r="Y404">
        <v>14.6</v>
      </c>
      <c r="Z404" s="3">
        <v>575</v>
      </c>
      <c r="AA404">
        <v>69.900000000000006</v>
      </c>
      <c r="AB404" s="3">
        <v>207</v>
      </c>
      <c r="AC404">
        <v>27.9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>
        <v>49.1986299</v>
      </c>
      <c r="AK404">
        <v>16.605384000000001</v>
      </c>
    </row>
    <row r="405" spans="1:37" x14ac:dyDescent="0.3">
      <c r="A405">
        <f>400</f>
        <v>400</v>
      </c>
      <c r="B405" s="3">
        <v>369</v>
      </c>
      <c r="C405" t="s">
        <v>581</v>
      </c>
      <c r="D405" t="s">
        <v>403</v>
      </c>
      <c r="E405" t="s">
        <v>404</v>
      </c>
      <c r="F405" t="s">
        <v>68</v>
      </c>
      <c r="G405" t="s">
        <v>69</v>
      </c>
      <c r="H405" t="s">
        <v>63</v>
      </c>
      <c r="I405">
        <v>4</v>
      </c>
      <c r="J405" t="s">
        <v>70</v>
      </c>
      <c r="K405">
        <v>28</v>
      </c>
      <c r="L405" s="3">
        <v>313</v>
      </c>
      <c r="M405">
        <v>20.2</v>
      </c>
      <c r="N405" s="3">
        <v>452</v>
      </c>
      <c r="O405">
        <v>19.600000000000001</v>
      </c>
      <c r="P405" s="3">
        <v>679</v>
      </c>
      <c r="Q405">
        <v>24.2</v>
      </c>
      <c r="R405" s="3">
        <v>498</v>
      </c>
      <c r="S405">
        <v>24</v>
      </c>
      <c r="T405" s="3">
        <v>548</v>
      </c>
      <c r="U405">
        <v>47</v>
      </c>
      <c r="V405" s="3">
        <v>309</v>
      </c>
      <c r="W405">
        <v>63.5</v>
      </c>
      <c r="X405" s="3">
        <v>224</v>
      </c>
      <c r="Y405">
        <v>18.8</v>
      </c>
      <c r="Z405" s="3">
        <v>444</v>
      </c>
      <c r="AA405">
        <v>40.200000000000003</v>
      </c>
      <c r="AB405" s="3">
        <v>362</v>
      </c>
      <c r="AC405">
        <v>27.9</v>
      </c>
      <c r="AD405">
        <v>87</v>
      </c>
      <c r="AE405">
        <v>2</v>
      </c>
      <c r="AF405">
        <v>991</v>
      </c>
      <c r="AG405">
        <v>705</v>
      </c>
      <c r="AH405">
        <v>22048</v>
      </c>
      <c r="AI405">
        <v>39508</v>
      </c>
      <c r="AJ405">
        <v>38.722252400000002</v>
      </c>
      <c r="AK405">
        <v>-9.1393366</v>
      </c>
    </row>
    <row r="406" spans="1:37" x14ac:dyDescent="0.3">
      <c r="A406">
        <v>403</v>
      </c>
      <c r="B406" s="3">
        <v>494</v>
      </c>
      <c r="C406" t="s">
        <v>582</v>
      </c>
      <c r="D406" t="s">
        <v>278</v>
      </c>
      <c r="E406" t="s">
        <v>279</v>
      </c>
      <c r="F406" t="s">
        <v>82</v>
      </c>
      <c r="G406" t="s">
        <v>69</v>
      </c>
      <c r="H406" t="s">
        <v>63</v>
      </c>
      <c r="I406">
        <v>5</v>
      </c>
      <c r="J406" t="s">
        <v>70</v>
      </c>
      <c r="K406">
        <v>44</v>
      </c>
      <c r="L406" s="3">
        <v>192</v>
      </c>
      <c r="M406">
        <v>9.8000000000000007</v>
      </c>
      <c r="N406" s="3" t="s">
        <v>1748</v>
      </c>
      <c r="O406">
        <v>5.6</v>
      </c>
      <c r="P406" s="3" t="s">
        <v>1749</v>
      </c>
      <c r="Q406">
        <v>23.3</v>
      </c>
      <c r="R406" s="3">
        <v>509</v>
      </c>
      <c r="S406">
        <v>3.4</v>
      </c>
      <c r="T406" s="3" t="s">
        <v>1749</v>
      </c>
      <c r="U406">
        <v>16.100000000000001</v>
      </c>
      <c r="V406" s="3">
        <v>598</v>
      </c>
      <c r="W406">
        <v>96.8</v>
      </c>
      <c r="X406" s="3">
        <v>34</v>
      </c>
      <c r="Y406">
        <v>5.0999999999999996</v>
      </c>
      <c r="Z406" s="3" t="s">
        <v>1749</v>
      </c>
      <c r="AA406">
        <v>36.1</v>
      </c>
      <c r="AB406" s="3">
        <v>391</v>
      </c>
      <c r="AC406">
        <v>27.8</v>
      </c>
      <c r="AD406">
        <v>90</v>
      </c>
      <c r="AE406">
        <v>8</v>
      </c>
      <c r="AF406">
        <v>4882</v>
      </c>
      <c r="AG406">
        <v>2453</v>
      </c>
      <c r="AH406">
        <v>27945</v>
      </c>
      <c r="AI406">
        <v>51090</v>
      </c>
      <c r="AJ406">
        <v>37.183938599999998</v>
      </c>
      <c r="AK406">
        <v>-3.6004201999999998</v>
      </c>
    </row>
    <row r="407" spans="1:37" x14ac:dyDescent="0.3">
      <c r="A407">
        <f>404</f>
        <v>404</v>
      </c>
      <c r="B407" s="3">
        <v>598</v>
      </c>
      <c r="C407" t="s">
        <v>583</v>
      </c>
      <c r="D407" t="s">
        <v>499</v>
      </c>
      <c r="E407" t="s">
        <v>500</v>
      </c>
      <c r="F407" t="s">
        <v>68</v>
      </c>
      <c r="G407" t="s">
        <v>78</v>
      </c>
      <c r="H407" t="s">
        <v>63</v>
      </c>
      <c r="I407">
        <v>5</v>
      </c>
      <c r="J407" t="s">
        <v>70</v>
      </c>
      <c r="K407">
        <v>24.2</v>
      </c>
      <c r="L407" s="3">
        <v>357</v>
      </c>
      <c r="M407">
        <v>60.4</v>
      </c>
      <c r="N407" s="3">
        <v>131</v>
      </c>
      <c r="O407">
        <v>12.1</v>
      </c>
      <c r="P407" s="3" t="s">
        <v>1749</v>
      </c>
      <c r="Q407">
        <v>13.3</v>
      </c>
      <c r="R407" s="3">
        <v>674</v>
      </c>
      <c r="S407">
        <v>7.3</v>
      </c>
      <c r="T407" s="3" t="s">
        <v>1749</v>
      </c>
      <c r="U407">
        <v>18.3</v>
      </c>
      <c r="V407" s="3">
        <v>569</v>
      </c>
      <c r="W407">
        <v>37.200000000000003</v>
      </c>
      <c r="X407" s="3">
        <v>398</v>
      </c>
      <c r="Y407">
        <v>23</v>
      </c>
      <c r="Z407" s="3">
        <v>365</v>
      </c>
      <c r="AA407">
        <v>63.1</v>
      </c>
      <c r="AB407" s="3">
        <v>232</v>
      </c>
      <c r="AC407">
        <v>27.6</v>
      </c>
      <c r="AD407">
        <v>84</v>
      </c>
      <c r="AE407">
        <v>0</v>
      </c>
      <c r="AF407">
        <v>24</v>
      </c>
      <c r="AG407">
        <v>41</v>
      </c>
      <c r="AH407">
        <v>9804</v>
      </c>
      <c r="AI407">
        <v>17936</v>
      </c>
      <c r="AJ407">
        <v>41.105594099999998</v>
      </c>
      <c r="AK407">
        <v>29.025340100000001</v>
      </c>
    </row>
    <row r="408" spans="1:37" x14ac:dyDescent="0.3">
      <c r="A408">
        <f>404</f>
        <v>404</v>
      </c>
      <c r="B408" s="3">
        <v>453</v>
      </c>
      <c r="C408" t="s">
        <v>584</v>
      </c>
      <c r="D408" t="s">
        <v>59</v>
      </c>
      <c r="E408" t="s">
        <v>60</v>
      </c>
      <c r="F408" t="s">
        <v>68</v>
      </c>
      <c r="G408" t="s">
        <v>69</v>
      </c>
      <c r="H408" t="s">
        <v>63</v>
      </c>
      <c r="I408">
        <v>4</v>
      </c>
      <c r="J408" t="s">
        <v>70</v>
      </c>
      <c r="K408">
        <v>17.5</v>
      </c>
      <c r="L408" s="3">
        <v>505</v>
      </c>
      <c r="M408">
        <v>7</v>
      </c>
      <c r="N408" s="3" t="s">
        <v>1748</v>
      </c>
      <c r="O408">
        <v>6.7</v>
      </c>
      <c r="P408" s="3" t="s">
        <v>1749</v>
      </c>
      <c r="Q408">
        <v>59.9</v>
      </c>
      <c r="R408" s="3">
        <v>207</v>
      </c>
      <c r="S408">
        <v>63</v>
      </c>
      <c r="T408" s="3">
        <v>307</v>
      </c>
      <c r="U408">
        <v>9.1</v>
      </c>
      <c r="V408" s="3" t="s">
        <v>1749</v>
      </c>
      <c r="W408">
        <v>45.1</v>
      </c>
      <c r="X408" s="3">
        <v>346</v>
      </c>
      <c r="Y408">
        <v>10</v>
      </c>
      <c r="Z408" s="3" t="s">
        <v>1749</v>
      </c>
      <c r="AA408">
        <v>46.6</v>
      </c>
      <c r="AB408" s="3">
        <v>327</v>
      </c>
      <c r="AC408">
        <v>27.6</v>
      </c>
      <c r="AD408">
        <v>100</v>
      </c>
      <c r="AE408">
        <v>19</v>
      </c>
      <c r="AF408">
        <v>27091</v>
      </c>
      <c r="AG408">
        <v>12264</v>
      </c>
      <c r="AH408">
        <v>59456</v>
      </c>
      <c r="AI408">
        <v>113268</v>
      </c>
      <c r="AJ408">
        <v>33.973705500000001</v>
      </c>
      <c r="AK408">
        <v>-117.3280644</v>
      </c>
    </row>
    <row r="409" spans="1:37" x14ac:dyDescent="0.3">
      <c r="A409">
        <f>404</f>
        <v>404</v>
      </c>
      <c r="B409" s="3">
        <v>412</v>
      </c>
      <c r="C409" t="s">
        <v>585</v>
      </c>
      <c r="D409" t="s">
        <v>586</v>
      </c>
      <c r="E409" t="s">
        <v>587</v>
      </c>
      <c r="F409" t="s">
        <v>82</v>
      </c>
      <c r="G409" t="s">
        <v>69</v>
      </c>
      <c r="H409" t="s">
        <v>320</v>
      </c>
      <c r="I409">
        <v>5</v>
      </c>
      <c r="J409" t="s">
        <v>70</v>
      </c>
      <c r="K409">
        <v>34.4</v>
      </c>
      <c r="L409" s="3">
        <v>250</v>
      </c>
      <c r="M409">
        <v>58.9</v>
      </c>
      <c r="N409" s="3">
        <v>136</v>
      </c>
      <c r="O409">
        <v>38</v>
      </c>
      <c r="P409" s="3">
        <v>415</v>
      </c>
      <c r="Q409">
        <v>1.9</v>
      </c>
      <c r="R409" s="3" t="s">
        <v>1749</v>
      </c>
      <c r="S409">
        <v>1.6</v>
      </c>
      <c r="T409" s="3" t="s">
        <v>1749</v>
      </c>
      <c r="U409">
        <v>1.1000000000000001</v>
      </c>
      <c r="V409" s="3" t="s">
        <v>1749</v>
      </c>
      <c r="W409">
        <v>9.3000000000000007</v>
      </c>
      <c r="X409" s="3">
        <v>685</v>
      </c>
      <c r="Y409">
        <v>35.299999999999997</v>
      </c>
      <c r="Z409" s="3">
        <v>213</v>
      </c>
      <c r="AA409">
        <v>38.700000000000003</v>
      </c>
      <c r="AB409" s="3">
        <v>370</v>
      </c>
      <c r="AC409">
        <v>27.6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>
        <v>14.653881699999999</v>
      </c>
      <c r="AK409">
        <v>121.06850489999999</v>
      </c>
    </row>
    <row r="410" spans="1:37" x14ac:dyDescent="0.3">
      <c r="A410">
        <f>407</f>
        <v>407</v>
      </c>
      <c r="B410" s="3">
        <v>486</v>
      </c>
      <c r="C410" t="s">
        <v>588</v>
      </c>
      <c r="D410" t="s">
        <v>164</v>
      </c>
      <c r="E410" t="s">
        <v>165</v>
      </c>
      <c r="F410" t="s">
        <v>68</v>
      </c>
      <c r="G410" t="s">
        <v>62</v>
      </c>
      <c r="H410" t="s">
        <v>63</v>
      </c>
      <c r="I410">
        <v>2</v>
      </c>
      <c r="J410" t="s">
        <v>70</v>
      </c>
      <c r="K410">
        <v>19.3</v>
      </c>
      <c r="L410" s="3">
        <v>464</v>
      </c>
      <c r="M410">
        <v>11.7</v>
      </c>
      <c r="N410" s="3" t="s">
        <v>1748</v>
      </c>
      <c r="O410">
        <v>10.3</v>
      </c>
      <c r="P410" s="3" t="s">
        <v>1749</v>
      </c>
      <c r="Q410">
        <v>18.5</v>
      </c>
      <c r="R410" s="3">
        <v>575</v>
      </c>
      <c r="S410">
        <v>100</v>
      </c>
      <c r="T410" s="3">
        <v>59</v>
      </c>
      <c r="U410">
        <v>99.3</v>
      </c>
      <c r="V410" s="3">
        <v>48</v>
      </c>
      <c r="W410">
        <v>12</v>
      </c>
      <c r="X410" s="3">
        <v>635</v>
      </c>
      <c r="Y410">
        <v>19.3</v>
      </c>
      <c r="Z410" s="3">
        <v>433</v>
      </c>
      <c r="AA410">
        <v>71.5</v>
      </c>
      <c r="AB410" s="3">
        <v>196</v>
      </c>
      <c r="AC410">
        <v>27.4</v>
      </c>
      <c r="AD410">
        <v>91</v>
      </c>
      <c r="AE410">
        <v>5</v>
      </c>
      <c r="AF410">
        <v>5439</v>
      </c>
      <c r="AG410">
        <v>2017</v>
      </c>
      <c r="AH410">
        <v>46013</v>
      </c>
      <c r="AI410">
        <v>87427</v>
      </c>
      <c r="AJ410">
        <v>-36.853609800000001</v>
      </c>
      <c r="AK410">
        <v>174.7664805</v>
      </c>
    </row>
    <row r="411" spans="1:37" x14ac:dyDescent="0.3">
      <c r="A411">
        <f>407</f>
        <v>407</v>
      </c>
      <c r="B411" s="3">
        <v>522</v>
      </c>
      <c r="C411" t="s">
        <v>589</v>
      </c>
      <c r="D411" t="s">
        <v>275</v>
      </c>
      <c r="E411" t="s">
        <v>276</v>
      </c>
      <c r="F411" t="s">
        <v>68</v>
      </c>
      <c r="G411" t="s">
        <v>69</v>
      </c>
      <c r="H411" t="s">
        <v>63</v>
      </c>
      <c r="I411">
        <v>5</v>
      </c>
      <c r="J411" t="s">
        <v>70</v>
      </c>
      <c r="K411">
        <v>36.1</v>
      </c>
      <c r="L411" s="3">
        <v>240</v>
      </c>
      <c r="M411">
        <v>28.2</v>
      </c>
      <c r="N411" s="3">
        <v>344</v>
      </c>
      <c r="O411">
        <v>3.9</v>
      </c>
      <c r="P411" s="3" t="s">
        <v>1749</v>
      </c>
      <c r="Q411">
        <v>22.5</v>
      </c>
      <c r="R411" s="3">
        <v>522</v>
      </c>
      <c r="S411">
        <v>1.4</v>
      </c>
      <c r="T411" s="3" t="s">
        <v>1749</v>
      </c>
      <c r="U411">
        <v>1.7</v>
      </c>
      <c r="V411" s="3" t="s">
        <v>1749</v>
      </c>
      <c r="W411">
        <v>24.7</v>
      </c>
      <c r="X411" s="3">
        <v>502</v>
      </c>
      <c r="Y411">
        <v>91.4</v>
      </c>
      <c r="Z411" s="3">
        <v>34</v>
      </c>
      <c r="AA411">
        <v>31</v>
      </c>
      <c r="AB411" s="3">
        <v>432</v>
      </c>
      <c r="AC411">
        <v>27.4</v>
      </c>
      <c r="AD411">
        <v>87</v>
      </c>
      <c r="AE411">
        <v>16</v>
      </c>
      <c r="AF411">
        <v>2816</v>
      </c>
      <c r="AG411">
        <v>32021</v>
      </c>
      <c r="AH411">
        <v>7774</v>
      </c>
      <c r="AI411">
        <v>14233</v>
      </c>
      <c r="AJ411">
        <v>28.584282399999999</v>
      </c>
      <c r="AK411">
        <v>77.163851899999997</v>
      </c>
    </row>
    <row r="412" spans="1:37" x14ac:dyDescent="0.3">
      <c r="A412">
        <v>409</v>
      </c>
      <c r="B412" s="3">
        <v>408</v>
      </c>
      <c r="C412" t="s">
        <v>590</v>
      </c>
      <c r="D412" t="s">
        <v>59</v>
      </c>
      <c r="E412" t="s">
        <v>60</v>
      </c>
      <c r="F412" t="s">
        <v>68</v>
      </c>
      <c r="G412" t="s">
        <v>62</v>
      </c>
      <c r="H412" t="s">
        <v>63</v>
      </c>
      <c r="I412">
        <v>5</v>
      </c>
      <c r="J412" t="s">
        <v>70</v>
      </c>
      <c r="K412">
        <v>18.8</v>
      </c>
      <c r="L412" s="3">
        <v>475</v>
      </c>
      <c r="M412">
        <v>18.2</v>
      </c>
      <c r="N412" s="3">
        <v>482</v>
      </c>
      <c r="O412">
        <v>56.8</v>
      </c>
      <c r="P412" s="3">
        <v>258</v>
      </c>
      <c r="Q412">
        <v>20.3</v>
      </c>
      <c r="R412" s="3">
        <v>553</v>
      </c>
      <c r="S412">
        <v>12.3</v>
      </c>
      <c r="T412" s="3" t="s">
        <v>1749</v>
      </c>
      <c r="U412">
        <v>4.2</v>
      </c>
      <c r="V412" s="3" t="s">
        <v>1749</v>
      </c>
      <c r="W412">
        <v>54.9</v>
      </c>
      <c r="X412" s="3">
        <v>285</v>
      </c>
      <c r="Y412">
        <v>15</v>
      </c>
      <c r="Z412" s="3">
        <v>559</v>
      </c>
      <c r="AA412">
        <v>97.7</v>
      </c>
      <c r="AB412" s="3">
        <v>29</v>
      </c>
      <c r="AC412">
        <v>27.3</v>
      </c>
      <c r="AD412">
        <v>100</v>
      </c>
      <c r="AE412">
        <v>19</v>
      </c>
      <c r="AF412">
        <v>27091</v>
      </c>
      <c r="AG412">
        <v>12264</v>
      </c>
      <c r="AH412">
        <v>59456</v>
      </c>
      <c r="AI412">
        <v>113268</v>
      </c>
      <c r="AJ412">
        <v>40.572943199999997</v>
      </c>
      <c r="AK412">
        <v>-105.0848391</v>
      </c>
    </row>
    <row r="413" spans="1:37" x14ac:dyDescent="0.3">
      <c r="A413">
        <f>410</f>
        <v>410</v>
      </c>
      <c r="B413" s="3">
        <v>465</v>
      </c>
      <c r="C413" t="s">
        <v>591</v>
      </c>
      <c r="D413" t="s">
        <v>215</v>
      </c>
      <c r="E413" t="s">
        <v>216</v>
      </c>
      <c r="F413" t="s">
        <v>68</v>
      </c>
      <c r="G413" t="s">
        <v>69</v>
      </c>
      <c r="H413" t="s">
        <v>320</v>
      </c>
      <c r="I413">
        <v>5</v>
      </c>
      <c r="J413" t="s">
        <v>70</v>
      </c>
      <c r="K413">
        <v>43.3</v>
      </c>
      <c r="L413" s="3">
        <v>197</v>
      </c>
      <c r="M413">
        <v>72.900000000000006</v>
      </c>
      <c r="N413" s="3">
        <v>92</v>
      </c>
      <c r="O413">
        <v>8.6999999999999993</v>
      </c>
      <c r="P413" s="3" t="s">
        <v>1749</v>
      </c>
      <c r="Q413">
        <v>4</v>
      </c>
      <c r="R413" s="3" t="s">
        <v>1749</v>
      </c>
      <c r="S413">
        <v>6.6</v>
      </c>
      <c r="T413" s="3" t="s">
        <v>1749</v>
      </c>
      <c r="U413">
        <v>2.2000000000000002</v>
      </c>
      <c r="V413" s="3" t="s">
        <v>1749</v>
      </c>
      <c r="W413">
        <v>7.3</v>
      </c>
      <c r="X413" s="3" t="s">
        <v>1749</v>
      </c>
      <c r="Y413">
        <v>4</v>
      </c>
      <c r="Z413" s="3" t="s">
        <v>1749</v>
      </c>
      <c r="AA413">
        <v>12.9</v>
      </c>
      <c r="AB413" s="3">
        <v>635</v>
      </c>
      <c r="AC413">
        <v>27.2</v>
      </c>
      <c r="AD413">
        <v>83</v>
      </c>
      <c r="AE413">
        <v>11</v>
      </c>
      <c r="AF413">
        <v>5757</v>
      </c>
      <c r="AG413">
        <v>9004</v>
      </c>
      <c r="AH413">
        <v>24975</v>
      </c>
      <c r="AI413">
        <v>46620</v>
      </c>
      <c r="AJ413">
        <v>-33.450439000000003</v>
      </c>
      <c r="AK413">
        <v>-70.680139299999993</v>
      </c>
    </row>
    <row r="414" spans="1:37" x14ac:dyDescent="0.3">
      <c r="A414">
        <f>410</f>
        <v>410</v>
      </c>
      <c r="B414" s="3">
        <v>369</v>
      </c>
      <c r="C414" t="s">
        <v>592</v>
      </c>
      <c r="D414" t="s">
        <v>59</v>
      </c>
      <c r="E414" t="s">
        <v>60</v>
      </c>
      <c r="F414" t="s">
        <v>68</v>
      </c>
      <c r="G414" t="s">
        <v>69</v>
      </c>
      <c r="H414" t="s">
        <v>63</v>
      </c>
      <c r="I414">
        <v>5</v>
      </c>
      <c r="J414" t="s">
        <v>70</v>
      </c>
      <c r="K414">
        <v>15.1</v>
      </c>
      <c r="L414" s="3">
        <v>577</v>
      </c>
      <c r="M414">
        <v>13.3</v>
      </c>
      <c r="N414" s="3" t="s">
        <v>1748</v>
      </c>
      <c r="O414">
        <v>83.6</v>
      </c>
      <c r="P414" s="3">
        <v>116</v>
      </c>
      <c r="Q414">
        <v>9</v>
      </c>
      <c r="R414" s="3" t="s">
        <v>1749</v>
      </c>
      <c r="S414">
        <v>72.599999999999994</v>
      </c>
      <c r="T414" s="3">
        <v>263</v>
      </c>
      <c r="U414">
        <v>7.8</v>
      </c>
      <c r="V414" s="3" t="s">
        <v>1749</v>
      </c>
      <c r="W414">
        <v>35.700000000000003</v>
      </c>
      <c r="X414" s="3">
        <v>414</v>
      </c>
      <c r="Y414">
        <v>23.5</v>
      </c>
      <c r="Z414" s="3">
        <v>359</v>
      </c>
      <c r="AA414">
        <v>71.8</v>
      </c>
      <c r="AB414" s="3">
        <v>194</v>
      </c>
      <c r="AC414">
        <v>27.2</v>
      </c>
      <c r="AD414">
        <v>100</v>
      </c>
      <c r="AE414">
        <v>19</v>
      </c>
      <c r="AF414">
        <v>27091</v>
      </c>
      <c r="AG414">
        <v>12264</v>
      </c>
      <c r="AH414">
        <v>59456</v>
      </c>
      <c r="AI414">
        <v>113268</v>
      </c>
      <c r="AJ414">
        <v>38.954343899999998</v>
      </c>
      <c r="AK414">
        <v>-95.255796099999998</v>
      </c>
    </row>
    <row r="415" spans="1:37" x14ac:dyDescent="0.3">
      <c r="A415">
        <f>410</f>
        <v>410</v>
      </c>
      <c r="B415" s="3">
        <v>649</v>
      </c>
      <c r="C415" t="s">
        <v>593</v>
      </c>
      <c r="D415" t="s">
        <v>88</v>
      </c>
      <c r="E415" t="s">
        <v>89</v>
      </c>
      <c r="F415" t="s">
        <v>61</v>
      </c>
      <c r="G415" t="s">
        <v>62</v>
      </c>
      <c r="H415" t="s">
        <v>63</v>
      </c>
      <c r="I415">
        <v>3</v>
      </c>
      <c r="J415" t="s">
        <v>70</v>
      </c>
      <c r="K415">
        <v>8.5</v>
      </c>
      <c r="L415" s="3" t="s">
        <v>1748</v>
      </c>
      <c r="M415">
        <v>6.8</v>
      </c>
      <c r="N415" s="3" t="s">
        <v>1748</v>
      </c>
      <c r="O415">
        <v>4.5</v>
      </c>
      <c r="P415" s="3" t="s">
        <v>1749</v>
      </c>
      <c r="Q415">
        <v>59.6</v>
      </c>
      <c r="R415" s="3">
        <v>209</v>
      </c>
      <c r="S415">
        <v>76.099999999999994</v>
      </c>
      <c r="T415" s="3">
        <v>245</v>
      </c>
      <c r="U415">
        <v>26.3</v>
      </c>
      <c r="V415" s="3">
        <v>462</v>
      </c>
      <c r="W415">
        <v>60.6</v>
      </c>
      <c r="X415" s="3">
        <v>240</v>
      </c>
      <c r="Y415">
        <v>12</v>
      </c>
      <c r="Z415" s="3" t="s">
        <v>1749</v>
      </c>
      <c r="AA415">
        <v>51.2</v>
      </c>
      <c r="AB415" s="3">
        <v>299</v>
      </c>
      <c r="AC415">
        <v>27.2</v>
      </c>
      <c r="AD415">
        <v>95</v>
      </c>
      <c r="AE415">
        <v>5</v>
      </c>
      <c r="AF415">
        <v>5393</v>
      </c>
      <c r="AG415">
        <v>1490</v>
      </c>
      <c r="AH415">
        <v>51048</v>
      </c>
      <c r="AI415">
        <v>96902</v>
      </c>
      <c r="AJ415">
        <v>-27.604541399999999</v>
      </c>
      <c r="AK415">
        <v>151.9302108</v>
      </c>
    </row>
    <row r="416" spans="1:37" x14ac:dyDescent="0.3">
      <c r="A416">
        <f>413</f>
        <v>413</v>
      </c>
      <c r="B416" s="3">
        <v>438</v>
      </c>
      <c r="C416" t="s">
        <v>594</v>
      </c>
      <c r="D416" t="s">
        <v>66</v>
      </c>
      <c r="E416" t="s">
        <v>67</v>
      </c>
      <c r="F416" t="s">
        <v>68</v>
      </c>
      <c r="G416" t="s">
        <v>62</v>
      </c>
      <c r="H416" t="s">
        <v>320</v>
      </c>
      <c r="I416">
        <v>3</v>
      </c>
      <c r="J416" t="s">
        <v>70</v>
      </c>
      <c r="K416">
        <v>28.9</v>
      </c>
      <c r="L416" s="3">
        <v>301</v>
      </c>
      <c r="M416">
        <v>29.7</v>
      </c>
      <c r="N416" s="3">
        <v>329</v>
      </c>
      <c r="O416">
        <v>13.8</v>
      </c>
      <c r="P416" s="3" t="s">
        <v>1749</v>
      </c>
      <c r="Q416">
        <v>8.4</v>
      </c>
      <c r="R416" s="3" t="s">
        <v>1749</v>
      </c>
      <c r="S416">
        <v>68.8</v>
      </c>
      <c r="T416" s="3">
        <v>282</v>
      </c>
      <c r="U416">
        <v>70.3</v>
      </c>
      <c r="V416" s="3">
        <v>209</v>
      </c>
      <c r="W416">
        <v>27.1</v>
      </c>
      <c r="X416" s="3">
        <v>481</v>
      </c>
      <c r="Y416">
        <v>18.399999999999999</v>
      </c>
      <c r="Z416" s="3">
        <v>454</v>
      </c>
      <c r="AA416">
        <v>34.299999999999997</v>
      </c>
      <c r="AB416" s="3">
        <v>409</v>
      </c>
      <c r="AC416">
        <v>27.1</v>
      </c>
      <c r="AD416">
        <v>96</v>
      </c>
      <c r="AE416">
        <v>12</v>
      </c>
      <c r="AF416">
        <v>11405</v>
      </c>
      <c r="AG416">
        <v>3215</v>
      </c>
      <c r="AH416">
        <v>37460</v>
      </c>
      <c r="AI416">
        <v>66806</v>
      </c>
      <c r="AJ416">
        <v>51.7551755</v>
      </c>
      <c r="AK416">
        <v>-1.2294852000000001</v>
      </c>
    </row>
    <row r="417" spans="1:37" x14ac:dyDescent="0.3">
      <c r="A417">
        <f>413</f>
        <v>413</v>
      </c>
      <c r="B417" s="3">
        <v>402</v>
      </c>
      <c r="C417" t="s">
        <v>595</v>
      </c>
      <c r="D417" t="s">
        <v>66</v>
      </c>
      <c r="E417" t="s">
        <v>67</v>
      </c>
      <c r="F417" t="s">
        <v>61</v>
      </c>
      <c r="G417" t="s">
        <v>62</v>
      </c>
      <c r="H417" t="s">
        <v>63</v>
      </c>
      <c r="I417">
        <v>5</v>
      </c>
      <c r="J417" t="s">
        <v>70</v>
      </c>
      <c r="K417">
        <v>16</v>
      </c>
      <c r="L417" s="3">
        <v>546</v>
      </c>
      <c r="M417">
        <v>5.7</v>
      </c>
      <c r="N417" s="3" t="s">
        <v>1748</v>
      </c>
      <c r="O417">
        <v>13.7</v>
      </c>
      <c r="P417" s="3" t="s">
        <v>1749</v>
      </c>
      <c r="Q417">
        <v>36.299999999999997</v>
      </c>
      <c r="R417" s="3">
        <v>384</v>
      </c>
      <c r="S417">
        <v>94.4</v>
      </c>
      <c r="T417" s="3">
        <v>155</v>
      </c>
      <c r="U417">
        <v>88.7</v>
      </c>
      <c r="V417" s="3">
        <v>125</v>
      </c>
      <c r="W417">
        <v>23.7</v>
      </c>
      <c r="X417" s="3">
        <v>511</v>
      </c>
      <c r="Y417">
        <v>11.1</v>
      </c>
      <c r="Z417" s="3" t="s">
        <v>1749</v>
      </c>
      <c r="AA417">
        <v>38.1</v>
      </c>
      <c r="AB417" s="3">
        <v>377</v>
      </c>
      <c r="AC417">
        <v>27.1</v>
      </c>
      <c r="AD417">
        <v>96</v>
      </c>
      <c r="AE417">
        <v>12</v>
      </c>
      <c r="AF417">
        <v>11405</v>
      </c>
      <c r="AG417">
        <v>3215</v>
      </c>
      <c r="AH417">
        <v>37460</v>
      </c>
      <c r="AI417">
        <v>66806</v>
      </c>
      <c r="AJ417">
        <v>51.424709700000001</v>
      </c>
      <c r="AK417">
        <v>-0.56674939999999996</v>
      </c>
    </row>
    <row r="418" spans="1:37" x14ac:dyDescent="0.3">
      <c r="A418">
        <f>415</f>
        <v>415</v>
      </c>
      <c r="B418" s="3">
        <v>461</v>
      </c>
      <c r="C418" t="s">
        <v>596</v>
      </c>
      <c r="D418" t="s">
        <v>88</v>
      </c>
      <c r="E418" t="s">
        <v>89</v>
      </c>
      <c r="F418" t="s">
        <v>61</v>
      </c>
      <c r="G418" t="s">
        <v>69</v>
      </c>
      <c r="H418" t="s">
        <v>63</v>
      </c>
      <c r="I418">
        <v>4</v>
      </c>
      <c r="J418" t="s">
        <v>70</v>
      </c>
      <c r="K418">
        <v>15.4</v>
      </c>
      <c r="L418" s="3">
        <v>567</v>
      </c>
      <c r="M418">
        <v>8.6999999999999993</v>
      </c>
      <c r="N418" s="3" t="s">
        <v>1748</v>
      </c>
      <c r="O418">
        <v>14.1</v>
      </c>
      <c r="P418" s="3" t="s">
        <v>1749</v>
      </c>
      <c r="Q418">
        <v>51.1</v>
      </c>
      <c r="R418" s="3">
        <v>255</v>
      </c>
      <c r="S418">
        <v>42</v>
      </c>
      <c r="T418" s="3">
        <v>393</v>
      </c>
      <c r="U418">
        <v>13.5</v>
      </c>
      <c r="V418" s="3">
        <v>650</v>
      </c>
      <c r="W418">
        <v>42.5</v>
      </c>
      <c r="X418" s="3">
        <v>359</v>
      </c>
      <c r="Y418">
        <v>9</v>
      </c>
      <c r="Z418" s="3" t="s">
        <v>1749</v>
      </c>
      <c r="AA418">
        <v>83.3</v>
      </c>
      <c r="AB418" s="3">
        <v>131</v>
      </c>
      <c r="AC418">
        <v>27</v>
      </c>
      <c r="AD418">
        <v>95</v>
      </c>
      <c r="AE418">
        <v>5</v>
      </c>
      <c r="AF418">
        <v>5393</v>
      </c>
      <c r="AG418">
        <v>1490</v>
      </c>
      <c r="AH418">
        <v>51048</v>
      </c>
      <c r="AI418">
        <v>96902</v>
      </c>
      <c r="AJ418">
        <v>-19.325858499999999</v>
      </c>
      <c r="AK418">
        <v>146.75666029999999</v>
      </c>
    </row>
    <row r="419" spans="1:37" x14ac:dyDescent="0.3">
      <c r="A419">
        <f>415</f>
        <v>415</v>
      </c>
      <c r="B419" s="3">
        <v>267</v>
      </c>
      <c r="C419" t="s">
        <v>597</v>
      </c>
      <c r="D419" t="s">
        <v>193</v>
      </c>
      <c r="E419" t="s">
        <v>194</v>
      </c>
      <c r="F419" t="s">
        <v>61</v>
      </c>
      <c r="G419" t="s">
        <v>78</v>
      </c>
      <c r="H419" t="s">
        <v>63</v>
      </c>
      <c r="I419">
        <v>4</v>
      </c>
      <c r="J419" t="s">
        <v>70</v>
      </c>
      <c r="K419">
        <v>19.8</v>
      </c>
      <c r="L419" s="3">
        <v>446</v>
      </c>
      <c r="M419">
        <v>19.899999999999999</v>
      </c>
      <c r="N419" s="3">
        <v>455</v>
      </c>
      <c r="O419">
        <v>96</v>
      </c>
      <c r="P419" s="3">
        <v>57</v>
      </c>
      <c r="Q419">
        <v>16</v>
      </c>
      <c r="R419" s="3">
        <v>620</v>
      </c>
      <c r="S419">
        <v>31.4</v>
      </c>
      <c r="T419" s="3">
        <v>480</v>
      </c>
      <c r="U419">
        <v>53.1</v>
      </c>
      <c r="V419" s="3">
        <v>273</v>
      </c>
      <c r="W419">
        <v>5.4</v>
      </c>
      <c r="X419" s="3" t="s">
        <v>1749</v>
      </c>
      <c r="Y419">
        <v>15.7</v>
      </c>
      <c r="Z419" s="3">
        <v>534</v>
      </c>
      <c r="AA419">
        <v>1.2</v>
      </c>
      <c r="AB419" s="3" t="s">
        <v>1749</v>
      </c>
      <c r="AC419">
        <v>27</v>
      </c>
      <c r="AD419">
        <v>87</v>
      </c>
      <c r="AE419">
        <v>17</v>
      </c>
      <c r="AF419">
        <v>3786</v>
      </c>
      <c r="AG419">
        <v>12588</v>
      </c>
      <c r="AH419">
        <v>9400</v>
      </c>
      <c r="AI419">
        <v>17679</v>
      </c>
      <c r="AJ419">
        <v>55.929724299999997</v>
      </c>
      <c r="AK419">
        <v>37.519943400000002</v>
      </c>
    </row>
    <row r="420" spans="1:37" x14ac:dyDescent="0.3">
      <c r="A420">
        <f>415</f>
        <v>415</v>
      </c>
      <c r="B420" s="3">
        <v>416</v>
      </c>
      <c r="C420" t="s">
        <v>598</v>
      </c>
      <c r="D420" t="s">
        <v>543</v>
      </c>
      <c r="E420" t="s">
        <v>544</v>
      </c>
      <c r="F420" t="s">
        <v>61</v>
      </c>
      <c r="G420" t="s">
        <v>62</v>
      </c>
      <c r="H420" t="s">
        <v>320</v>
      </c>
      <c r="I420">
        <v>5</v>
      </c>
      <c r="J420" t="s">
        <v>64</v>
      </c>
      <c r="K420">
        <v>30.3</v>
      </c>
      <c r="L420" s="3">
        <v>287</v>
      </c>
      <c r="M420">
        <v>23.8</v>
      </c>
      <c r="N420" s="3">
        <v>405</v>
      </c>
      <c r="O420">
        <v>42.8</v>
      </c>
      <c r="P420" s="3">
        <v>368</v>
      </c>
      <c r="Q420">
        <v>4.5999999999999996</v>
      </c>
      <c r="R420" s="3" t="s">
        <v>1749</v>
      </c>
      <c r="S420">
        <v>97.9</v>
      </c>
      <c r="T420" s="3">
        <v>115</v>
      </c>
      <c r="U420">
        <v>3.9</v>
      </c>
      <c r="V420" s="3" t="s">
        <v>1749</v>
      </c>
      <c r="W420">
        <v>1.4</v>
      </c>
      <c r="X420" s="3" t="s">
        <v>1749</v>
      </c>
      <c r="Y420">
        <v>63.3</v>
      </c>
      <c r="Z420" s="3">
        <v>92</v>
      </c>
      <c r="AA420">
        <v>16.3</v>
      </c>
      <c r="AB420" s="3">
        <v>588</v>
      </c>
      <c r="AC420">
        <v>27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>
        <v>30.0191008</v>
      </c>
      <c r="AK420">
        <v>31.4991117</v>
      </c>
    </row>
    <row r="421" spans="1:37" x14ac:dyDescent="0.3">
      <c r="A421">
        <v>418</v>
      </c>
      <c r="B421" s="3">
        <v>264</v>
      </c>
      <c r="C421" t="s">
        <v>599</v>
      </c>
      <c r="D421" t="s">
        <v>193</v>
      </c>
      <c r="E421" t="s">
        <v>194</v>
      </c>
      <c r="F421" t="s">
        <v>61</v>
      </c>
      <c r="G421" t="s">
        <v>62</v>
      </c>
      <c r="H421" t="s">
        <v>63</v>
      </c>
      <c r="I421">
        <v>5</v>
      </c>
      <c r="J421" t="s">
        <v>70</v>
      </c>
      <c r="K421">
        <v>23.1</v>
      </c>
      <c r="L421" s="3">
        <v>376</v>
      </c>
      <c r="M421">
        <v>10.9</v>
      </c>
      <c r="N421" s="3" t="s">
        <v>1748</v>
      </c>
      <c r="O421">
        <v>99.4</v>
      </c>
      <c r="P421" s="3">
        <v>32</v>
      </c>
      <c r="Q421">
        <v>5.0999999999999996</v>
      </c>
      <c r="R421" s="3" t="s">
        <v>1749</v>
      </c>
      <c r="S421">
        <v>23.7</v>
      </c>
      <c r="T421" s="3">
        <v>555</v>
      </c>
      <c r="U421">
        <v>91.5</v>
      </c>
      <c r="V421" s="3">
        <v>109</v>
      </c>
      <c r="W421">
        <v>23.4</v>
      </c>
      <c r="X421" s="3">
        <v>514</v>
      </c>
      <c r="Y421">
        <v>7.3</v>
      </c>
      <c r="Z421" s="3" t="s">
        <v>1749</v>
      </c>
      <c r="AA421">
        <v>3</v>
      </c>
      <c r="AB421" s="3" t="s">
        <v>1749</v>
      </c>
      <c r="AC421">
        <v>26.9</v>
      </c>
      <c r="AD421">
        <v>87</v>
      </c>
      <c r="AE421">
        <v>17</v>
      </c>
      <c r="AF421">
        <v>3786</v>
      </c>
      <c r="AG421">
        <v>12588</v>
      </c>
      <c r="AH421">
        <v>9400</v>
      </c>
      <c r="AI421">
        <v>17679</v>
      </c>
      <c r="AJ421">
        <v>56.469499999999996</v>
      </c>
      <c r="AK421">
        <v>84.947513000000001</v>
      </c>
    </row>
    <row r="422" spans="1:37" x14ac:dyDescent="0.3">
      <c r="A422">
        <f>419</f>
        <v>419</v>
      </c>
      <c r="B422" s="3">
        <v>477</v>
      </c>
      <c r="C422" t="s">
        <v>600</v>
      </c>
      <c r="D422" t="s">
        <v>190</v>
      </c>
      <c r="E422" t="s">
        <v>191</v>
      </c>
      <c r="F422" t="s">
        <v>82</v>
      </c>
      <c r="G422" t="s">
        <v>69</v>
      </c>
      <c r="H422" t="s">
        <v>63</v>
      </c>
      <c r="I422">
        <v>3</v>
      </c>
      <c r="J422" t="s">
        <v>70</v>
      </c>
      <c r="K422">
        <v>39.299999999999997</v>
      </c>
      <c r="L422" s="3">
        <v>219</v>
      </c>
      <c r="M422">
        <v>34.6</v>
      </c>
      <c r="N422" s="3">
        <v>282</v>
      </c>
      <c r="O422">
        <v>15</v>
      </c>
      <c r="P422" s="3" t="s">
        <v>1749</v>
      </c>
      <c r="Q422">
        <v>16.2</v>
      </c>
      <c r="R422" s="3">
        <v>614</v>
      </c>
      <c r="S422">
        <v>6.2</v>
      </c>
      <c r="T422" s="3" t="s">
        <v>1749</v>
      </c>
      <c r="U422">
        <v>2.8</v>
      </c>
      <c r="V422" s="3" t="s">
        <v>1749</v>
      </c>
      <c r="W422">
        <v>34.5</v>
      </c>
      <c r="X422" s="3">
        <v>422</v>
      </c>
      <c r="Y422">
        <v>5.7</v>
      </c>
      <c r="Z422" s="3" t="s">
        <v>1749</v>
      </c>
      <c r="AA422">
        <v>53.7</v>
      </c>
      <c r="AB422" s="3">
        <v>287</v>
      </c>
      <c r="AC422">
        <v>26.8</v>
      </c>
      <c r="AD422">
        <v>86</v>
      </c>
      <c r="AE422">
        <v>13</v>
      </c>
      <c r="AF422">
        <v>5314</v>
      </c>
      <c r="AG422">
        <v>12406</v>
      </c>
      <c r="AH422">
        <v>17842</v>
      </c>
      <c r="AI422">
        <v>32148</v>
      </c>
      <c r="AJ422">
        <v>-22.1208904</v>
      </c>
      <c r="AK422">
        <v>-70.919855499999997</v>
      </c>
    </row>
    <row r="423" spans="1:37" x14ac:dyDescent="0.3">
      <c r="A423">
        <f>419</f>
        <v>419</v>
      </c>
      <c r="B423" s="3">
        <v>443</v>
      </c>
      <c r="C423" t="s">
        <v>601</v>
      </c>
      <c r="D423" t="s">
        <v>59</v>
      </c>
      <c r="E423" t="s">
        <v>60</v>
      </c>
      <c r="F423" t="s">
        <v>68</v>
      </c>
      <c r="G423" t="s">
        <v>69</v>
      </c>
      <c r="H423" t="s">
        <v>63</v>
      </c>
      <c r="I423">
        <v>5</v>
      </c>
      <c r="J423" t="s">
        <v>70</v>
      </c>
      <c r="K423">
        <v>24.4</v>
      </c>
      <c r="L423" s="3">
        <v>354</v>
      </c>
      <c r="M423">
        <v>17.899999999999999</v>
      </c>
      <c r="N423" s="3">
        <v>489</v>
      </c>
      <c r="O423">
        <v>16.2</v>
      </c>
      <c r="P423" s="3" t="s">
        <v>1749</v>
      </c>
      <c r="Q423">
        <v>35.4</v>
      </c>
      <c r="R423" s="3">
        <v>386</v>
      </c>
      <c r="S423">
        <v>50</v>
      </c>
      <c r="T423" s="3">
        <v>358</v>
      </c>
      <c r="U423">
        <v>5.5</v>
      </c>
      <c r="V423" s="3" t="s">
        <v>1749</v>
      </c>
      <c r="W423">
        <v>46.5</v>
      </c>
      <c r="X423" s="3">
        <v>335</v>
      </c>
      <c r="Y423">
        <v>11.1</v>
      </c>
      <c r="Z423" s="3" t="s">
        <v>1749</v>
      </c>
      <c r="AA423">
        <v>49.7</v>
      </c>
      <c r="AB423" s="3">
        <v>309</v>
      </c>
      <c r="AC423">
        <v>26.8</v>
      </c>
      <c r="AD423">
        <v>100</v>
      </c>
      <c r="AE423">
        <v>19</v>
      </c>
      <c r="AF423">
        <v>27091</v>
      </c>
      <c r="AG423">
        <v>12264</v>
      </c>
      <c r="AH423">
        <v>59456</v>
      </c>
      <c r="AI423">
        <v>113268</v>
      </c>
      <c r="AJ423">
        <v>46.729526499999999</v>
      </c>
      <c r="AK423">
        <v>-117.18030589999999</v>
      </c>
    </row>
    <row r="424" spans="1:37" x14ac:dyDescent="0.3">
      <c r="A424">
        <f>421</f>
        <v>421</v>
      </c>
      <c r="B424" s="3">
        <v>284</v>
      </c>
      <c r="C424" t="s">
        <v>602</v>
      </c>
      <c r="D424" t="s">
        <v>253</v>
      </c>
      <c r="E424" t="s">
        <v>254</v>
      </c>
      <c r="F424" t="s">
        <v>61</v>
      </c>
      <c r="G424" t="s">
        <v>78</v>
      </c>
      <c r="H424" t="s">
        <v>63</v>
      </c>
      <c r="I424">
        <v>5</v>
      </c>
      <c r="J424" t="s">
        <v>70</v>
      </c>
      <c r="K424">
        <v>14.5</v>
      </c>
      <c r="L424" s="3">
        <v>595</v>
      </c>
      <c r="M424">
        <v>11</v>
      </c>
      <c r="N424" s="3" t="s">
        <v>1748</v>
      </c>
      <c r="O424">
        <v>99.5</v>
      </c>
      <c r="P424" s="3">
        <v>31</v>
      </c>
      <c r="Q424">
        <v>13.6</v>
      </c>
      <c r="R424" s="3">
        <v>664</v>
      </c>
      <c r="S424">
        <v>75</v>
      </c>
      <c r="T424" s="3">
        <v>255</v>
      </c>
      <c r="U424">
        <v>58.8</v>
      </c>
      <c r="V424" s="3">
        <v>258</v>
      </c>
      <c r="W424">
        <v>10.4</v>
      </c>
      <c r="X424" s="3">
        <v>664</v>
      </c>
      <c r="Y424">
        <v>13.6</v>
      </c>
      <c r="Z424" s="3">
        <v>629</v>
      </c>
      <c r="AA424">
        <v>4.2</v>
      </c>
      <c r="AB424" s="3" t="s">
        <v>1749</v>
      </c>
      <c r="AC424">
        <v>26.7</v>
      </c>
      <c r="AD424">
        <v>89</v>
      </c>
      <c r="AE424">
        <v>0</v>
      </c>
      <c r="AF424">
        <v>41</v>
      </c>
      <c r="AG424">
        <v>15</v>
      </c>
      <c r="AH424">
        <v>41595</v>
      </c>
      <c r="AI424">
        <v>75558</v>
      </c>
      <c r="AJ424">
        <v>47.069419099999998</v>
      </c>
      <c r="AK424">
        <v>15.450376800000001</v>
      </c>
    </row>
    <row r="425" spans="1:37" x14ac:dyDescent="0.3">
      <c r="A425">
        <f>421</f>
        <v>421</v>
      </c>
      <c r="B425" s="3">
        <v>260</v>
      </c>
      <c r="C425" t="s">
        <v>603</v>
      </c>
      <c r="D425" t="s">
        <v>193</v>
      </c>
      <c r="E425" t="s">
        <v>194</v>
      </c>
      <c r="F425" t="s">
        <v>61</v>
      </c>
      <c r="G425" t="s">
        <v>62</v>
      </c>
      <c r="H425" t="s">
        <v>63</v>
      </c>
      <c r="I425">
        <v>4</v>
      </c>
      <c r="J425" t="s">
        <v>70</v>
      </c>
      <c r="K425">
        <v>27.5</v>
      </c>
      <c r="L425" s="3">
        <v>317</v>
      </c>
      <c r="M425">
        <v>14.4</v>
      </c>
      <c r="N425" s="3">
        <v>572</v>
      </c>
      <c r="O425">
        <v>93.5</v>
      </c>
      <c r="P425" s="3">
        <v>69</v>
      </c>
      <c r="Q425">
        <v>12.6</v>
      </c>
      <c r="R425" s="3">
        <v>685</v>
      </c>
      <c r="S425">
        <v>6.7</v>
      </c>
      <c r="T425" s="3" t="s">
        <v>1749</v>
      </c>
      <c r="U425">
        <v>56.3</v>
      </c>
      <c r="V425" s="3">
        <v>264</v>
      </c>
      <c r="W425">
        <v>5.3</v>
      </c>
      <c r="X425" s="3" t="s">
        <v>1749</v>
      </c>
      <c r="Y425">
        <v>12.9</v>
      </c>
      <c r="Z425" s="3">
        <v>667</v>
      </c>
      <c r="AA425">
        <v>6.8</v>
      </c>
      <c r="AB425" s="3" t="s">
        <v>1749</v>
      </c>
      <c r="AC425">
        <v>26.7</v>
      </c>
      <c r="AD425">
        <v>87</v>
      </c>
      <c r="AE425">
        <v>17</v>
      </c>
      <c r="AF425">
        <v>3786</v>
      </c>
      <c r="AG425">
        <v>12588</v>
      </c>
      <c r="AH425">
        <v>9400</v>
      </c>
      <c r="AI425">
        <v>17679</v>
      </c>
      <c r="AJ425">
        <v>54.847746200000003</v>
      </c>
      <c r="AK425">
        <v>83.0943884</v>
      </c>
    </row>
    <row r="426" spans="1:37" x14ac:dyDescent="0.3">
      <c r="A426">
        <f>421</f>
        <v>421</v>
      </c>
      <c r="B426" s="3">
        <v>523</v>
      </c>
      <c r="C426" t="s">
        <v>604</v>
      </c>
      <c r="D426" t="s">
        <v>153</v>
      </c>
      <c r="E426" t="s">
        <v>154</v>
      </c>
      <c r="F426" t="s">
        <v>68</v>
      </c>
      <c r="G426" t="s">
        <v>69</v>
      </c>
      <c r="H426" t="s">
        <v>63</v>
      </c>
      <c r="I426">
        <v>5</v>
      </c>
      <c r="J426" t="s">
        <v>70</v>
      </c>
      <c r="K426">
        <v>18.100000000000001</v>
      </c>
      <c r="L426" s="3">
        <v>495</v>
      </c>
      <c r="M426">
        <v>16.3</v>
      </c>
      <c r="N426" s="3">
        <v>524</v>
      </c>
      <c r="O426">
        <v>12.9</v>
      </c>
      <c r="P426" s="3" t="s">
        <v>1749</v>
      </c>
      <c r="Q426">
        <v>27.2</v>
      </c>
      <c r="R426" s="3">
        <v>461</v>
      </c>
      <c r="S426">
        <v>50.7</v>
      </c>
      <c r="T426" s="3">
        <v>355</v>
      </c>
      <c r="U426">
        <v>48.5</v>
      </c>
      <c r="V426" s="3">
        <v>306</v>
      </c>
      <c r="W426">
        <v>79.3</v>
      </c>
      <c r="X426" s="3">
        <v>149</v>
      </c>
      <c r="Y426">
        <v>16.2</v>
      </c>
      <c r="Z426" s="3">
        <v>516</v>
      </c>
      <c r="AA426">
        <v>47.8</v>
      </c>
      <c r="AB426" s="3">
        <v>318</v>
      </c>
      <c r="AC426">
        <v>26.7</v>
      </c>
      <c r="AD426">
        <v>83</v>
      </c>
      <c r="AE426">
        <v>1</v>
      </c>
      <c r="AF426">
        <v>1555</v>
      </c>
      <c r="AG426">
        <v>506</v>
      </c>
      <c r="AH426">
        <v>50651</v>
      </c>
      <c r="AI426">
        <v>91263</v>
      </c>
      <c r="AJ426">
        <v>50.640827399999999</v>
      </c>
      <c r="AK426">
        <v>5.5760585000000003</v>
      </c>
    </row>
    <row r="427" spans="1:37" x14ac:dyDescent="0.3">
      <c r="A427">
        <f>421</f>
        <v>421</v>
      </c>
      <c r="B427" s="3">
        <v>434</v>
      </c>
      <c r="C427" t="s">
        <v>605</v>
      </c>
      <c r="D427" t="s">
        <v>104</v>
      </c>
      <c r="E427" t="s">
        <v>105</v>
      </c>
      <c r="F427" t="s">
        <v>82</v>
      </c>
      <c r="G427" t="s">
        <v>69</v>
      </c>
      <c r="H427" t="s">
        <v>63</v>
      </c>
      <c r="I427">
        <v>5</v>
      </c>
      <c r="J427" t="s">
        <v>70</v>
      </c>
      <c r="K427">
        <v>39.6</v>
      </c>
      <c r="L427" s="3">
        <v>216</v>
      </c>
      <c r="M427">
        <v>7.9</v>
      </c>
      <c r="N427" s="3" t="s">
        <v>1748</v>
      </c>
      <c r="O427">
        <v>5.3</v>
      </c>
      <c r="P427" s="3" t="s">
        <v>1749</v>
      </c>
      <c r="Q427">
        <v>23.1</v>
      </c>
      <c r="R427" s="3">
        <v>512</v>
      </c>
      <c r="S427">
        <v>35.6</v>
      </c>
      <c r="T427" s="3">
        <v>449</v>
      </c>
      <c r="U427">
        <v>38.6</v>
      </c>
      <c r="V427" s="3">
        <v>357</v>
      </c>
      <c r="W427">
        <v>70.2</v>
      </c>
      <c r="X427" s="3">
        <v>194</v>
      </c>
      <c r="Y427">
        <v>10.9</v>
      </c>
      <c r="Z427" s="3" t="s">
        <v>1749</v>
      </c>
      <c r="AA427">
        <v>14.9</v>
      </c>
      <c r="AB427" s="3">
        <v>614</v>
      </c>
      <c r="AC427">
        <v>26.7</v>
      </c>
      <c r="AD427">
        <v>92</v>
      </c>
      <c r="AE427">
        <v>4</v>
      </c>
      <c r="AF427">
        <v>2785</v>
      </c>
      <c r="AG427">
        <v>932</v>
      </c>
      <c r="AH427">
        <v>31192</v>
      </c>
      <c r="AI427">
        <v>58875</v>
      </c>
      <c r="AJ427">
        <v>48.579069199999999</v>
      </c>
      <c r="AK427">
        <v>7.7664545</v>
      </c>
    </row>
    <row r="428" spans="1:37" x14ac:dyDescent="0.3">
      <c r="A428">
        <f>421</f>
        <v>421</v>
      </c>
      <c r="B428" s="3">
        <v>513</v>
      </c>
      <c r="C428" t="s">
        <v>606</v>
      </c>
      <c r="D428" t="s">
        <v>88</v>
      </c>
      <c r="E428" t="s">
        <v>89</v>
      </c>
      <c r="F428" t="s">
        <v>61</v>
      </c>
      <c r="G428" t="s">
        <v>62</v>
      </c>
      <c r="H428" t="s">
        <v>63</v>
      </c>
      <c r="I428">
        <v>3</v>
      </c>
      <c r="J428" t="s">
        <v>70</v>
      </c>
      <c r="K428">
        <v>13.7</v>
      </c>
      <c r="L428" s="3" t="s">
        <v>1748</v>
      </c>
      <c r="M428">
        <v>7.3</v>
      </c>
      <c r="N428" s="3" t="s">
        <v>1748</v>
      </c>
      <c r="O428">
        <v>2.2999999999999998</v>
      </c>
      <c r="P428" s="3" t="s">
        <v>1749</v>
      </c>
      <c r="Q428">
        <v>51.7</v>
      </c>
      <c r="R428" s="3">
        <v>251</v>
      </c>
      <c r="S428">
        <v>87</v>
      </c>
      <c r="T428" s="3">
        <v>199</v>
      </c>
      <c r="U428">
        <v>58.9</v>
      </c>
      <c r="V428" s="3">
        <v>255</v>
      </c>
      <c r="W428">
        <v>8.9</v>
      </c>
      <c r="X428" s="3">
        <v>700</v>
      </c>
      <c r="Y428">
        <v>9.8000000000000007</v>
      </c>
      <c r="Z428" s="3" t="s">
        <v>1749</v>
      </c>
      <c r="AA428">
        <v>55.2</v>
      </c>
      <c r="AB428" s="3">
        <v>275</v>
      </c>
      <c r="AC428">
        <v>26.7</v>
      </c>
      <c r="AD428">
        <v>95</v>
      </c>
      <c r="AE428">
        <v>5</v>
      </c>
      <c r="AF428">
        <v>5393</v>
      </c>
      <c r="AG428">
        <v>1490</v>
      </c>
      <c r="AH428">
        <v>51048</v>
      </c>
      <c r="AI428">
        <v>96902</v>
      </c>
      <c r="AJ428">
        <v>-35.238142099999997</v>
      </c>
      <c r="AK428">
        <v>149.08383839999999</v>
      </c>
    </row>
    <row r="429" spans="1:37" x14ac:dyDescent="0.3">
      <c r="A429">
        <v>426</v>
      </c>
      <c r="B429" s="3">
        <v>532</v>
      </c>
      <c r="C429" t="s">
        <v>607</v>
      </c>
      <c r="D429" t="s">
        <v>183</v>
      </c>
      <c r="E429" t="s">
        <v>184</v>
      </c>
      <c r="F429" t="s">
        <v>68</v>
      </c>
      <c r="G429" t="s">
        <v>69</v>
      </c>
      <c r="H429" t="s">
        <v>320</v>
      </c>
      <c r="I429">
        <v>4</v>
      </c>
      <c r="J429" t="s">
        <v>70</v>
      </c>
      <c r="K429">
        <v>17.5</v>
      </c>
      <c r="L429" s="3">
        <v>507</v>
      </c>
      <c r="M429">
        <v>29.1</v>
      </c>
      <c r="N429" s="3">
        <v>337</v>
      </c>
      <c r="O429">
        <v>14</v>
      </c>
      <c r="P429" s="3" t="s">
        <v>1749</v>
      </c>
      <c r="Q429">
        <v>21.9</v>
      </c>
      <c r="R429" s="3">
        <v>529</v>
      </c>
      <c r="S429">
        <v>88.4</v>
      </c>
      <c r="T429" s="3">
        <v>190</v>
      </c>
      <c r="U429">
        <v>28.6</v>
      </c>
      <c r="V429" s="3">
        <v>434</v>
      </c>
      <c r="W429">
        <v>34.6</v>
      </c>
      <c r="X429" s="3">
        <v>421</v>
      </c>
      <c r="Y429">
        <v>13.9</v>
      </c>
      <c r="Z429" s="3">
        <v>614</v>
      </c>
      <c r="AA429">
        <v>58.9</v>
      </c>
      <c r="AB429" s="3">
        <v>254</v>
      </c>
      <c r="AC429">
        <v>26.6</v>
      </c>
      <c r="AD429">
        <v>90</v>
      </c>
      <c r="AE429">
        <v>8</v>
      </c>
      <c r="AF429">
        <v>7231</v>
      </c>
      <c r="AG429">
        <v>2455</v>
      </c>
      <c r="AH429">
        <v>41605</v>
      </c>
      <c r="AI429">
        <v>78274</v>
      </c>
      <c r="AJ429">
        <v>52.673588100000003</v>
      </c>
      <c r="AK429">
        <v>-8.5724371999999995</v>
      </c>
    </row>
    <row r="430" spans="1:37" x14ac:dyDescent="0.3">
      <c r="A430">
        <v>427</v>
      </c>
      <c r="B430" s="3">
        <v>552</v>
      </c>
      <c r="C430" t="s">
        <v>608</v>
      </c>
      <c r="D430" t="s">
        <v>275</v>
      </c>
      <c r="E430" t="s">
        <v>276</v>
      </c>
      <c r="F430" t="s">
        <v>68</v>
      </c>
      <c r="G430" t="s">
        <v>78</v>
      </c>
      <c r="H430" t="s">
        <v>63</v>
      </c>
      <c r="I430">
        <v>3</v>
      </c>
      <c r="J430" t="s">
        <v>70</v>
      </c>
      <c r="K430">
        <v>8.5</v>
      </c>
      <c r="L430" s="3" t="s">
        <v>1748</v>
      </c>
      <c r="M430">
        <v>8.5</v>
      </c>
      <c r="N430" s="3" t="s">
        <v>1748</v>
      </c>
      <c r="O430">
        <v>5.3</v>
      </c>
      <c r="P430" s="3" t="s">
        <v>1749</v>
      </c>
      <c r="Q430">
        <v>99.8</v>
      </c>
      <c r="R430" s="3">
        <v>12</v>
      </c>
      <c r="S430">
        <v>0</v>
      </c>
      <c r="T430" s="3">
        <v>0</v>
      </c>
      <c r="U430">
        <v>1.5</v>
      </c>
      <c r="V430" s="3" t="s">
        <v>1749</v>
      </c>
      <c r="W430">
        <v>33.799999999999997</v>
      </c>
      <c r="X430" s="3">
        <v>427</v>
      </c>
      <c r="Y430">
        <v>9.8000000000000007</v>
      </c>
      <c r="Z430" s="3" t="s">
        <v>1749</v>
      </c>
      <c r="AA430">
        <v>64.8</v>
      </c>
      <c r="AB430" s="3">
        <v>226</v>
      </c>
      <c r="AC430">
        <v>26.5</v>
      </c>
      <c r="AD430">
        <v>87</v>
      </c>
      <c r="AE430">
        <v>16</v>
      </c>
      <c r="AF430">
        <v>2816</v>
      </c>
      <c r="AG430">
        <v>32021</v>
      </c>
      <c r="AH430">
        <v>7774</v>
      </c>
      <c r="AI430">
        <v>14233</v>
      </c>
      <c r="AJ430">
        <v>13.011081600000001</v>
      </c>
      <c r="AK430">
        <v>80.236313699999997</v>
      </c>
    </row>
    <row r="431" spans="1:37" x14ac:dyDescent="0.3">
      <c r="A431">
        <v>428</v>
      </c>
      <c r="B431" s="3">
        <v>347</v>
      </c>
      <c r="C431" t="s">
        <v>609</v>
      </c>
      <c r="D431" t="s">
        <v>278</v>
      </c>
      <c r="E431" t="s">
        <v>279</v>
      </c>
      <c r="F431" t="s">
        <v>61</v>
      </c>
      <c r="G431" t="s">
        <v>78</v>
      </c>
      <c r="H431" t="s">
        <v>320</v>
      </c>
      <c r="I431">
        <v>2</v>
      </c>
      <c r="J431" t="s">
        <v>440</v>
      </c>
      <c r="K431">
        <v>7</v>
      </c>
      <c r="L431" s="3" t="s">
        <v>1748</v>
      </c>
      <c r="M431">
        <v>40.9</v>
      </c>
      <c r="N431" s="3">
        <v>230</v>
      </c>
      <c r="O431">
        <v>56.2</v>
      </c>
      <c r="P431" s="3">
        <v>262</v>
      </c>
      <c r="Q431">
        <v>2.6</v>
      </c>
      <c r="R431" s="3" t="s">
        <v>1749</v>
      </c>
      <c r="S431">
        <v>94.6</v>
      </c>
      <c r="T431" s="3">
        <v>154</v>
      </c>
      <c r="U431">
        <v>100</v>
      </c>
      <c r="V431" s="3">
        <v>4</v>
      </c>
      <c r="W431">
        <v>1</v>
      </c>
      <c r="X431" s="3" t="s">
        <v>1749</v>
      </c>
      <c r="Y431">
        <v>39.4</v>
      </c>
      <c r="Z431" s="3">
        <v>183</v>
      </c>
      <c r="AA431">
        <v>6</v>
      </c>
      <c r="AB431" s="3" t="s">
        <v>1749</v>
      </c>
      <c r="AC431">
        <v>26.4</v>
      </c>
      <c r="AD431">
        <v>90</v>
      </c>
      <c r="AE431">
        <v>8</v>
      </c>
      <c r="AF431">
        <v>4882</v>
      </c>
      <c r="AG431">
        <v>2453</v>
      </c>
      <c r="AH431">
        <v>27945</v>
      </c>
      <c r="AI431">
        <v>51090</v>
      </c>
      <c r="AJ431">
        <v>40.952885199999997</v>
      </c>
      <c r="AK431">
        <v>-4.1188364000000002</v>
      </c>
    </row>
    <row r="432" spans="1:37" x14ac:dyDescent="0.3">
      <c r="A432">
        <f>429</f>
        <v>429</v>
      </c>
      <c r="B432" s="3">
        <v>429</v>
      </c>
      <c r="C432" t="s">
        <v>610</v>
      </c>
      <c r="D432" t="s">
        <v>80</v>
      </c>
      <c r="E432" t="s">
        <v>81</v>
      </c>
      <c r="F432" t="s">
        <v>91</v>
      </c>
      <c r="G432" t="s">
        <v>134</v>
      </c>
      <c r="H432" t="s">
        <v>63</v>
      </c>
      <c r="I432">
        <v>2</v>
      </c>
      <c r="J432" t="s">
        <v>70</v>
      </c>
      <c r="K432">
        <v>7</v>
      </c>
      <c r="L432" s="3" t="s">
        <v>1748</v>
      </c>
      <c r="M432">
        <v>5.8</v>
      </c>
      <c r="N432" s="3" t="s">
        <v>1748</v>
      </c>
      <c r="O432">
        <v>99.2</v>
      </c>
      <c r="P432" s="3">
        <v>34</v>
      </c>
      <c r="Q432">
        <v>64.599999999999994</v>
      </c>
      <c r="R432" s="3">
        <v>180</v>
      </c>
      <c r="S432">
        <v>6.7</v>
      </c>
      <c r="T432" s="3" t="s">
        <v>1749</v>
      </c>
      <c r="U432">
        <v>89</v>
      </c>
      <c r="V432" s="3" t="s">
        <v>1749</v>
      </c>
      <c r="W432">
        <v>3.1</v>
      </c>
      <c r="X432" s="3" t="s">
        <v>1749</v>
      </c>
      <c r="Y432">
        <v>7.5</v>
      </c>
      <c r="Z432" s="3" t="s">
        <v>1749</v>
      </c>
      <c r="AA432">
        <v>34.9</v>
      </c>
      <c r="AB432" s="3">
        <v>400</v>
      </c>
      <c r="AC432">
        <v>26.3</v>
      </c>
      <c r="AD432">
        <v>96</v>
      </c>
      <c r="AE432">
        <v>10</v>
      </c>
      <c r="AF432">
        <v>9112</v>
      </c>
      <c r="AG432">
        <v>7730</v>
      </c>
      <c r="AH432">
        <v>43641</v>
      </c>
      <c r="AI432">
        <v>80207</v>
      </c>
      <c r="AJ432">
        <v>1.3412580000000001</v>
      </c>
      <c r="AK432">
        <v>103.9637585</v>
      </c>
    </row>
    <row r="433" spans="1:37" x14ac:dyDescent="0.3">
      <c r="A433">
        <f>429</f>
        <v>429</v>
      </c>
      <c r="B433" s="3">
        <v>457</v>
      </c>
      <c r="C433" t="s">
        <v>611</v>
      </c>
      <c r="D433" t="s">
        <v>243</v>
      </c>
      <c r="E433" t="s">
        <v>244</v>
      </c>
      <c r="F433" t="s">
        <v>68</v>
      </c>
      <c r="G433" t="s">
        <v>62</v>
      </c>
      <c r="H433" t="s">
        <v>63</v>
      </c>
      <c r="I433">
        <v>4</v>
      </c>
      <c r="J433" t="s">
        <v>70</v>
      </c>
      <c r="K433">
        <v>24.6</v>
      </c>
      <c r="L433" s="3">
        <v>352</v>
      </c>
      <c r="M433">
        <v>8.9</v>
      </c>
      <c r="N433" s="3" t="s">
        <v>1748</v>
      </c>
      <c r="O433">
        <v>19.3</v>
      </c>
      <c r="P433" s="3">
        <v>685</v>
      </c>
      <c r="Q433">
        <v>44</v>
      </c>
      <c r="R433" s="3">
        <v>305</v>
      </c>
      <c r="S433">
        <v>26.9</v>
      </c>
      <c r="T433" s="3">
        <v>509</v>
      </c>
      <c r="U433">
        <v>6.2</v>
      </c>
      <c r="V433" s="3" t="s">
        <v>1749</v>
      </c>
      <c r="W433">
        <v>61</v>
      </c>
      <c r="X433" s="3">
        <v>238</v>
      </c>
      <c r="Y433">
        <v>9.3000000000000007</v>
      </c>
      <c r="Z433" s="3" t="s">
        <v>1749</v>
      </c>
      <c r="AA433">
        <v>34.9</v>
      </c>
      <c r="AB433" s="3">
        <v>400</v>
      </c>
      <c r="AC433">
        <v>26.3</v>
      </c>
      <c r="AD433">
        <v>92</v>
      </c>
      <c r="AE433">
        <v>4</v>
      </c>
      <c r="AF433">
        <v>2834</v>
      </c>
      <c r="AG433">
        <v>1344</v>
      </c>
      <c r="AH433">
        <v>29636</v>
      </c>
      <c r="AI433">
        <v>54776</v>
      </c>
      <c r="AJ433">
        <v>46.066867199999997</v>
      </c>
      <c r="AK433">
        <v>11.123109100000001</v>
      </c>
    </row>
    <row r="434" spans="1:37" x14ac:dyDescent="0.3">
      <c r="A434">
        <f>431</f>
        <v>431</v>
      </c>
      <c r="B434" s="3">
        <v>477</v>
      </c>
      <c r="C434" t="s">
        <v>612</v>
      </c>
      <c r="D434" t="s">
        <v>499</v>
      </c>
      <c r="E434" t="s">
        <v>500</v>
      </c>
      <c r="F434" t="s">
        <v>61</v>
      </c>
      <c r="G434" t="s">
        <v>69</v>
      </c>
      <c r="H434" t="s">
        <v>320</v>
      </c>
      <c r="I434">
        <v>3</v>
      </c>
      <c r="J434" t="s">
        <v>64</v>
      </c>
      <c r="K434">
        <v>22.4</v>
      </c>
      <c r="L434" s="3">
        <v>393</v>
      </c>
      <c r="M434">
        <v>47.3</v>
      </c>
      <c r="N434" s="3">
        <v>187</v>
      </c>
      <c r="O434">
        <v>24</v>
      </c>
      <c r="P434" s="3">
        <v>591</v>
      </c>
      <c r="Q434">
        <v>28.6</v>
      </c>
      <c r="R434" s="3">
        <v>448</v>
      </c>
      <c r="S434">
        <v>27.3</v>
      </c>
      <c r="T434" s="3">
        <v>504</v>
      </c>
      <c r="U434">
        <v>11.2</v>
      </c>
      <c r="V434" s="3">
        <v>687</v>
      </c>
      <c r="W434">
        <v>6.4</v>
      </c>
      <c r="X434" s="3" t="s">
        <v>1749</v>
      </c>
      <c r="Y434">
        <v>11</v>
      </c>
      <c r="Z434" s="3" t="s">
        <v>1749</v>
      </c>
      <c r="AA434">
        <v>29.9</v>
      </c>
      <c r="AB434" s="3">
        <v>449</v>
      </c>
      <c r="AC434">
        <v>26.2</v>
      </c>
      <c r="AD434">
        <v>84</v>
      </c>
      <c r="AE434">
        <v>0</v>
      </c>
      <c r="AF434">
        <v>24</v>
      </c>
      <c r="AG434">
        <v>41</v>
      </c>
      <c r="AH434">
        <v>9804</v>
      </c>
      <c r="AI434">
        <v>17936</v>
      </c>
      <c r="AJ434">
        <v>41.20543</v>
      </c>
      <c r="AK434">
        <v>29.072411500000001</v>
      </c>
    </row>
    <row r="435" spans="1:37" x14ac:dyDescent="0.3">
      <c r="A435">
        <f>431</f>
        <v>431</v>
      </c>
      <c r="B435" s="3">
        <v>560</v>
      </c>
      <c r="C435" t="s">
        <v>613</v>
      </c>
      <c r="D435" t="s">
        <v>88</v>
      </c>
      <c r="E435" t="s">
        <v>89</v>
      </c>
      <c r="F435" t="s">
        <v>61</v>
      </c>
      <c r="G435" t="s">
        <v>62</v>
      </c>
      <c r="H435" t="s">
        <v>63</v>
      </c>
      <c r="I435">
        <v>3</v>
      </c>
      <c r="J435" t="s">
        <v>70</v>
      </c>
      <c r="K435">
        <v>7.3</v>
      </c>
      <c r="L435" s="3" t="s">
        <v>1748</v>
      </c>
      <c r="M435">
        <v>5.3</v>
      </c>
      <c r="N435" s="3" t="s">
        <v>1748</v>
      </c>
      <c r="O435">
        <v>5.4</v>
      </c>
      <c r="P435" s="3" t="s">
        <v>1749</v>
      </c>
      <c r="Q435">
        <v>53.1</v>
      </c>
      <c r="R435" s="3">
        <v>242</v>
      </c>
      <c r="S435">
        <v>86.3</v>
      </c>
      <c r="T435" s="3">
        <v>200</v>
      </c>
      <c r="U435">
        <v>76.599999999999994</v>
      </c>
      <c r="V435" s="3">
        <v>178</v>
      </c>
      <c r="W435">
        <v>40.1</v>
      </c>
      <c r="X435" s="3">
        <v>378</v>
      </c>
      <c r="Y435">
        <v>14.2</v>
      </c>
      <c r="Z435" s="3">
        <v>593</v>
      </c>
      <c r="AA435">
        <v>23.7</v>
      </c>
      <c r="AB435" s="3">
        <v>506</v>
      </c>
      <c r="AC435">
        <v>26.2</v>
      </c>
      <c r="AD435">
        <v>95</v>
      </c>
      <c r="AE435">
        <v>5</v>
      </c>
      <c r="AF435">
        <v>5393</v>
      </c>
      <c r="AG435">
        <v>1490</v>
      </c>
      <c r="AH435">
        <v>51048</v>
      </c>
      <c r="AI435">
        <v>96902</v>
      </c>
      <c r="AJ435">
        <v>-2.2963300000000002</v>
      </c>
      <c r="AK435">
        <v>35.564930400000001</v>
      </c>
    </row>
    <row r="436" spans="1:37" x14ac:dyDescent="0.3">
      <c r="A436">
        <f>431</f>
        <v>431</v>
      </c>
      <c r="B436" s="3">
        <v>436</v>
      </c>
      <c r="C436" t="s">
        <v>614</v>
      </c>
      <c r="D436" t="s">
        <v>167</v>
      </c>
      <c r="E436" t="s">
        <v>168</v>
      </c>
      <c r="F436" t="s">
        <v>61</v>
      </c>
      <c r="G436" t="s">
        <v>78</v>
      </c>
      <c r="H436" t="s">
        <v>63</v>
      </c>
      <c r="I436">
        <v>3</v>
      </c>
      <c r="J436" t="s">
        <v>70</v>
      </c>
      <c r="K436">
        <v>15</v>
      </c>
      <c r="L436" s="3">
        <v>584</v>
      </c>
      <c r="M436">
        <v>57.7</v>
      </c>
      <c r="N436" s="3">
        <v>144</v>
      </c>
      <c r="O436">
        <v>27</v>
      </c>
      <c r="P436" s="3">
        <v>560</v>
      </c>
      <c r="Q436">
        <v>34.299999999999997</v>
      </c>
      <c r="R436" s="3">
        <v>398</v>
      </c>
      <c r="S436">
        <v>21.1</v>
      </c>
      <c r="T436" s="3">
        <v>582</v>
      </c>
      <c r="U436">
        <v>18.2</v>
      </c>
      <c r="V436" s="3">
        <v>571</v>
      </c>
      <c r="W436">
        <v>1.3</v>
      </c>
      <c r="X436" s="3" t="s">
        <v>1749</v>
      </c>
      <c r="Y436">
        <v>17.3</v>
      </c>
      <c r="Z436" s="3">
        <v>485</v>
      </c>
      <c r="AA436">
        <v>12.6</v>
      </c>
      <c r="AB436" s="3">
        <v>638</v>
      </c>
      <c r="AC436">
        <v>26.2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>
        <v>25.0438884</v>
      </c>
      <c r="AK436">
        <v>121.53439899999999</v>
      </c>
    </row>
    <row r="437" spans="1:37" x14ac:dyDescent="0.3">
      <c r="A437">
        <f>431</f>
        <v>431</v>
      </c>
      <c r="B437" s="3">
        <v>332</v>
      </c>
      <c r="C437" t="s">
        <v>615</v>
      </c>
      <c r="D437" t="s">
        <v>167</v>
      </c>
      <c r="E437" t="s">
        <v>168</v>
      </c>
      <c r="F437" t="s">
        <v>61</v>
      </c>
      <c r="G437" t="s">
        <v>62</v>
      </c>
      <c r="H437" t="s">
        <v>63</v>
      </c>
      <c r="I437">
        <v>4</v>
      </c>
      <c r="J437" t="s">
        <v>70</v>
      </c>
      <c r="K437">
        <v>34.5</v>
      </c>
      <c r="L437" s="3">
        <v>248</v>
      </c>
      <c r="M437">
        <v>20.8</v>
      </c>
      <c r="N437" s="3">
        <v>448</v>
      </c>
      <c r="O437">
        <v>65.400000000000006</v>
      </c>
      <c r="P437" s="3">
        <v>209</v>
      </c>
      <c r="Q437">
        <v>5.9</v>
      </c>
      <c r="R437" s="3" t="s">
        <v>1749</v>
      </c>
      <c r="S437">
        <v>14.5</v>
      </c>
      <c r="T437" s="3">
        <v>674</v>
      </c>
      <c r="U437">
        <v>26.7</v>
      </c>
      <c r="V437" s="3">
        <v>452</v>
      </c>
      <c r="W437">
        <v>1.5</v>
      </c>
      <c r="X437" s="3" t="s">
        <v>1749</v>
      </c>
      <c r="Y437">
        <v>14.7</v>
      </c>
      <c r="Z437" s="3">
        <v>571</v>
      </c>
      <c r="AA437">
        <v>43.2</v>
      </c>
      <c r="AB437" s="3">
        <v>344</v>
      </c>
      <c r="AC437">
        <v>26.2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>
        <v>25.026087799999999</v>
      </c>
      <c r="AK437">
        <v>121.5275484</v>
      </c>
    </row>
    <row r="438" spans="1:37" x14ac:dyDescent="0.3">
      <c r="A438">
        <f>431</f>
        <v>431</v>
      </c>
      <c r="B438" s="3">
        <v>506</v>
      </c>
      <c r="C438" t="s">
        <v>616</v>
      </c>
      <c r="D438" t="s">
        <v>66</v>
      </c>
      <c r="E438" t="s">
        <v>67</v>
      </c>
      <c r="F438" t="s">
        <v>61</v>
      </c>
      <c r="G438" t="s">
        <v>62</v>
      </c>
      <c r="H438" t="s">
        <v>63</v>
      </c>
      <c r="I438">
        <v>4</v>
      </c>
      <c r="J438" t="s">
        <v>70</v>
      </c>
      <c r="K438">
        <v>11.5</v>
      </c>
      <c r="L438" s="3" t="s">
        <v>1748</v>
      </c>
      <c r="M438">
        <v>10.199999999999999</v>
      </c>
      <c r="N438" s="3" t="s">
        <v>1748</v>
      </c>
      <c r="O438">
        <v>10.5</v>
      </c>
      <c r="P438" s="3" t="s">
        <v>1749</v>
      </c>
      <c r="Q438">
        <v>34.700000000000003</v>
      </c>
      <c r="R438" s="3">
        <v>391</v>
      </c>
      <c r="S438">
        <v>71.900000000000006</v>
      </c>
      <c r="T438" s="3">
        <v>266</v>
      </c>
      <c r="U438">
        <v>83.5</v>
      </c>
      <c r="V438" s="3">
        <v>149</v>
      </c>
      <c r="W438">
        <v>14.4</v>
      </c>
      <c r="X438" s="3">
        <v>607</v>
      </c>
      <c r="Y438">
        <v>14.8</v>
      </c>
      <c r="Z438" s="3">
        <v>566</v>
      </c>
      <c r="AA438">
        <v>79.8</v>
      </c>
      <c r="AB438" s="3">
        <v>152</v>
      </c>
      <c r="AC438">
        <v>26.2</v>
      </c>
      <c r="AD438">
        <v>96</v>
      </c>
      <c r="AE438">
        <v>12</v>
      </c>
      <c r="AF438">
        <v>11405</v>
      </c>
      <c r="AG438">
        <v>3215</v>
      </c>
      <c r="AH438">
        <v>37460</v>
      </c>
      <c r="AI438">
        <v>66806</v>
      </c>
      <c r="AJ438">
        <v>56.146092000000003</v>
      </c>
      <c r="AK438">
        <v>-3.9177578999999998</v>
      </c>
    </row>
    <row r="439" spans="1:37" x14ac:dyDescent="0.3">
      <c r="A439">
        <f>436</f>
        <v>436</v>
      </c>
      <c r="B439" s="3">
        <v>471</v>
      </c>
      <c r="C439" t="s">
        <v>617</v>
      </c>
      <c r="D439" t="s">
        <v>183</v>
      </c>
      <c r="E439" t="s">
        <v>184</v>
      </c>
      <c r="F439" t="s">
        <v>68</v>
      </c>
      <c r="G439" t="s">
        <v>69</v>
      </c>
      <c r="H439" t="s">
        <v>320</v>
      </c>
      <c r="I439">
        <v>3</v>
      </c>
      <c r="J439" t="s">
        <v>70</v>
      </c>
      <c r="K439">
        <v>19.7</v>
      </c>
      <c r="L439" s="3">
        <v>452</v>
      </c>
      <c r="M439">
        <v>27</v>
      </c>
      <c r="N439" s="3">
        <v>360</v>
      </c>
      <c r="O439">
        <v>25.6</v>
      </c>
      <c r="P439" s="3">
        <v>575</v>
      </c>
      <c r="Q439">
        <v>12.4</v>
      </c>
      <c r="R439" s="3">
        <v>690</v>
      </c>
      <c r="S439">
        <v>76</v>
      </c>
      <c r="T439" s="3">
        <v>248</v>
      </c>
      <c r="U439">
        <v>19.3</v>
      </c>
      <c r="V439" s="3">
        <v>557</v>
      </c>
      <c r="W439">
        <v>19.3</v>
      </c>
      <c r="X439" s="3">
        <v>548</v>
      </c>
      <c r="Y439">
        <v>24.8</v>
      </c>
      <c r="Z439" s="3">
        <v>334</v>
      </c>
      <c r="AA439">
        <v>81.7</v>
      </c>
      <c r="AB439" s="3">
        <v>137</v>
      </c>
      <c r="AC439">
        <v>26</v>
      </c>
      <c r="AD439">
        <v>90</v>
      </c>
      <c r="AE439">
        <v>8</v>
      </c>
      <c r="AF439">
        <v>7231</v>
      </c>
      <c r="AG439">
        <v>2455</v>
      </c>
      <c r="AH439">
        <v>41605</v>
      </c>
      <c r="AI439">
        <v>78274</v>
      </c>
      <c r="AJ439">
        <v>53.385331700000002</v>
      </c>
      <c r="AK439">
        <v>-6.2588403000000001</v>
      </c>
    </row>
    <row r="440" spans="1:37" x14ac:dyDescent="0.3">
      <c r="A440">
        <f>436</f>
        <v>436</v>
      </c>
      <c r="B440" s="3">
        <v>553</v>
      </c>
      <c r="C440" t="s">
        <v>618</v>
      </c>
      <c r="D440" t="s">
        <v>128</v>
      </c>
      <c r="E440" t="s">
        <v>129</v>
      </c>
      <c r="F440" t="s">
        <v>68</v>
      </c>
      <c r="G440" t="s">
        <v>62</v>
      </c>
      <c r="H440" t="s">
        <v>63</v>
      </c>
      <c r="I440">
        <v>3</v>
      </c>
      <c r="J440" t="s">
        <v>64</v>
      </c>
      <c r="K440">
        <v>13.8</v>
      </c>
      <c r="L440" s="3" t="s">
        <v>1748</v>
      </c>
      <c r="M440">
        <v>17.3</v>
      </c>
      <c r="N440" s="3">
        <v>504</v>
      </c>
      <c r="O440">
        <v>14.7</v>
      </c>
      <c r="P440" s="3" t="s">
        <v>1749</v>
      </c>
      <c r="Q440">
        <v>65.5</v>
      </c>
      <c r="R440" s="3">
        <v>169</v>
      </c>
      <c r="S440">
        <v>24.6</v>
      </c>
      <c r="T440" s="3">
        <v>542</v>
      </c>
      <c r="U440">
        <v>26.7</v>
      </c>
      <c r="V440" s="3">
        <v>451</v>
      </c>
      <c r="W440">
        <v>29.2</v>
      </c>
      <c r="X440" s="3">
        <v>462</v>
      </c>
      <c r="Y440">
        <v>5.7</v>
      </c>
      <c r="Z440" s="3" t="s">
        <v>1749</v>
      </c>
      <c r="AA440">
        <v>8.6999999999999993</v>
      </c>
      <c r="AB440" s="3">
        <v>691</v>
      </c>
      <c r="AC440">
        <v>26</v>
      </c>
      <c r="AD440">
        <v>90</v>
      </c>
      <c r="AE440">
        <v>5</v>
      </c>
      <c r="AF440">
        <v>3655</v>
      </c>
      <c r="AG440">
        <v>1537</v>
      </c>
      <c r="AH440">
        <v>34860</v>
      </c>
      <c r="AI440">
        <v>63618</v>
      </c>
      <c r="AJ440">
        <v>37.5518018</v>
      </c>
      <c r="AK440">
        <v>127.0736345</v>
      </c>
    </row>
    <row r="441" spans="1:37" x14ac:dyDescent="0.3">
      <c r="A441">
        <f>436</f>
        <v>436</v>
      </c>
      <c r="B441" s="3">
        <v>415</v>
      </c>
      <c r="C441" t="s">
        <v>619</v>
      </c>
      <c r="D441" t="s">
        <v>225</v>
      </c>
      <c r="E441" t="s">
        <v>226</v>
      </c>
      <c r="F441" t="s">
        <v>68</v>
      </c>
      <c r="G441" t="s">
        <v>69</v>
      </c>
      <c r="H441" t="s">
        <v>63</v>
      </c>
      <c r="I441">
        <v>1</v>
      </c>
      <c r="J441" t="s">
        <v>70</v>
      </c>
      <c r="K441">
        <v>22.5</v>
      </c>
      <c r="L441" s="3">
        <v>391</v>
      </c>
      <c r="M441">
        <v>19.5</v>
      </c>
      <c r="N441" s="3">
        <v>463</v>
      </c>
      <c r="O441">
        <v>23.9</v>
      </c>
      <c r="P441" s="3">
        <v>595</v>
      </c>
      <c r="Q441">
        <v>31.8</v>
      </c>
      <c r="R441" s="3">
        <v>422</v>
      </c>
      <c r="S441">
        <v>32</v>
      </c>
      <c r="T441" s="3">
        <v>473</v>
      </c>
      <c r="U441">
        <v>6.4</v>
      </c>
      <c r="V441" s="3" t="s">
        <v>1749</v>
      </c>
      <c r="W441">
        <v>56.4</v>
      </c>
      <c r="X441" s="3">
        <v>275</v>
      </c>
      <c r="Y441">
        <v>20.6</v>
      </c>
      <c r="Z441" s="3">
        <v>406</v>
      </c>
      <c r="AA441">
        <v>37.200000000000003</v>
      </c>
      <c r="AB441" s="3">
        <v>387</v>
      </c>
      <c r="AC441">
        <v>26</v>
      </c>
      <c r="AD441">
        <v>91</v>
      </c>
      <c r="AE441">
        <v>0</v>
      </c>
      <c r="AF441">
        <v>0</v>
      </c>
      <c r="AG441">
        <v>0</v>
      </c>
      <c r="AH441">
        <v>43119</v>
      </c>
      <c r="AI441">
        <v>79728</v>
      </c>
      <c r="AJ441">
        <v>61.494107300000003</v>
      </c>
      <c r="AK441">
        <v>23.779235400000001</v>
      </c>
    </row>
    <row r="442" spans="1:37" x14ac:dyDescent="0.3">
      <c r="A442">
        <f>436</f>
        <v>436</v>
      </c>
      <c r="B442" s="3">
        <v>428</v>
      </c>
      <c r="C442" t="s">
        <v>620</v>
      </c>
      <c r="D442" t="s">
        <v>94</v>
      </c>
      <c r="E442" t="s">
        <v>1726</v>
      </c>
      <c r="F442" t="s">
        <v>68</v>
      </c>
      <c r="G442" t="s">
        <v>62</v>
      </c>
      <c r="H442" t="s">
        <v>63</v>
      </c>
      <c r="I442">
        <v>3</v>
      </c>
      <c r="J442" t="s">
        <v>70</v>
      </c>
      <c r="K442">
        <v>12.6</v>
      </c>
      <c r="L442" s="3" t="s">
        <v>1748</v>
      </c>
      <c r="M442">
        <v>3</v>
      </c>
      <c r="N442" s="3" t="s">
        <v>1748</v>
      </c>
      <c r="O442">
        <v>10.7</v>
      </c>
      <c r="P442" s="3" t="s">
        <v>1749</v>
      </c>
      <c r="Q442">
        <v>97.3</v>
      </c>
      <c r="R442" s="3">
        <v>39</v>
      </c>
      <c r="S442">
        <v>3.3</v>
      </c>
      <c r="T442" s="3" t="s">
        <v>1749</v>
      </c>
      <c r="U442">
        <v>3</v>
      </c>
      <c r="V442" s="3" t="s">
        <v>1749</v>
      </c>
      <c r="W442">
        <v>9.1999999999999993</v>
      </c>
      <c r="X442" s="3">
        <v>691</v>
      </c>
      <c r="Y442">
        <v>6.2</v>
      </c>
      <c r="Z442" s="3" t="s">
        <v>1749</v>
      </c>
      <c r="AA442">
        <v>3.3</v>
      </c>
      <c r="AB442" s="3" t="s">
        <v>1749</v>
      </c>
      <c r="AC442">
        <v>26</v>
      </c>
      <c r="AD442">
        <v>94</v>
      </c>
      <c r="AE442">
        <v>1</v>
      </c>
      <c r="AF442">
        <v>1008</v>
      </c>
      <c r="AG442">
        <v>2742</v>
      </c>
      <c r="AH442">
        <v>30726</v>
      </c>
      <c r="AI442">
        <v>58947</v>
      </c>
      <c r="AJ442">
        <v>39.989460999999999</v>
      </c>
      <c r="AK442">
        <v>116.360026</v>
      </c>
    </row>
    <row r="443" spans="1:37" x14ac:dyDescent="0.3">
      <c r="A443">
        <f>436</f>
        <v>436</v>
      </c>
      <c r="B443" s="3">
        <v>507</v>
      </c>
      <c r="C443" t="s">
        <v>621</v>
      </c>
      <c r="D443" t="s">
        <v>76</v>
      </c>
      <c r="E443" t="s">
        <v>77</v>
      </c>
      <c r="F443" t="s">
        <v>61</v>
      </c>
      <c r="G443" t="s">
        <v>134</v>
      </c>
      <c r="H443" t="s">
        <v>320</v>
      </c>
      <c r="I443">
        <v>5</v>
      </c>
      <c r="J443" t="s">
        <v>70</v>
      </c>
      <c r="K443">
        <v>9</v>
      </c>
      <c r="L443" s="3" t="s">
        <v>1748</v>
      </c>
      <c r="M443">
        <v>27.6</v>
      </c>
      <c r="N443" s="3">
        <v>350</v>
      </c>
      <c r="O443">
        <v>6.2</v>
      </c>
      <c r="P443" s="3" t="s">
        <v>1749</v>
      </c>
      <c r="Q443">
        <v>22.8</v>
      </c>
      <c r="R443" s="3">
        <v>515</v>
      </c>
      <c r="S443">
        <v>100</v>
      </c>
      <c r="T443" s="3">
        <v>52</v>
      </c>
      <c r="U443">
        <v>83.1</v>
      </c>
      <c r="V443" s="3">
        <v>150</v>
      </c>
      <c r="W443">
        <v>1</v>
      </c>
      <c r="X443" s="3" t="s">
        <v>1749</v>
      </c>
      <c r="Y443">
        <v>94.8</v>
      </c>
      <c r="Z443" s="3">
        <v>26</v>
      </c>
      <c r="AA443">
        <v>1.6</v>
      </c>
      <c r="AB443" s="3" t="s">
        <v>1749</v>
      </c>
      <c r="AC443">
        <v>26</v>
      </c>
      <c r="AD443">
        <v>95</v>
      </c>
      <c r="AE443">
        <v>1</v>
      </c>
      <c r="AF443">
        <v>1373</v>
      </c>
      <c r="AG443">
        <v>198</v>
      </c>
      <c r="AH443">
        <v>81776</v>
      </c>
      <c r="AI443">
        <v>146116</v>
      </c>
      <c r="AJ443">
        <v>47.430864700000001</v>
      </c>
      <c r="AK443">
        <v>9.3741421999999996</v>
      </c>
    </row>
    <row r="444" spans="1:37" x14ac:dyDescent="0.3">
      <c r="A444">
        <v>440</v>
      </c>
      <c r="B444" s="3">
        <v>410</v>
      </c>
      <c r="C444" t="s">
        <v>622</v>
      </c>
      <c r="D444" t="s">
        <v>122</v>
      </c>
      <c r="E444" t="s">
        <v>123</v>
      </c>
      <c r="F444" t="s">
        <v>68</v>
      </c>
      <c r="G444" t="s">
        <v>69</v>
      </c>
      <c r="H444" t="s">
        <v>63</v>
      </c>
      <c r="I444">
        <v>5</v>
      </c>
      <c r="J444" t="s">
        <v>70</v>
      </c>
      <c r="K444">
        <v>17.399999999999999</v>
      </c>
      <c r="L444" s="3">
        <v>511</v>
      </c>
      <c r="M444">
        <v>6</v>
      </c>
      <c r="N444" s="3" t="s">
        <v>1748</v>
      </c>
      <c r="O444">
        <v>4.9000000000000004</v>
      </c>
      <c r="P444" s="3" t="s">
        <v>1749</v>
      </c>
      <c r="Q444">
        <v>68</v>
      </c>
      <c r="R444" s="3">
        <v>154</v>
      </c>
      <c r="S444">
        <v>35.5</v>
      </c>
      <c r="T444" s="3">
        <v>449</v>
      </c>
      <c r="U444">
        <v>16.399999999999999</v>
      </c>
      <c r="V444" s="3">
        <v>591</v>
      </c>
      <c r="W444">
        <v>41.9</v>
      </c>
      <c r="X444" s="3">
        <v>363</v>
      </c>
      <c r="Y444">
        <v>9.5</v>
      </c>
      <c r="Z444" s="3" t="s">
        <v>1749</v>
      </c>
      <c r="AA444">
        <v>11.7</v>
      </c>
      <c r="AB444" s="3">
        <v>647</v>
      </c>
      <c r="AC444">
        <v>25.9</v>
      </c>
      <c r="AD444">
        <v>95</v>
      </c>
      <c r="AE444">
        <v>1</v>
      </c>
      <c r="AF444">
        <v>499</v>
      </c>
      <c r="AG444">
        <v>166</v>
      </c>
      <c r="AH444">
        <v>31931</v>
      </c>
      <c r="AI444">
        <v>67900</v>
      </c>
      <c r="AJ444">
        <v>49.788181399999999</v>
      </c>
      <c r="AK444">
        <v>9.9352599999999995</v>
      </c>
    </row>
    <row r="445" spans="1:37" x14ac:dyDescent="0.3">
      <c r="A445">
        <f>441</f>
        <v>441</v>
      </c>
      <c r="B445" s="3">
        <v>354</v>
      </c>
      <c r="C445" t="s">
        <v>623</v>
      </c>
      <c r="D445" t="s">
        <v>66</v>
      </c>
      <c r="E445" t="s">
        <v>67</v>
      </c>
      <c r="F445" t="s">
        <v>68</v>
      </c>
      <c r="G445" t="s">
        <v>69</v>
      </c>
      <c r="H445" t="s">
        <v>320</v>
      </c>
      <c r="I445">
        <v>4</v>
      </c>
      <c r="J445" t="s">
        <v>70</v>
      </c>
      <c r="K445">
        <v>18.3</v>
      </c>
      <c r="L445" s="3">
        <v>488</v>
      </c>
      <c r="M445">
        <v>13.6</v>
      </c>
      <c r="N445" s="3">
        <v>595</v>
      </c>
      <c r="O445">
        <v>37.5</v>
      </c>
      <c r="P445" s="3">
        <v>418</v>
      </c>
      <c r="Q445">
        <v>14.2</v>
      </c>
      <c r="R445" s="3">
        <v>654</v>
      </c>
      <c r="S445">
        <v>96</v>
      </c>
      <c r="T445" s="3">
        <v>142</v>
      </c>
      <c r="U445">
        <v>79.900000000000006</v>
      </c>
      <c r="V445" s="3">
        <v>162</v>
      </c>
      <c r="W445">
        <v>27.4</v>
      </c>
      <c r="X445" s="3">
        <v>475</v>
      </c>
      <c r="Y445">
        <v>10.5</v>
      </c>
      <c r="Z445" s="3" t="s">
        <v>1749</v>
      </c>
      <c r="AA445">
        <v>21.8</v>
      </c>
      <c r="AB445" s="3">
        <v>524</v>
      </c>
      <c r="AC445">
        <v>25.9</v>
      </c>
      <c r="AD445">
        <v>96</v>
      </c>
      <c r="AE445">
        <v>12</v>
      </c>
      <c r="AF445">
        <v>11405</v>
      </c>
      <c r="AG445">
        <v>3215</v>
      </c>
      <c r="AH445">
        <v>37460</v>
      </c>
      <c r="AI445">
        <v>66806</v>
      </c>
      <c r="AJ445">
        <v>56.4582476</v>
      </c>
      <c r="AK445">
        <v>-2.9847177</v>
      </c>
    </row>
    <row r="446" spans="1:37" x14ac:dyDescent="0.3">
      <c r="A446">
        <f>441</f>
        <v>441</v>
      </c>
      <c r="B446" s="3">
        <v>433</v>
      </c>
      <c r="C446" t="s">
        <v>624</v>
      </c>
      <c r="D446" t="s">
        <v>99</v>
      </c>
      <c r="E446" t="s">
        <v>100</v>
      </c>
      <c r="F446" t="s">
        <v>68</v>
      </c>
      <c r="G446" t="s">
        <v>69</v>
      </c>
      <c r="H446" t="s">
        <v>63</v>
      </c>
      <c r="I446">
        <v>5</v>
      </c>
      <c r="J446" t="s">
        <v>70</v>
      </c>
      <c r="K446">
        <v>19.899999999999999</v>
      </c>
      <c r="L446" s="3">
        <v>443</v>
      </c>
      <c r="M446">
        <v>11</v>
      </c>
      <c r="N446" s="3" t="s">
        <v>1748</v>
      </c>
      <c r="O446">
        <v>25.6</v>
      </c>
      <c r="P446" s="3">
        <v>577</v>
      </c>
      <c r="Q446">
        <v>25.1</v>
      </c>
      <c r="R446" s="3">
        <v>484</v>
      </c>
      <c r="S446">
        <v>67.400000000000006</v>
      </c>
      <c r="T446" s="3">
        <v>290</v>
      </c>
      <c r="U446">
        <v>36.299999999999997</v>
      </c>
      <c r="V446" s="3">
        <v>372</v>
      </c>
      <c r="W446">
        <v>55.4</v>
      </c>
      <c r="X446" s="3">
        <v>280</v>
      </c>
      <c r="Y446">
        <v>24.4</v>
      </c>
      <c r="Z446" s="3">
        <v>343</v>
      </c>
      <c r="AA446">
        <v>31</v>
      </c>
      <c r="AB446" s="3">
        <v>432</v>
      </c>
      <c r="AC446">
        <v>25.9</v>
      </c>
      <c r="AD446">
        <v>94</v>
      </c>
      <c r="AE446">
        <v>8</v>
      </c>
      <c r="AF446">
        <v>9176</v>
      </c>
      <c r="AG446">
        <v>3642</v>
      </c>
      <c r="AH446">
        <v>47833</v>
      </c>
      <c r="AI446">
        <v>90994</v>
      </c>
      <c r="AJ446">
        <v>46.781746300000002</v>
      </c>
      <c r="AK446">
        <v>-71.274742399999994</v>
      </c>
    </row>
    <row r="447" spans="1:37" x14ac:dyDescent="0.3">
      <c r="A447">
        <f>441</f>
        <v>441</v>
      </c>
      <c r="B447" s="3">
        <v>392</v>
      </c>
      <c r="C447" t="s">
        <v>625</v>
      </c>
      <c r="D447" t="s">
        <v>59</v>
      </c>
      <c r="E447" t="s">
        <v>60</v>
      </c>
      <c r="F447" t="s">
        <v>68</v>
      </c>
      <c r="G447" t="s">
        <v>69</v>
      </c>
      <c r="H447" t="s">
        <v>63</v>
      </c>
      <c r="I447">
        <v>5</v>
      </c>
      <c r="J447" t="s">
        <v>70</v>
      </c>
      <c r="K447">
        <v>15.9</v>
      </c>
      <c r="L447" s="3">
        <v>548</v>
      </c>
      <c r="M447">
        <v>6</v>
      </c>
      <c r="N447" s="3" t="s">
        <v>1748</v>
      </c>
      <c r="O447">
        <v>53</v>
      </c>
      <c r="P447" s="3">
        <v>295</v>
      </c>
      <c r="Q447">
        <v>36.5</v>
      </c>
      <c r="R447" s="3">
        <v>383</v>
      </c>
      <c r="S447">
        <v>25.3</v>
      </c>
      <c r="T447" s="3">
        <v>530</v>
      </c>
      <c r="U447">
        <v>10.1</v>
      </c>
      <c r="V447" s="3" t="s">
        <v>1749</v>
      </c>
      <c r="W447">
        <v>54.4</v>
      </c>
      <c r="X447" s="3">
        <v>289</v>
      </c>
      <c r="Y447">
        <v>14.9</v>
      </c>
      <c r="Z447" s="3">
        <v>560</v>
      </c>
      <c r="AA447">
        <v>49</v>
      </c>
      <c r="AB447" s="3">
        <v>315</v>
      </c>
      <c r="AC447">
        <v>25.9</v>
      </c>
      <c r="AD447">
        <v>100</v>
      </c>
      <c r="AE447">
        <v>19</v>
      </c>
      <c r="AF447">
        <v>27091</v>
      </c>
      <c r="AG447">
        <v>12264</v>
      </c>
      <c r="AH447">
        <v>59456</v>
      </c>
      <c r="AI447">
        <v>113268</v>
      </c>
      <c r="AJ447">
        <v>40.764936800000001</v>
      </c>
      <c r="AK447">
        <v>-111.84210210000001</v>
      </c>
    </row>
    <row r="448" spans="1:37" x14ac:dyDescent="0.3">
      <c r="A448">
        <f>444</f>
        <v>444</v>
      </c>
      <c r="B448" s="3">
        <v>599</v>
      </c>
      <c r="C448" t="s">
        <v>626</v>
      </c>
      <c r="D448" t="s">
        <v>513</v>
      </c>
      <c r="E448" t="s">
        <v>514</v>
      </c>
      <c r="F448" t="s">
        <v>82</v>
      </c>
      <c r="G448" t="s">
        <v>69</v>
      </c>
      <c r="H448" t="s">
        <v>63</v>
      </c>
      <c r="I448">
        <v>5</v>
      </c>
      <c r="J448" t="s">
        <v>70</v>
      </c>
      <c r="K448">
        <v>26.3</v>
      </c>
      <c r="L448" s="3">
        <v>336</v>
      </c>
      <c r="M448">
        <v>31.6</v>
      </c>
      <c r="N448" s="3">
        <v>312</v>
      </c>
      <c r="O448">
        <v>2</v>
      </c>
      <c r="P448" s="3" t="s">
        <v>1749</v>
      </c>
      <c r="Q448">
        <v>29.1</v>
      </c>
      <c r="R448" s="3">
        <v>441</v>
      </c>
      <c r="S448">
        <v>9.9</v>
      </c>
      <c r="T448" s="3" t="s">
        <v>1749</v>
      </c>
      <c r="U448">
        <v>16.2</v>
      </c>
      <c r="V448" s="3">
        <v>595</v>
      </c>
      <c r="W448">
        <v>72.8</v>
      </c>
      <c r="X448" s="3">
        <v>182</v>
      </c>
      <c r="Y448">
        <v>28.9</v>
      </c>
      <c r="Z448" s="3">
        <v>276</v>
      </c>
      <c r="AA448">
        <v>16.100000000000001</v>
      </c>
      <c r="AB448" s="3">
        <v>592</v>
      </c>
      <c r="AC448">
        <v>25.8</v>
      </c>
      <c r="AD448">
        <v>86</v>
      </c>
      <c r="AE448">
        <v>1</v>
      </c>
      <c r="AF448">
        <v>311</v>
      </c>
      <c r="AG448">
        <v>217</v>
      </c>
      <c r="AH448">
        <v>20469</v>
      </c>
      <c r="AI448">
        <v>36628</v>
      </c>
      <c r="AJ448">
        <v>37.968195999999999</v>
      </c>
      <c r="AK448">
        <v>23.778687099999999</v>
      </c>
    </row>
    <row r="449" spans="1:37" x14ac:dyDescent="0.3">
      <c r="A449">
        <f>444</f>
        <v>444</v>
      </c>
      <c r="B449" s="3">
        <v>350</v>
      </c>
      <c r="C449" t="s">
        <v>627</v>
      </c>
      <c r="D449" t="s">
        <v>59</v>
      </c>
      <c r="E449" t="s">
        <v>60</v>
      </c>
      <c r="F449" t="s">
        <v>68</v>
      </c>
      <c r="G449" t="s">
        <v>69</v>
      </c>
      <c r="H449" t="s">
        <v>63</v>
      </c>
      <c r="I449">
        <v>5</v>
      </c>
      <c r="J449" t="s">
        <v>70</v>
      </c>
      <c r="K449">
        <v>15.1</v>
      </c>
      <c r="L449" s="3">
        <v>576</v>
      </c>
      <c r="M449">
        <v>6.9</v>
      </c>
      <c r="N449" s="3" t="s">
        <v>1748</v>
      </c>
      <c r="O449">
        <v>14.5</v>
      </c>
      <c r="P449" s="3" t="s">
        <v>1749</v>
      </c>
      <c r="Q449">
        <v>41.6</v>
      </c>
      <c r="R449" s="3">
        <v>327</v>
      </c>
      <c r="S449">
        <v>47</v>
      </c>
      <c r="T449" s="3">
        <v>368</v>
      </c>
      <c r="U449">
        <v>19</v>
      </c>
      <c r="V449" s="3">
        <v>560</v>
      </c>
      <c r="W449">
        <v>61.4</v>
      </c>
      <c r="X449" s="3">
        <v>237</v>
      </c>
      <c r="Y449">
        <v>21.7</v>
      </c>
      <c r="Z449" s="3">
        <v>383</v>
      </c>
      <c r="AA449">
        <v>61.9</v>
      </c>
      <c r="AB449" s="3">
        <v>243</v>
      </c>
      <c r="AC449">
        <v>25.8</v>
      </c>
      <c r="AD449">
        <v>100</v>
      </c>
      <c r="AE449">
        <v>19</v>
      </c>
      <c r="AF449">
        <v>27091</v>
      </c>
      <c r="AG449">
        <v>12264</v>
      </c>
      <c r="AH449">
        <v>59456</v>
      </c>
      <c r="AI449">
        <v>113268</v>
      </c>
      <c r="AJ449">
        <v>41.807741399999998</v>
      </c>
      <c r="AK449">
        <v>-72.253980499999997</v>
      </c>
    </row>
    <row r="450" spans="1:37" x14ac:dyDescent="0.3">
      <c r="A450">
        <f>446</f>
        <v>446</v>
      </c>
      <c r="B450" s="3">
        <v>561</v>
      </c>
      <c r="C450" t="s">
        <v>628</v>
      </c>
      <c r="D450" t="s">
        <v>66</v>
      </c>
      <c r="E450" t="s">
        <v>67</v>
      </c>
      <c r="F450" t="s">
        <v>68</v>
      </c>
      <c r="G450" t="s">
        <v>62</v>
      </c>
      <c r="H450" t="s">
        <v>63</v>
      </c>
      <c r="I450">
        <v>4</v>
      </c>
      <c r="J450" t="s">
        <v>70</v>
      </c>
      <c r="K450">
        <v>12.9</v>
      </c>
      <c r="L450" s="3" t="s">
        <v>1748</v>
      </c>
      <c r="M450">
        <v>22.8</v>
      </c>
      <c r="N450" s="3">
        <v>416</v>
      </c>
      <c r="O450">
        <v>10</v>
      </c>
      <c r="P450" s="3" t="s">
        <v>1749</v>
      </c>
      <c r="Q450">
        <v>34.1</v>
      </c>
      <c r="R450" s="3">
        <v>400</v>
      </c>
      <c r="S450">
        <v>93</v>
      </c>
      <c r="T450" s="3">
        <v>164</v>
      </c>
      <c r="U450">
        <v>38.299999999999997</v>
      </c>
      <c r="V450" s="3">
        <v>359</v>
      </c>
      <c r="W450">
        <v>50.5</v>
      </c>
      <c r="X450" s="3">
        <v>310</v>
      </c>
      <c r="Y450">
        <v>18.100000000000001</v>
      </c>
      <c r="Z450" s="3">
        <v>463</v>
      </c>
      <c r="AA450">
        <v>12.3</v>
      </c>
      <c r="AB450" s="3">
        <v>640</v>
      </c>
      <c r="AC450">
        <v>25.7</v>
      </c>
      <c r="AD450">
        <v>96</v>
      </c>
      <c r="AE450">
        <v>12</v>
      </c>
      <c r="AF450">
        <v>11405</v>
      </c>
      <c r="AG450">
        <v>3215</v>
      </c>
      <c r="AH450">
        <v>37460</v>
      </c>
      <c r="AI450">
        <v>66806</v>
      </c>
      <c r="AJ450">
        <v>52.486713799999997</v>
      </c>
      <c r="AK450">
        <v>-1.8882478</v>
      </c>
    </row>
    <row r="451" spans="1:37" x14ac:dyDescent="0.3">
      <c r="A451">
        <f>446</f>
        <v>446</v>
      </c>
      <c r="B451" s="3">
        <v>350</v>
      </c>
      <c r="C451" t="s">
        <v>629</v>
      </c>
      <c r="D451" t="s">
        <v>253</v>
      </c>
      <c r="E451" t="s">
        <v>254</v>
      </c>
      <c r="F451" t="s">
        <v>61</v>
      </c>
      <c r="G451" t="s">
        <v>62</v>
      </c>
      <c r="H451" t="s">
        <v>63</v>
      </c>
      <c r="I451">
        <v>4</v>
      </c>
      <c r="J451" t="s">
        <v>70</v>
      </c>
      <c r="K451">
        <v>12.5</v>
      </c>
      <c r="L451" s="3" t="s">
        <v>1748</v>
      </c>
      <c r="M451">
        <v>13.5</v>
      </c>
      <c r="N451" s="3">
        <v>598</v>
      </c>
      <c r="O451">
        <v>82.9</v>
      </c>
      <c r="P451" s="3">
        <v>122</v>
      </c>
      <c r="Q451">
        <v>16.100000000000001</v>
      </c>
      <c r="R451" s="3">
        <v>617</v>
      </c>
      <c r="S451">
        <v>86.3</v>
      </c>
      <c r="T451" s="3">
        <v>201</v>
      </c>
      <c r="U451">
        <v>27.2</v>
      </c>
      <c r="V451" s="3">
        <v>447</v>
      </c>
      <c r="W451">
        <v>26.5</v>
      </c>
      <c r="X451" s="3">
        <v>487</v>
      </c>
      <c r="Y451">
        <v>11.1</v>
      </c>
      <c r="Z451" s="3" t="s">
        <v>1749</v>
      </c>
      <c r="AA451">
        <v>18.399999999999999</v>
      </c>
      <c r="AB451" s="3">
        <v>560</v>
      </c>
      <c r="AC451">
        <v>25.7</v>
      </c>
      <c r="AD451">
        <v>89</v>
      </c>
      <c r="AE451">
        <v>0</v>
      </c>
      <c r="AF451">
        <v>41</v>
      </c>
      <c r="AG451">
        <v>15</v>
      </c>
      <c r="AH451">
        <v>41595</v>
      </c>
      <c r="AI451">
        <v>75558</v>
      </c>
      <c r="AJ451">
        <v>48.3372867</v>
      </c>
      <c r="AK451">
        <v>14.3164432</v>
      </c>
    </row>
    <row r="452" spans="1:37" x14ac:dyDescent="0.3">
      <c r="A452">
        <f>446</f>
        <v>446</v>
      </c>
      <c r="B452" s="3">
        <v>600</v>
      </c>
      <c r="C452" t="s">
        <v>630</v>
      </c>
      <c r="D452" t="s">
        <v>59</v>
      </c>
      <c r="E452" t="s">
        <v>60</v>
      </c>
      <c r="F452" t="s">
        <v>68</v>
      </c>
      <c r="G452" t="s">
        <v>69</v>
      </c>
      <c r="H452" t="s">
        <v>63</v>
      </c>
      <c r="I452">
        <v>5</v>
      </c>
      <c r="J452" t="s">
        <v>70</v>
      </c>
      <c r="K452">
        <v>10.3</v>
      </c>
      <c r="L452" s="3" t="s">
        <v>1748</v>
      </c>
      <c r="M452">
        <v>15.4</v>
      </c>
      <c r="N452" s="3">
        <v>534</v>
      </c>
      <c r="O452">
        <v>10.8</v>
      </c>
      <c r="P452" s="3" t="s">
        <v>1749</v>
      </c>
      <c r="Q452">
        <v>72.5</v>
      </c>
      <c r="R452" s="3">
        <v>135</v>
      </c>
      <c r="S452">
        <v>4.2</v>
      </c>
      <c r="T452" s="3" t="s">
        <v>1749</v>
      </c>
      <c r="U452">
        <v>2.5</v>
      </c>
      <c r="V452" s="3" t="s">
        <v>1749</v>
      </c>
      <c r="W452">
        <v>45.2</v>
      </c>
      <c r="X452" s="3">
        <v>345</v>
      </c>
      <c r="Y452">
        <v>11.9</v>
      </c>
      <c r="Z452" s="3" t="s">
        <v>1749</v>
      </c>
      <c r="AA452">
        <v>30.7</v>
      </c>
      <c r="AB452" s="3">
        <v>438</v>
      </c>
      <c r="AC452">
        <v>25.7</v>
      </c>
      <c r="AD452">
        <v>100</v>
      </c>
      <c r="AE452">
        <v>19</v>
      </c>
      <c r="AF452">
        <v>27091</v>
      </c>
      <c r="AG452">
        <v>12264</v>
      </c>
      <c r="AH452">
        <v>59456</v>
      </c>
      <c r="AI452">
        <v>113268</v>
      </c>
      <c r="AJ452">
        <v>35.948953099999997</v>
      </c>
      <c r="AK452">
        <v>-83.937422600000005</v>
      </c>
    </row>
    <row r="453" spans="1:37" x14ac:dyDescent="0.3">
      <c r="A453">
        <f>446</f>
        <v>446</v>
      </c>
      <c r="B453" s="3">
        <v>446</v>
      </c>
      <c r="C453" t="s">
        <v>631</v>
      </c>
      <c r="D453" t="s">
        <v>113</v>
      </c>
      <c r="E453" t="s">
        <v>114</v>
      </c>
      <c r="F453" t="s">
        <v>91</v>
      </c>
      <c r="G453" t="s">
        <v>78</v>
      </c>
      <c r="H453" t="s">
        <v>63</v>
      </c>
      <c r="I453">
        <v>3</v>
      </c>
      <c r="J453" t="s">
        <v>440</v>
      </c>
      <c r="K453">
        <v>5.2</v>
      </c>
      <c r="L453" s="3" t="s">
        <v>1748</v>
      </c>
      <c r="M453">
        <v>1.6</v>
      </c>
      <c r="N453" s="3" t="s">
        <v>1748</v>
      </c>
      <c r="O453">
        <v>37.5</v>
      </c>
      <c r="P453" s="3">
        <v>419</v>
      </c>
      <c r="Q453">
        <v>96.4</v>
      </c>
      <c r="R453" s="3">
        <v>45</v>
      </c>
      <c r="S453">
        <v>7.7</v>
      </c>
      <c r="T453" s="3" t="s">
        <v>1749</v>
      </c>
      <c r="U453">
        <v>1.6</v>
      </c>
      <c r="V453" s="3" t="s">
        <v>1749</v>
      </c>
      <c r="W453">
        <v>1</v>
      </c>
      <c r="X453" s="3" t="s">
        <v>1749</v>
      </c>
      <c r="Y453">
        <v>8.4</v>
      </c>
      <c r="Z453" s="3" t="s">
        <v>1749</v>
      </c>
      <c r="AA453">
        <v>30.7</v>
      </c>
      <c r="AB453" s="3">
        <v>438</v>
      </c>
      <c r="AC453">
        <v>25.7</v>
      </c>
      <c r="AD453">
        <v>92</v>
      </c>
      <c r="AE453">
        <v>9</v>
      </c>
      <c r="AF453">
        <v>8132</v>
      </c>
      <c r="AG453">
        <v>3470</v>
      </c>
      <c r="AH453">
        <v>37963</v>
      </c>
      <c r="AI453">
        <v>72067</v>
      </c>
      <c r="AJ453">
        <v>35.106611700000002</v>
      </c>
      <c r="AK453">
        <v>136.9829967</v>
      </c>
    </row>
    <row r="454" spans="1:37" x14ac:dyDescent="0.3">
      <c r="A454">
        <f>446</f>
        <v>446</v>
      </c>
      <c r="B454" s="3">
        <v>347</v>
      </c>
      <c r="C454" t="s">
        <v>632</v>
      </c>
      <c r="D454" t="s">
        <v>225</v>
      </c>
      <c r="E454" t="s">
        <v>226</v>
      </c>
      <c r="F454" t="s">
        <v>61</v>
      </c>
      <c r="G454" t="s">
        <v>78</v>
      </c>
      <c r="H454" t="s">
        <v>63</v>
      </c>
      <c r="I454">
        <v>4</v>
      </c>
      <c r="J454" t="s">
        <v>70</v>
      </c>
      <c r="K454">
        <v>17.2</v>
      </c>
      <c r="L454" s="3">
        <v>518</v>
      </c>
      <c r="M454">
        <v>12.5</v>
      </c>
      <c r="N454" s="3" t="s">
        <v>1748</v>
      </c>
      <c r="O454">
        <v>86.2</v>
      </c>
      <c r="P454" s="3">
        <v>100</v>
      </c>
      <c r="Q454">
        <v>15.3</v>
      </c>
      <c r="R454" s="3">
        <v>626</v>
      </c>
      <c r="S454">
        <v>40.9</v>
      </c>
      <c r="T454" s="3">
        <v>404</v>
      </c>
      <c r="U454">
        <v>2.8</v>
      </c>
      <c r="V454" s="3" t="s">
        <v>1749</v>
      </c>
      <c r="W454">
        <v>54.7</v>
      </c>
      <c r="X454" s="3">
        <v>287</v>
      </c>
      <c r="Y454">
        <v>11.4</v>
      </c>
      <c r="Z454" s="3" t="s">
        <v>1749</v>
      </c>
      <c r="AA454">
        <v>30.2</v>
      </c>
      <c r="AB454" s="3">
        <v>447</v>
      </c>
      <c r="AC454">
        <v>25.7</v>
      </c>
      <c r="AD454">
        <v>91</v>
      </c>
      <c r="AE454">
        <v>0</v>
      </c>
      <c r="AF454">
        <v>0</v>
      </c>
      <c r="AG454">
        <v>0</v>
      </c>
      <c r="AH454">
        <v>43119</v>
      </c>
      <c r="AI454">
        <v>79728</v>
      </c>
      <c r="AJ454">
        <v>62.2365317</v>
      </c>
      <c r="AK454">
        <v>25.731633500000001</v>
      </c>
    </row>
    <row r="455" spans="1:37" x14ac:dyDescent="0.3">
      <c r="A455">
        <v>451</v>
      </c>
      <c r="B455" s="3">
        <v>533</v>
      </c>
      <c r="C455" t="s">
        <v>633</v>
      </c>
      <c r="D455" t="s">
        <v>494</v>
      </c>
      <c r="E455" t="s">
        <v>495</v>
      </c>
      <c r="F455" t="s">
        <v>68</v>
      </c>
      <c r="G455" t="s">
        <v>78</v>
      </c>
      <c r="H455" t="s">
        <v>63</v>
      </c>
      <c r="I455">
        <v>4</v>
      </c>
      <c r="J455" t="s">
        <v>70</v>
      </c>
      <c r="K455">
        <v>6.6</v>
      </c>
      <c r="L455" s="3" t="s">
        <v>1748</v>
      </c>
      <c r="M455">
        <v>23.2</v>
      </c>
      <c r="N455" s="3">
        <v>410</v>
      </c>
      <c r="O455">
        <v>2.5</v>
      </c>
      <c r="P455" s="3" t="s">
        <v>1749</v>
      </c>
      <c r="Q455">
        <v>94.8</v>
      </c>
      <c r="R455" s="3">
        <v>54</v>
      </c>
      <c r="S455">
        <v>0</v>
      </c>
      <c r="T455" s="3">
        <v>0</v>
      </c>
      <c r="U455">
        <v>1.5</v>
      </c>
      <c r="V455" s="3" t="s">
        <v>1749</v>
      </c>
      <c r="W455">
        <v>11.1</v>
      </c>
      <c r="X455" s="3">
        <v>652</v>
      </c>
      <c r="Y455">
        <v>5.5</v>
      </c>
      <c r="Z455" s="3" t="s">
        <v>1749</v>
      </c>
      <c r="AA455">
        <v>1.5</v>
      </c>
      <c r="AB455" s="3" t="s">
        <v>1749</v>
      </c>
      <c r="AC455">
        <v>25.6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>
        <v>35.741775400000002</v>
      </c>
      <c r="AK455">
        <v>51.5068074</v>
      </c>
    </row>
    <row r="456" spans="1:37" x14ac:dyDescent="0.3">
      <c r="A456">
        <f>452</f>
        <v>452</v>
      </c>
      <c r="B456" s="3">
        <v>499</v>
      </c>
      <c r="C456" t="s">
        <v>634</v>
      </c>
      <c r="D456" t="s">
        <v>94</v>
      </c>
      <c r="E456" t="s">
        <v>1726</v>
      </c>
      <c r="F456" t="s">
        <v>82</v>
      </c>
      <c r="G456" t="s">
        <v>69</v>
      </c>
      <c r="H456" t="s">
        <v>63</v>
      </c>
      <c r="I456">
        <v>2</v>
      </c>
      <c r="J456" t="s">
        <v>70</v>
      </c>
      <c r="K456">
        <v>8.8000000000000007</v>
      </c>
      <c r="L456" s="3" t="s">
        <v>1748</v>
      </c>
      <c r="M456">
        <v>3.4</v>
      </c>
      <c r="N456" s="3" t="s">
        <v>1748</v>
      </c>
      <c r="O456">
        <v>5.6</v>
      </c>
      <c r="P456" s="3" t="s">
        <v>1749</v>
      </c>
      <c r="Q456">
        <v>98.4</v>
      </c>
      <c r="R456" s="3">
        <v>28</v>
      </c>
      <c r="S456">
        <v>6.6</v>
      </c>
      <c r="T456" s="3" t="s">
        <v>1749</v>
      </c>
      <c r="U456">
        <v>3.6</v>
      </c>
      <c r="V456" s="3" t="s">
        <v>1749</v>
      </c>
      <c r="W456">
        <v>13.5</v>
      </c>
      <c r="X456" s="3">
        <v>616</v>
      </c>
      <c r="Y456">
        <v>9.9</v>
      </c>
      <c r="Z456" s="3" t="s">
        <v>1749</v>
      </c>
      <c r="AA456">
        <v>8.9</v>
      </c>
      <c r="AB456" s="3">
        <v>689</v>
      </c>
      <c r="AC456">
        <v>25.5</v>
      </c>
      <c r="AD456">
        <v>94</v>
      </c>
      <c r="AE456">
        <v>1</v>
      </c>
      <c r="AF456">
        <v>1008</v>
      </c>
      <c r="AG456">
        <v>2742</v>
      </c>
      <c r="AH456">
        <v>30726</v>
      </c>
      <c r="AI456">
        <v>58947</v>
      </c>
      <c r="AJ456">
        <v>28.164370000000002</v>
      </c>
      <c r="AK456">
        <v>112.93250999999999</v>
      </c>
    </row>
    <row r="457" spans="1:37" x14ac:dyDescent="0.3">
      <c r="A457">
        <f>452</f>
        <v>452</v>
      </c>
      <c r="B457" s="3">
        <v>601</v>
      </c>
      <c r="C457" t="s">
        <v>635</v>
      </c>
      <c r="D457" t="s">
        <v>104</v>
      </c>
      <c r="E457" t="s">
        <v>105</v>
      </c>
      <c r="F457" t="s">
        <v>82</v>
      </c>
      <c r="G457" t="s">
        <v>69</v>
      </c>
      <c r="H457" t="s">
        <v>63</v>
      </c>
      <c r="I457">
        <v>5</v>
      </c>
      <c r="J457" t="s">
        <v>70</v>
      </c>
      <c r="K457">
        <v>18.899999999999999</v>
      </c>
      <c r="L457" s="3">
        <v>471</v>
      </c>
      <c r="M457">
        <v>4.0999999999999996</v>
      </c>
      <c r="N457" s="3" t="s">
        <v>1748</v>
      </c>
      <c r="O457">
        <v>8.1999999999999993</v>
      </c>
      <c r="P457" s="3" t="s">
        <v>1749</v>
      </c>
      <c r="Q457">
        <v>55.3</v>
      </c>
      <c r="R457" s="3">
        <v>233</v>
      </c>
      <c r="S457">
        <v>7.9</v>
      </c>
      <c r="T457" s="3" t="s">
        <v>1749</v>
      </c>
      <c r="U457">
        <v>13.2</v>
      </c>
      <c r="V457" s="3">
        <v>659</v>
      </c>
      <c r="W457">
        <v>90.8</v>
      </c>
      <c r="X457" s="3">
        <v>78</v>
      </c>
      <c r="Y457">
        <v>8.8000000000000007</v>
      </c>
      <c r="Z457" s="3" t="s">
        <v>1749</v>
      </c>
      <c r="AA457">
        <v>26.6</v>
      </c>
      <c r="AB457" s="3">
        <v>481</v>
      </c>
      <c r="AC457">
        <v>25.5</v>
      </c>
      <c r="AD457">
        <v>92</v>
      </c>
      <c r="AE457">
        <v>4</v>
      </c>
      <c r="AF457">
        <v>2785</v>
      </c>
      <c r="AG457">
        <v>932</v>
      </c>
      <c r="AH457">
        <v>31192</v>
      </c>
      <c r="AI457">
        <v>58875</v>
      </c>
      <c r="AJ457">
        <v>45.779587100000001</v>
      </c>
      <c r="AK457">
        <v>4.8656024999999996</v>
      </c>
    </row>
    <row r="458" spans="1:37" x14ac:dyDescent="0.3">
      <c r="A458">
        <f>454</f>
        <v>454</v>
      </c>
      <c r="B458" s="3">
        <v>378</v>
      </c>
      <c r="C458" t="s">
        <v>636</v>
      </c>
      <c r="D458" t="s">
        <v>396</v>
      </c>
      <c r="E458" t="s">
        <v>397</v>
      </c>
      <c r="F458" t="s">
        <v>68</v>
      </c>
      <c r="G458" t="s">
        <v>134</v>
      </c>
      <c r="H458" t="s">
        <v>320</v>
      </c>
      <c r="I458">
        <v>5</v>
      </c>
      <c r="J458" t="s">
        <v>70</v>
      </c>
      <c r="K458">
        <v>21.5</v>
      </c>
      <c r="L458" s="3">
        <v>403</v>
      </c>
      <c r="M458">
        <v>37.6</v>
      </c>
      <c r="N458" s="3">
        <v>259</v>
      </c>
      <c r="O458">
        <v>75.8</v>
      </c>
      <c r="P458" s="3">
        <v>161</v>
      </c>
      <c r="Q458">
        <v>4.0999999999999996</v>
      </c>
      <c r="R458" s="3" t="s">
        <v>1749</v>
      </c>
      <c r="S458">
        <v>25.6</v>
      </c>
      <c r="T458" s="3">
        <v>526</v>
      </c>
      <c r="U458">
        <v>39.200000000000003</v>
      </c>
      <c r="V458" s="3">
        <v>349</v>
      </c>
      <c r="W458">
        <v>15.3</v>
      </c>
      <c r="X458" s="3">
        <v>592</v>
      </c>
      <c r="Y458">
        <v>13.8</v>
      </c>
      <c r="Z458" s="3">
        <v>618</v>
      </c>
      <c r="AA458">
        <v>1.6</v>
      </c>
      <c r="AB458" s="3" t="s">
        <v>1749</v>
      </c>
      <c r="AC458">
        <v>25.2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>
        <v>50.103174899999999</v>
      </c>
      <c r="AK458">
        <v>14.394751100000001</v>
      </c>
    </row>
    <row r="459" spans="1:37" x14ac:dyDescent="0.3">
      <c r="A459">
        <f>454</f>
        <v>454</v>
      </c>
      <c r="B459" s="3">
        <v>396</v>
      </c>
      <c r="C459" t="s">
        <v>637</v>
      </c>
      <c r="D459" t="s">
        <v>275</v>
      </c>
      <c r="E459" t="s">
        <v>276</v>
      </c>
      <c r="F459" t="s">
        <v>91</v>
      </c>
      <c r="G459" t="s">
        <v>78</v>
      </c>
      <c r="H459" t="s">
        <v>63</v>
      </c>
      <c r="I459">
        <v>2</v>
      </c>
      <c r="J459" t="s">
        <v>70</v>
      </c>
      <c r="K459">
        <v>5.6</v>
      </c>
      <c r="L459" s="3" t="s">
        <v>1748</v>
      </c>
      <c r="M459">
        <v>4.3</v>
      </c>
      <c r="N459" s="3" t="s">
        <v>1748</v>
      </c>
      <c r="O459">
        <v>33.299999999999997</v>
      </c>
      <c r="P459" s="3">
        <v>478</v>
      </c>
      <c r="Q459">
        <v>94.4</v>
      </c>
      <c r="R459" s="3">
        <v>57</v>
      </c>
      <c r="S459">
        <v>2.2999999999999998</v>
      </c>
      <c r="T459" s="3" t="s">
        <v>1749</v>
      </c>
      <c r="U459">
        <v>1.1000000000000001</v>
      </c>
      <c r="V459" s="3" t="s">
        <v>1749</v>
      </c>
      <c r="W459">
        <v>1.2</v>
      </c>
      <c r="X459" s="3" t="s">
        <v>1749</v>
      </c>
      <c r="Y459">
        <v>8.4</v>
      </c>
      <c r="Z459" s="3" t="s">
        <v>1749</v>
      </c>
      <c r="AA459">
        <v>2</v>
      </c>
      <c r="AB459" s="3" t="s">
        <v>1749</v>
      </c>
      <c r="AC459">
        <v>25.2</v>
      </c>
      <c r="AD459">
        <v>87</v>
      </c>
      <c r="AE459">
        <v>16</v>
      </c>
      <c r="AF459">
        <v>2816</v>
      </c>
      <c r="AG459">
        <v>32021</v>
      </c>
      <c r="AH459">
        <v>7774</v>
      </c>
      <c r="AI459">
        <v>14233</v>
      </c>
      <c r="AJ459">
        <v>22.5203597</v>
      </c>
      <c r="AK459">
        <v>75.920723100000004</v>
      </c>
    </row>
    <row r="460" spans="1:37" x14ac:dyDescent="0.3">
      <c r="A460">
        <f>454</f>
        <v>454</v>
      </c>
      <c r="B460" s="3">
        <v>461</v>
      </c>
      <c r="C460" t="s">
        <v>638</v>
      </c>
      <c r="D460" t="s">
        <v>94</v>
      </c>
      <c r="E460" t="s">
        <v>1726</v>
      </c>
      <c r="F460" t="s">
        <v>82</v>
      </c>
      <c r="G460" t="s">
        <v>69</v>
      </c>
      <c r="H460" t="s">
        <v>63</v>
      </c>
      <c r="I460">
        <v>3</v>
      </c>
      <c r="J460" t="s">
        <v>70</v>
      </c>
      <c r="K460">
        <v>12.8</v>
      </c>
      <c r="L460" s="3" t="s">
        <v>1748</v>
      </c>
      <c r="M460">
        <v>7.4</v>
      </c>
      <c r="N460" s="3" t="s">
        <v>1748</v>
      </c>
      <c r="O460">
        <v>23.9</v>
      </c>
      <c r="P460" s="3">
        <v>593</v>
      </c>
      <c r="Q460">
        <v>73.099999999999994</v>
      </c>
      <c r="R460" s="3">
        <v>134</v>
      </c>
      <c r="S460">
        <v>15.1</v>
      </c>
      <c r="T460" s="3">
        <v>664</v>
      </c>
      <c r="U460">
        <v>3.5</v>
      </c>
      <c r="V460" s="3" t="s">
        <v>1749</v>
      </c>
      <c r="W460">
        <v>21.1</v>
      </c>
      <c r="X460" s="3">
        <v>536</v>
      </c>
      <c r="Y460">
        <v>8.8000000000000007</v>
      </c>
      <c r="Z460" s="3" t="s">
        <v>1749</v>
      </c>
      <c r="AA460">
        <v>16.899999999999999</v>
      </c>
      <c r="AB460" s="3">
        <v>581</v>
      </c>
      <c r="AC460">
        <v>25.2</v>
      </c>
      <c r="AD460">
        <v>94</v>
      </c>
      <c r="AE460">
        <v>1</v>
      </c>
      <c r="AF460">
        <v>1008</v>
      </c>
      <c r="AG460">
        <v>2742</v>
      </c>
      <c r="AH460">
        <v>30726</v>
      </c>
      <c r="AI460">
        <v>58947</v>
      </c>
      <c r="AJ460">
        <v>23.769356800000001</v>
      </c>
      <c r="AK460">
        <v>90.404815400000004</v>
      </c>
    </row>
    <row r="461" spans="1:37" x14ac:dyDescent="0.3">
      <c r="A461">
        <f>454</f>
        <v>454</v>
      </c>
      <c r="B461" s="3">
        <v>384</v>
      </c>
      <c r="C461" t="s">
        <v>639</v>
      </c>
      <c r="D461" t="s">
        <v>640</v>
      </c>
      <c r="E461" t="s">
        <v>641</v>
      </c>
      <c r="F461" t="s">
        <v>61</v>
      </c>
      <c r="G461" t="s">
        <v>69</v>
      </c>
      <c r="H461" t="s">
        <v>63</v>
      </c>
      <c r="I461">
        <v>3</v>
      </c>
      <c r="J461" t="s">
        <v>70</v>
      </c>
      <c r="K461">
        <v>16.7</v>
      </c>
      <c r="L461" s="3">
        <v>528</v>
      </c>
      <c r="M461">
        <v>13.7</v>
      </c>
      <c r="N461" s="3">
        <v>593</v>
      </c>
      <c r="O461">
        <v>56.7</v>
      </c>
      <c r="P461" s="3">
        <v>259</v>
      </c>
      <c r="Q461">
        <v>18.399999999999999</v>
      </c>
      <c r="R461" s="3">
        <v>577</v>
      </c>
      <c r="S461">
        <v>100</v>
      </c>
      <c r="T461" s="3">
        <v>58</v>
      </c>
      <c r="U461">
        <v>3.4</v>
      </c>
      <c r="V461" s="3" t="s">
        <v>1749</v>
      </c>
      <c r="W461">
        <v>48.3</v>
      </c>
      <c r="X461" s="3">
        <v>325</v>
      </c>
      <c r="Y461">
        <v>17.399999999999999</v>
      </c>
      <c r="Z461" s="3">
        <v>478</v>
      </c>
      <c r="AA461">
        <v>8</v>
      </c>
      <c r="AB461" s="3" t="s">
        <v>1749</v>
      </c>
      <c r="AC461">
        <v>25.2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>
        <v>23.591221399999998</v>
      </c>
      <c r="AK461">
        <v>58.172126599999999</v>
      </c>
    </row>
    <row r="462" spans="1:37" x14ac:dyDescent="0.3">
      <c r="A462">
        <f>454</f>
        <v>454</v>
      </c>
      <c r="B462" s="3">
        <v>540</v>
      </c>
      <c r="C462" t="s">
        <v>642</v>
      </c>
      <c r="D462" t="s">
        <v>122</v>
      </c>
      <c r="E462" t="s">
        <v>123</v>
      </c>
      <c r="F462" t="s">
        <v>61</v>
      </c>
      <c r="G462" t="s">
        <v>78</v>
      </c>
      <c r="H462" t="s">
        <v>63</v>
      </c>
      <c r="I462">
        <v>5</v>
      </c>
      <c r="J462" t="s">
        <v>70</v>
      </c>
      <c r="K462">
        <v>16.100000000000001</v>
      </c>
      <c r="L462" s="3">
        <v>545</v>
      </c>
      <c r="M462">
        <v>48.6</v>
      </c>
      <c r="N462" s="3">
        <v>179</v>
      </c>
      <c r="O462">
        <v>2.1</v>
      </c>
      <c r="P462" s="3" t="s">
        <v>1749</v>
      </c>
      <c r="Q462">
        <v>45.1</v>
      </c>
      <c r="R462" s="3">
        <v>299</v>
      </c>
      <c r="S462">
        <v>29.1</v>
      </c>
      <c r="T462" s="3">
        <v>495</v>
      </c>
      <c r="U462">
        <v>20.9</v>
      </c>
      <c r="V462" s="3">
        <v>536</v>
      </c>
      <c r="W462">
        <v>2</v>
      </c>
      <c r="X462" s="3" t="s">
        <v>1749</v>
      </c>
      <c r="Y462">
        <v>23.8</v>
      </c>
      <c r="Z462" s="3">
        <v>355</v>
      </c>
      <c r="AA462">
        <v>2.5</v>
      </c>
      <c r="AB462" s="3" t="s">
        <v>1749</v>
      </c>
      <c r="AC462">
        <v>25.2</v>
      </c>
      <c r="AD462">
        <v>95</v>
      </c>
      <c r="AE462">
        <v>1</v>
      </c>
      <c r="AF462">
        <v>499</v>
      </c>
      <c r="AG462">
        <v>166</v>
      </c>
      <c r="AH462">
        <v>31931</v>
      </c>
      <c r="AI462">
        <v>67900</v>
      </c>
      <c r="AJ462">
        <v>49.483110199999999</v>
      </c>
      <c r="AK462">
        <v>8.4634511999999997</v>
      </c>
    </row>
    <row r="463" spans="1:37" x14ac:dyDescent="0.3">
      <c r="A463">
        <v>459</v>
      </c>
      <c r="B463" s="3">
        <v>465</v>
      </c>
      <c r="C463" t="s">
        <v>643</v>
      </c>
      <c r="D463" t="s">
        <v>66</v>
      </c>
      <c r="E463" t="s">
        <v>67</v>
      </c>
      <c r="F463" t="s">
        <v>68</v>
      </c>
      <c r="G463" t="s">
        <v>62</v>
      </c>
      <c r="H463" t="s">
        <v>63</v>
      </c>
      <c r="I463">
        <v>4</v>
      </c>
      <c r="J463" t="s">
        <v>70</v>
      </c>
      <c r="K463">
        <v>16.399999999999999</v>
      </c>
      <c r="L463" s="3">
        <v>535</v>
      </c>
      <c r="M463">
        <v>5.0999999999999996</v>
      </c>
      <c r="N463" s="3" t="s">
        <v>1748</v>
      </c>
      <c r="O463">
        <v>13</v>
      </c>
      <c r="P463" s="3" t="s">
        <v>1749</v>
      </c>
      <c r="Q463">
        <v>25.6</v>
      </c>
      <c r="R463" s="3">
        <v>475</v>
      </c>
      <c r="S463">
        <v>99.8</v>
      </c>
      <c r="T463" s="3">
        <v>82</v>
      </c>
      <c r="U463">
        <v>99</v>
      </c>
      <c r="V463" s="3">
        <v>53</v>
      </c>
      <c r="W463">
        <v>40.1</v>
      </c>
      <c r="X463" s="3">
        <v>380</v>
      </c>
      <c r="Y463">
        <v>13.4</v>
      </c>
      <c r="Z463" s="3">
        <v>638</v>
      </c>
      <c r="AA463">
        <v>9.6</v>
      </c>
      <c r="AB463" s="3">
        <v>678</v>
      </c>
      <c r="AC463">
        <v>25.1</v>
      </c>
      <c r="AD463">
        <v>96</v>
      </c>
      <c r="AE463">
        <v>12</v>
      </c>
      <c r="AF463">
        <v>11405</v>
      </c>
      <c r="AG463">
        <v>3215</v>
      </c>
      <c r="AH463">
        <v>37460</v>
      </c>
      <c r="AI463">
        <v>66806</v>
      </c>
      <c r="AJ463">
        <v>51.877725900000002</v>
      </c>
      <c r="AK463">
        <v>0.94720689999999996</v>
      </c>
    </row>
    <row r="464" spans="1:37" x14ac:dyDescent="0.3">
      <c r="A464">
        <v>460</v>
      </c>
      <c r="B464" s="3">
        <v>602</v>
      </c>
      <c r="C464" t="s">
        <v>644</v>
      </c>
      <c r="D464" t="s">
        <v>122</v>
      </c>
      <c r="E464" t="s">
        <v>123</v>
      </c>
      <c r="F464" t="s">
        <v>68</v>
      </c>
      <c r="G464" t="s">
        <v>78</v>
      </c>
      <c r="H464" t="s">
        <v>63</v>
      </c>
      <c r="I464">
        <v>3</v>
      </c>
      <c r="J464" t="s">
        <v>70</v>
      </c>
      <c r="K464">
        <v>16</v>
      </c>
      <c r="L464" s="3">
        <v>547</v>
      </c>
      <c r="M464">
        <v>3.1</v>
      </c>
      <c r="N464" s="3" t="s">
        <v>1748</v>
      </c>
      <c r="O464">
        <v>16.399999999999999</v>
      </c>
      <c r="P464" s="3" t="s">
        <v>1749</v>
      </c>
      <c r="Q464">
        <v>38.6</v>
      </c>
      <c r="R464" s="3">
        <v>359</v>
      </c>
      <c r="S464">
        <v>51</v>
      </c>
      <c r="T464" s="3">
        <v>353</v>
      </c>
      <c r="U464">
        <v>21.8</v>
      </c>
      <c r="V464" s="3">
        <v>518</v>
      </c>
      <c r="W464">
        <v>86.3</v>
      </c>
      <c r="X464" s="3">
        <v>105</v>
      </c>
      <c r="Y464">
        <v>7.2</v>
      </c>
      <c r="Z464" s="3" t="s">
        <v>1749</v>
      </c>
      <c r="AA464">
        <v>42.6</v>
      </c>
      <c r="AB464" s="3">
        <v>345</v>
      </c>
      <c r="AC464">
        <v>25</v>
      </c>
      <c r="AD464">
        <v>95</v>
      </c>
      <c r="AE464">
        <v>1</v>
      </c>
      <c r="AF464">
        <v>499</v>
      </c>
      <c r="AG464">
        <v>166</v>
      </c>
      <c r="AH464">
        <v>31931</v>
      </c>
      <c r="AI464">
        <v>67900</v>
      </c>
      <c r="AJ464">
        <v>52.401031400000001</v>
      </c>
      <c r="AK464">
        <v>13.0119098</v>
      </c>
    </row>
    <row r="465" spans="1:37" x14ac:dyDescent="0.3">
      <c r="A465">
        <f>461</f>
        <v>461</v>
      </c>
      <c r="B465" s="3">
        <v>514</v>
      </c>
      <c r="C465" t="s">
        <v>645</v>
      </c>
      <c r="D465" t="s">
        <v>59</v>
      </c>
      <c r="E465" t="s">
        <v>60</v>
      </c>
      <c r="F465" t="s">
        <v>82</v>
      </c>
      <c r="G465" t="s">
        <v>69</v>
      </c>
      <c r="H465" t="s">
        <v>63</v>
      </c>
      <c r="I465">
        <v>5</v>
      </c>
      <c r="J465" t="s">
        <v>70</v>
      </c>
      <c r="K465">
        <v>25.1</v>
      </c>
      <c r="L465" s="3">
        <v>349</v>
      </c>
      <c r="M465">
        <v>25.7</v>
      </c>
      <c r="N465" s="3">
        <v>374</v>
      </c>
      <c r="O465">
        <v>6.8</v>
      </c>
      <c r="P465" s="3" t="s">
        <v>1749</v>
      </c>
      <c r="Q465">
        <v>30.7</v>
      </c>
      <c r="R465" s="3">
        <v>430</v>
      </c>
      <c r="S465">
        <v>15.6</v>
      </c>
      <c r="T465" s="3">
        <v>659</v>
      </c>
      <c r="U465">
        <v>3.9</v>
      </c>
      <c r="V465" s="3" t="s">
        <v>1749</v>
      </c>
      <c r="W465">
        <v>40.1</v>
      </c>
      <c r="X465" s="3">
        <v>379</v>
      </c>
      <c r="Y465">
        <v>20.5</v>
      </c>
      <c r="Z465" s="3">
        <v>407</v>
      </c>
      <c r="AA465">
        <v>54.3</v>
      </c>
      <c r="AB465" s="3">
        <v>283</v>
      </c>
      <c r="AC465">
        <v>24.9</v>
      </c>
      <c r="AD465">
        <v>100</v>
      </c>
      <c r="AE465">
        <v>19</v>
      </c>
      <c r="AF465">
        <v>27091</v>
      </c>
      <c r="AG465">
        <v>12264</v>
      </c>
      <c r="AH465">
        <v>59456</v>
      </c>
      <c r="AI465">
        <v>113268</v>
      </c>
      <c r="AJ465">
        <v>30.442010199999999</v>
      </c>
      <c r="AK465">
        <v>-84.292211300000005</v>
      </c>
    </row>
    <row r="466" spans="1:37" x14ac:dyDescent="0.3">
      <c r="A466">
        <f>461</f>
        <v>461</v>
      </c>
      <c r="B466" s="3">
        <v>308</v>
      </c>
      <c r="C466" t="s">
        <v>646</v>
      </c>
      <c r="D466" t="s">
        <v>193</v>
      </c>
      <c r="E466" t="s">
        <v>194</v>
      </c>
      <c r="F466" t="s">
        <v>91</v>
      </c>
      <c r="G466" t="s">
        <v>78</v>
      </c>
      <c r="H466" t="s">
        <v>63</v>
      </c>
      <c r="I466">
        <v>2</v>
      </c>
      <c r="J466" t="s">
        <v>70</v>
      </c>
      <c r="K466">
        <v>10.199999999999999</v>
      </c>
      <c r="L466" s="3" t="s">
        <v>1748</v>
      </c>
      <c r="M466">
        <v>10.1</v>
      </c>
      <c r="N466" s="3" t="s">
        <v>1748</v>
      </c>
      <c r="O466">
        <v>99</v>
      </c>
      <c r="P466" s="3">
        <v>36</v>
      </c>
      <c r="Q466">
        <v>10.9</v>
      </c>
      <c r="R466" s="3" t="s">
        <v>1749</v>
      </c>
      <c r="S466">
        <v>54.1</v>
      </c>
      <c r="T466" s="3">
        <v>341</v>
      </c>
      <c r="U466">
        <v>90.7</v>
      </c>
      <c r="V466" s="3">
        <v>115</v>
      </c>
      <c r="W466">
        <v>2</v>
      </c>
      <c r="X466" s="3" t="s">
        <v>1749</v>
      </c>
      <c r="Y466">
        <v>18</v>
      </c>
      <c r="Z466" s="3">
        <v>466</v>
      </c>
      <c r="AA466">
        <v>1.2</v>
      </c>
      <c r="AB466" s="3" t="s">
        <v>1749</v>
      </c>
      <c r="AC466">
        <v>24.9</v>
      </c>
      <c r="AD466">
        <v>87</v>
      </c>
      <c r="AE466">
        <v>17</v>
      </c>
      <c r="AF466">
        <v>3786</v>
      </c>
      <c r="AG466">
        <v>12588</v>
      </c>
      <c r="AH466">
        <v>9400</v>
      </c>
      <c r="AI466">
        <v>17679</v>
      </c>
      <c r="AJ466">
        <v>55.650205100000001</v>
      </c>
      <c r="AK466">
        <v>37.664309799999998</v>
      </c>
    </row>
    <row r="467" spans="1:37" x14ac:dyDescent="0.3">
      <c r="A467">
        <f>461</f>
        <v>461</v>
      </c>
      <c r="B467" s="3">
        <v>352</v>
      </c>
      <c r="C467" t="s">
        <v>647</v>
      </c>
      <c r="D467" t="s">
        <v>122</v>
      </c>
      <c r="E467" t="s">
        <v>123</v>
      </c>
      <c r="F467" t="s">
        <v>68</v>
      </c>
      <c r="G467" t="s">
        <v>69</v>
      </c>
      <c r="H467" t="s">
        <v>63</v>
      </c>
      <c r="I467">
        <v>5</v>
      </c>
      <c r="J467" t="s">
        <v>70</v>
      </c>
      <c r="K467">
        <v>18.5</v>
      </c>
      <c r="L467" s="3">
        <v>482</v>
      </c>
      <c r="M467">
        <v>6</v>
      </c>
      <c r="N467" s="3" t="s">
        <v>1748</v>
      </c>
      <c r="O467">
        <v>99.9</v>
      </c>
      <c r="P467" s="3">
        <v>20</v>
      </c>
      <c r="Q467">
        <v>10</v>
      </c>
      <c r="R467" s="3" t="s">
        <v>1749</v>
      </c>
      <c r="S467">
        <v>0</v>
      </c>
      <c r="T467" s="3">
        <v>0</v>
      </c>
      <c r="U467">
        <v>22.4</v>
      </c>
      <c r="V467" s="3">
        <v>509</v>
      </c>
      <c r="W467">
        <v>84</v>
      </c>
      <c r="X467" s="3">
        <v>125</v>
      </c>
      <c r="Y467">
        <v>8.1</v>
      </c>
      <c r="Z467" s="3" t="s">
        <v>1749</v>
      </c>
      <c r="AA467">
        <v>16.100000000000001</v>
      </c>
      <c r="AB467" s="3">
        <v>592</v>
      </c>
      <c r="AC467">
        <v>24.9</v>
      </c>
      <c r="AD467">
        <v>95</v>
      </c>
      <c r="AE467">
        <v>1</v>
      </c>
      <c r="AF467">
        <v>499</v>
      </c>
      <c r="AG467">
        <v>166</v>
      </c>
      <c r="AH467">
        <v>31931</v>
      </c>
      <c r="AI467">
        <v>67900</v>
      </c>
      <c r="AJ467">
        <v>50.929432900000002</v>
      </c>
      <c r="AK467">
        <v>11.5896642</v>
      </c>
    </row>
    <row r="468" spans="1:37" x14ac:dyDescent="0.3">
      <c r="A468">
        <v>464</v>
      </c>
      <c r="B468" s="3">
        <v>420</v>
      </c>
      <c r="C468" t="s">
        <v>648</v>
      </c>
      <c r="D468" t="s">
        <v>122</v>
      </c>
      <c r="E468" t="s">
        <v>123</v>
      </c>
      <c r="F468" t="s">
        <v>82</v>
      </c>
      <c r="G468" t="s">
        <v>69</v>
      </c>
      <c r="H468" t="s">
        <v>63</v>
      </c>
      <c r="I468">
        <v>5</v>
      </c>
      <c r="J468" t="s">
        <v>70</v>
      </c>
      <c r="K468">
        <v>22.6</v>
      </c>
      <c r="L468" s="3">
        <v>389</v>
      </c>
      <c r="M468">
        <v>12.7</v>
      </c>
      <c r="N468" s="3" t="s">
        <v>1748</v>
      </c>
      <c r="O468">
        <v>54.5</v>
      </c>
      <c r="P468" s="3">
        <v>281</v>
      </c>
      <c r="Q468">
        <v>14.8</v>
      </c>
      <c r="R468" s="3">
        <v>641</v>
      </c>
      <c r="S468">
        <v>38.5</v>
      </c>
      <c r="T468" s="3">
        <v>418</v>
      </c>
      <c r="U468">
        <v>16.2</v>
      </c>
      <c r="V468" s="3">
        <v>594</v>
      </c>
      <c r="W468">
        <v>70.2</v>
      </c>
      <c r="X468" s="3">
        <v>193</v>
      </c>
      <c r="Y468">
        <v>10.4</v>
      </c>
      <c r="Z468" s="3" t="s">
        <v>1749</v>
      </c>
      <c r="AA468">
        <v>19</v>
      </c>
      <c r="AB468" s="3">
        <v>552</v>
      </c>
      <c r="AC468">
        <v>24.8</v>
      </c>
      <c r="AD468">
        <v>95</v>
      </c>
      <c r="AE468">
        <v>1</v>
      </c>
      <c r="AF468">
        <v>499</v>
      </c>
      <c r="AG468">
        <v>166</v>
      </c>
      <c r="AH468">
        <v>31931</v>
      </c>
      <c r="AI468">
        <v>67900</v>
      </c>
      <c r="AJ468">
        <v>49.992640299999998</v>
      </c>
      <c r="AK468">
        <v>8.2415552000000005</v>
      </c>
    </row>
    <row r="469" spans="1:37" x14ac:dyDescent="0.3">
      <c r="A469">
        <f>465</f>
        <v>465</v>
      </c>
      <c r="B469" s="3">
        <v>508</v>
      </c>
      <c r="C469" t="s">
        <v>649</v>
      </c>
      <c r="D469" t="s">
        <v>59</v>
      </c>
      <c r="E469" t="s">
        <v>60</v>
      </c>
      <c r="F469" t="s">
        <v>61</v>
      </c>
      <c r="G469" t="s">
        <v>78</v>
      </c>
      <c r="H469" t="s">
        <v>63</v>
      </c>
      <c r="I469">
        <v>5</v>
      </c>
      <c r="J469" t="s">
        <v>70</v>
      </c>
      <c r="K469">
        <v>7.2</v>
      </c>
      <c r="L469" s="3" t="s">
        <v>1748</v>
      </c>
      <c r="M469">
        <v>9.6</v>
      </c>
      <c r="N469" s="3" t="s">
        <v>1748</v>
      </c>
      <c r="O469">
        <v>19.7</v>
      </c>
      <c r="P469" s="3">
        <v>675</v>
      </c>
      <c r="Q469">
        <v>70.8</v>
      </c>
      <c r="R469" s="3">
        <v>143</v>
      </c>
      <c r="S469">
        <v>29.6</v>
      </c>
      <c r="T469" s="3">
        <v>491</v>
      </c>
      <c r="U469">
        <v>9</v>
      </c>
      <c r="V469" s="3" t="s">
        <v>1749</v>
      </c>
      <c r="W469">
        <v>2.2999999999999998</v>
      </c>
      <c r="X469" s="3" t="s">
        <v>1749</v>
      </c>
      <c r="Y469">
        <v>17.399999999999999</v>
      </c>
      <c r="Z469" s="3">
        <v>481</v>
      </c>
      <c r="AA469">
        <v>42</v>
      </c>
      <c r="AB469" s="3">
        <v>355</v>
      </c>
      <c r="AC469">
        <v>24.7</v>
      </c>
      <c r="AD469">
        <v>100</v>
      </c>
      <c r="AE469">
        <v>19</v>
      </c>
      <c r="AF469">
        <v>27091</v>
      </c>
      <c r="AG469">
        <v>12264</v>
      </c>
      <c r="AH469">
        <v>59456</v>
      </c>
      <c r="AI469">
        <v>113268</v>
      </c>
      <c r="AJ469">
        <v>39.751047499999999</v>
      </c>
      <c r="AK469">
        <v>-105.2225708</v>
      </c>
    </row>
    <row r="470" spans="1:37" x14ac:dyDescent="0.3">
      <c r="A470">
        <f>465</f>
        <v>465</v>
      </c>
      <c r="B470" s="3">
        <v>369</v>
      </c>
      <c r="C470" t="s">
        <v>650</v>
      </c>
      <c r="D470" t="s">
        <v>174</v>
      </c>
      <c r="E470" t="s">
        <v>175</v>
      </c>
      <c r="F470" t="s">
        <v>68</v>
      </c>
      <c r="G470" t="s">
        <v>69</v>
      </c>
      <c r="H470" t="s">
        <v>63</v>
      </c>
      <c r="I470">
        <v>4</v>
      </c>
      <c r="J470" t="s">
        <v>70</v>
      </c>
      <c r="K470">
        <v>19.7</v>
      </c>
      <c r="L470" s="3">
        <v>449</v>
      </c>
      <c r="M470">
        <v>13.9</v>
      </c>
      <c r="N470" s="3">
        <v>583</v>
      </c>
      <c r="O470">
        <v>68.3</v>
      </c>
      <c r="P470" s="3">
        <v>191</v>
      </c>
      <c r="Q470">
        <v>14.9</v>
      </c>
      <c r="R470" s="3">
        <v>637</v>
      </c>
      <c r="S470">
        <v>23.8</v>
      </c>
      <c r="T470" s="3">
        <v>554</v>
      </c>
      <c r="U470">
        <v>9.6</v>
      </c>
      <c r="V470" s="3" t="s">
        <v>1749</v>
      </c>
      <c r="W470">
        <v>44.8</v>
      </c>
      <c r="X470" s="3">
        <v>349</v>
      </c>
      <c r="Y470">
        <v>12.7</v>
      </c>
      <c r="Z470" s="3">
        <v>681</v>
      </c>
      <c r="AA470">
        <v>47.8</v>
      </c>
      <c r="AB470" s="3">
        <v>318</v>
      </c>
      <c r="AC470">
        <v>24.7</v>
      </c>
      <c r="AD470">
        <v>92</v>
      </c>
      <c r="AE470">
        <v>0</v>
      </c>
      <c r="AF470">
        <v>0</v>
      </c>
      <c r="AG470">
        <v>0</v>
      </c>
      <c r="AH470">
        <v>34430</v>
      </c>
      <c r="AI470">
        <v>65569</v>
      </c>
      <c r="AJ470">
        <v>63.820222399999999</v>
      </c>
      <c r="AK470">
        <v>20.305446100000001</v>
      </c>
    </row>
    <row r="471" spans="1:37" x14ac:dyDescent="0.3">
      <c r="A471">
        <f>465</f>
        <v>465</v>
      </c>
      <c r="B471" s="3">
        <v>524</v>
      </c>
      <c r="C471" t="s">
        <v>651</v>
      </c>
      <c r="D471" t="s">
        <v>104</v>
      </c>
      <c r="E471" t="s">
        <v>105</v>
      </c>
      <c r="F471" t="s">
        <v>82</v>
      </c>
      <c r="G471" t="s">
        <v>78</v>
      </c>
      <c r="H471" t="s">
        <v>63</v>
      </c>
      <c r="I471">
        <v>5</v>
      </c>
      <c r="J471" t="s">
        <v>70</v>
      </c>
      <c r="K471">
        <v>30.2</v>
      </c>
      <c r="L471" s="3">
        <v>289</v>
      </c>
      <c r="M471">
        <v>5.3</v>
      </c>
      <c r="N471" s="3" t="s">
        <v>1748</v>
      </c>
      <c r="O471">
        <v>14.4</v>
      </c>
      <c r="P471" s="3" t="s">
        <v>1749</v>
      </c>
      <c r="Q471">
        <v>21.4</v>
      </c>
      <c r="R471" s="3">
        <v>537</v>
      </c>
      <c r="S471">
        <v>25.6</v>
      </c>
      <c r="T471" s="3">
        <v>527</v>
      </c>
      <c r="U471">
        <v>19.5</v>
      </c>
      <c r="V471" s="3">
        <v>554</v>
      </c>
      <c r="W471">
        <v>91.2</v>
      </c>
      <c r="X471" s="3">
        <v>74</v>
      </c>
      <c r="Y471">
        <v>11.9</v>
      </c>
      <c r="Z471" s="3" t="s">
        <v>1749</v>
      </c>
      <c r="AA471">
        <v>35.799999999999997</v>
      </c>
      <c r="AB471" s="3">
        <v>393</v>
      </c>
      <c r="AC471">
        <v>24.7</v>
      </c>
      <c r="AD471">
        <v>92</v>
      </c>
      <c r="AE471">
        <v>4</v>
      </c>
      <c r="AF471">
        <v>2785</v>
      </c>
      <c r="AG471">
        <v>932</v>
      </c>
      <c r="AH471">
        <v>31192</v>
      </c>
      <c r="AI471">
        <v>58875</v>
      </c>
      <c r="AJ471">
        <v>44.824491399999999</v>
      </c>
      <c r="AK471">
        <v>-0.60590529999999998</v>
      </c>
    </row>
    <row r="472" spans="1:37" x14ac:dyDescent="0.3">
      <c r="A472">
        <f>465</f>
        <v>465</v>
      </c>
      <c r="B472" s="3">
        <v>603</v>
      </c>
      <c r="C472" t="s">
        <v>652</v>
      </c>
      <c r="D472" t="s">
        <v>375</v>
      </c>
      <c r="E472" t="s">
        <v>376</v>
      </c>
      <c r="F472" t="s">
        <v>68</v>
      </c>
      <c r="G472" t="s">
        <v>62</v>
      </c>
      <c r="H472" t="s">
        <v>63</v>
      </c>
      <c r="I472">
        <v>3</v>
      </c>
      <c r="J472" t="s">
        <v>64</v>
      </c>
      <c r="K472">
        <v>16.7</v>
      </c>
      <c r="L472" s="3">
        <v>530</v>
      </c>
      <c r="M472">
        <v>18.8</v>
      </c>
      <c r="N472" s="3">
        <v>473</v>
      </c>
      <c r="O472">
        <v>5.5</v>
      </c>
      <c r="P472" s="3" t="s">
        <v>1749</v>
      </c>
      <c r="Q472">
        <v>13.5</v>
      </c>
      <c r="R472" s="3">
        <v>668</v>
      </c>
      <c r="S472">
        <v>100</v>
      </c>
      <c r="T472" s="3">
        <v>9</v>
      </c>
      <c r="U472">
        <v>99.7</v>
      </c>
      <c r="V472" s="3">
        <v>35</v>
      </c>
      <c r="W472">
        <v>35.9</v>
      </c>
      <c r="X472" s="3">
        <v>413</v>
      </c>
      <c r="Y472">
        <v>14.1</v>
      </c>
      <c r="Z472" s="3">
        <v>600</v>
      </c>
      <c r="AA472">
        <v>24.6</v>
      </c>
      <c r="AB472" s="3">
        <v>495</v>
      </c>
      <c r="AC472">
        <v>24.7</v>
      </c>
      <c r="AD472">
        <v>87</v>
      </c>
      <c r="AE472">
        <v>14</v>
      </c>
      <c r="AF472">
        <v>12535</v>
      </c>
      <c r="AG472">
        <v>25496</v>
      </c>
      <c r="AH472">
        <v>43363</v>
      </c>
      <c r="AI472">
        <v>79867</v>
      </c>
      <c r="AJ472">
        <v>25.286765299999999</v>
      </c>
      <c r="AK472">
        <v>55.4783045</v>
      </c>
    </row>
    <row r="473" spans="1:37" x14ac:dyDescent="0.3">
      <c r="A473">
        <f>469</f>
        <v>469</v>
      </c>
      <c r="B473" s="3">
        <v>490</v>
      </c>
      <c r="C473" t="s">
        <v>653</v>
      </c>
      <c r="D473" t="s">
        <v>353</v>
      </c>
      <c r="E473" t="s">
        <v>354</v>
      </c>
      <c r="F473" t="s">
        <v>68</v>
      </c>
      <c r="G473" t="s">
        <v>69</v>
      </c>
      <c r="H473" t="s">
        <v>63</v>
      </c>
      <c r="I473">
        <v>4</v>
      </c>
      <c r="J473" t="s">
        <v>70</v>
      </c>
      <c r="K473">
        <v>14.6</v>
      </c>
      <c r="L473" s="3">
        <v>592</v>
      </c>
      <c r="M473">
        <v>14.2</v>
      </c>
      <c r="N473" s="3">
        <v>577</v>
      </c>
      <c r="O473">
        <v>11.7</v>
      </c>
      <c r="P473" s="3" t="s">
        <v>1749</v>
      </c>
      <c r="Q473">
        <v>52.7</v>
      </c>
      <c r="R473" s="3">
        <v>245</v>
      </c>
      <c r="S473">
        <v>65.3</v>
      </c>
      <c r="T473" s="3">
        <v>294</v>
      </c>
      <c r="U473">
        <v>15.7</v>
      </c>
      <c r="V473" s="3">
        <v>607</v>
      </c>
      <c r="W473">
        <v>20.100000000000001</v>
      </c>
      <c r="X473" s="3">
        <v>544</v>
      </c>
      <c r="Y473">
        <v>10.5</v>
      </c>
      <c r="Z473" s="3" t="s">
        <v>1749</v>
      </c>
      <c r="AA473">
        <v>18.2</v>
      </c>
      <c r="AB473" s="3">
        <v>564</v>
      </c>
      <c r="AC473">
        <v>24.6</v>
      </c>
      <c r="AD473">
        <v>87</v>
      </c>
      <c r="AE473">
        <v>14</v>
      </c>
      <c r="AF473">
        <v>9442</v>
      </c>
      <c r="AG473">
        <v>4158</v>
      </c>
      <c r="AH473">
        <v>29911</v>
      </c>
      <c r="AI473">
        <v>56982</v>
      </c>
      <c r="AJ473">
        <v>31.261426</v>
      </c>
      <c r="AK473">
        <v>34.7995546</v>
      </c>
    </row>
    <row r="474" spans="1:37" x14ac:dyDescent="0.3">
      <c r="A474">
        <f>469</f>
        <v>469</v>
      </c>
      <c r="B474" s="3">
        <v>443</v>
      </c>
      <c r="C474" t="s">
        <v>654</v>
      </c>
      <c r="D474" t="s">
        <v>59</v>
      </c>
      <c r="E474" t="s">
        <v>60</v>
      </c>
      <c r="F474" t="s">
        <v>61</v>
      </c>
      <c r="G474" t="s">
        <v>62</v>
      </c>
      <c r="H474" t="s">
        <v>63</v>
      </c>
      <c r="I474">
        <v>5</v>
      </c>
      <c r="J474" t="s">
        <v>64</v>
      </c>
      <c r="K474">
        <v>14.2</v>
      </c>
      <c r="L474" s="3" t="s">
        <v>1748</v>
      </c>
      <c r="M474">
        <v>15.6</v>
      </c>
      <c r="N474" s="3">
        <v>532</v>
      </c>
      <c r="O474">
        <v>13</v>
      </c>
      <c r="P474" s="3" t="s">
        <v>1749</v>
      </c>
      <c r="Q474">
        <v>48.5</v>
      </c>
      <c r="R474" s="3">
        <v>280</v>
      </c>
      <c r="S474">
        <v>30.1</v>
      </c>
      <c r="T474" s="3">
        <v>490</v>
      </c>
      <c r="U474">
        <v>94.1</v>
      </c>
      <c r="V474" s="3">
        <v>93</v>
      </c>
      <c r="W474">
        <v>1.5</v>
      </c>
      <c r="X474" s="3" t="s">
        <v>1749</v>
      </c>
      <c r="Y474">
        <v>13.6</v>
      </c>
      <c r="Z474" s="3">
        <v>632</v>
      </c>
      <c r="AA474">
        <v>2.5</v>
      </c>
      <c r="AB474" s="3" t="s">
        <v>1749</v>
      </c>
      <c r="AC474">
        <v>24.6</v>
      </c>
      <c r="AD474">
        <v>100</v>
      </c>
      <c r="AE474">
        <v>19</v>
      </c>
      <c r="AF474">
        <v>27091</v>
      </c>
      <c r="AG474">
        <v>12264</v>
      </c>
      <c r="AH474">
        <v>59456</v>
      </c>
      <c r="AI474">
        <v>113268</v>
      </c>
      <c r="AJ474">
        <v>41.834873100000003</v>
      </c>
      <c r="AK474">
        <v>-87.6270059</v>
      </c>
    </row>
    <row r="475" spans="1:37" x14ac:dyDescent="0.3">
      <c r="A475">
        <f>469</f>
        <v>469</v>
      </c>
      <c r="B475" s="3">
        <v>562</v>
      </c>
      <c r="C475" t="s">
        <v>655</v>
      </c>
      <c r="D475" t="s">
        <v>243</v>
      </c>
      <c r="E475" t="s">
        <v>244</v>
      </c>
      <c r="F475" t="s">
        <v>68</v>
      </c>
      <c r="G475" t="s">
        <v>69</v>
      </c>
      <c r="H475" t="s">
        <v>63</v>
      </c>
      <c r="I475">
        <v>5</v>
      </c>
      <c r="J475" t="s">
        <v>70</v>
      </c>
      <c r="K475">
        <v>21.2</v>
      </c>
      <c r="L475" s="3">
        <v>413</v>
      </c>
      <c r="M475">
        <v>5.8</v>
      </c>
      <c r="N475" s="3" t="s">
        <v>1748</v>
      </c>
      <c r="O475">
        <v>7.5</v>
      </c>
      <c r="P475" s="3" t="s">
        <v>1749</v>
      </c>
      <c r="Q475">
        <v>51</v>
      </c>
      <c r="R475" s="3">
        <v>257</v>
      </c>
      <c r="S475">
        <v>6.1</v>
      </c>
      <c r="T475" s="3" t="s">
        <v>1749</v>
      </c>
      <c r="U475">
        <v>13.2</v>
      </c>
      <c r="V475" s="3">
        <v>657</v>
      </c>
      <c r="W475">
        <v>53.1</v>
      </c>
      <c r="X475" s="3">
        <v>296</v>
      </c>
      <c r="Y475">
        <v>13.2</v>
      </c>
      <c r="Z475" s="3">
        <v>652</v>
      </c>
      <c r="AA475">
        <v>44.4</v>
      </c>
      <c r="AB475" s="3">
        <v>336</v>
      </c>
      <c r="AC475">
        <v>24.6</v>
      </c>
      <c r="AD475">
        <v>92</v>
      </c>
      <c r="AE475">
        <v>4</v>
      </c>
      <c r="AF475">
        <v>2834</v>
      </c>
      <c r="AG475">
        <v>1344</v>
      </c>
      <c r="AH475">
        <v>29636</v>
      </c>
      <c r="AI475">
        <v>54776</v>
      </c>
      <c r="AJ475">
        <v>45.185396699999998</v>
      </c>
      <c r="AK475">
        <v>9.1552562000000002</v>
      </c>
    </row>
    <row r="476" spans="1:37" x14ac:dyDescent="0.3">
      <c r="A476">
        <v>472</v>
      </c>
      <c r="B476" s="3">
        <v>338</v>
      </c>
      <c r="C476" t="s">
        <v>656</v>
      </c>
      <c r="D476" t="s">
        <v>113</v>
      </c>
      <c r="E476" t="s">
        <v>114</v>
      </c>
      <c r="F476" t="s">
        <v>68</v>
      </c>
      <c r="G476" t="s">
        <v>69</v>
      </c>
      <c r="H476" t="s">
        <v>63</v>
      </c>
      <c r="I476">
        <v>4</v>
      </c>
      <c r="J476" t="s">
        <v>70</v>
      </c>
      <c r="K476">
        <v>23.6</v>
      </c>
      <c r="L476" s="3">
        <v>366</v>
      </c>
      <c r="M476">
        <v>14</v>
      </c>
      <c r="N476" s="3">
        <v>581</v>
      </c>
      <c r="O476">
        <v>81</v>
      </c>
      <c r="P476" s="3">
        <v>136</v>
      </c>
      <c r="Q476">
        <v>9.6</v>
      </c>
      <c r="R476" s="3" t="s">
        <v>1749</v>
      </c>
      <c r="S476">
        <v>17.3</v>
      </c>
      <c r="T476" s="3">
        <v>624</v>
      </c>
      <c r="U476">
        <v>12.9</v>
      </c>
      <c r="V476" s="3">
        <v>663</v>
      </c>
      <c r="W476">
        <v>30</v>
      </c>
      <c r="X476" s="3">
        <v>457</v>
      </c>
      <c r="Y476">
        <v>9.8000000000000007</v>
      </c>
      <c r="Z476" s="3" t="s">
        <v>1749</v>
      </c>
      <c r="AA476">
        <v>37.5</v>
      </c>
      <c r="AB476" s="3">
        <v>382</v>
      </c>
      <c r="AC476">
        <v>24.5</v>
      </c>
      <c r="AD476">
        <v>92</v>
      </c>
      <c r="AE476">
        <v>9</v>
      </c>
      <c r="AF476">
        <v>8132</v>
      </c>
      <c r="AG476">
        <v>3470</v>
      </c>
      <c r="AH476">
        <v>37963</v>
      </c>
      <c r="AI476">
        <v>72067</v>
      </c>
      <c r="AJ476">
        <v>34.399129199999997</v>
      </c>
      <c r="AK476">
        <v>132.7140406</v>
      </c>
    </row>
    <row r="477" spans="1:37" x14ac:dyDescent="0.3">
      <c r="A477">
        <f>473</f>
        <v>473</v>
      </c>
      <c r="B477" s="3">
        <v>443</v>
      </c>
      <c r="C477" t="s">
        <v>657</v>
      </c>
      <c r="D477" t="s">
        <v>94</v>
      </c>
      <c r="E477" t="s">
        <v>1726</v>
      </c>
      <c r="F477" t="s">
        <v>68</v>
      </c>
      <c r="G477" t="s">
        <v>62</v>
      </c>
      <c r="H477" t="s">
        <v>63</v>
      </c>
      <c r="I477">
        <v>2</v>
      </c>
      <c r="J477" t="s">
        <v>70</v>
      </c>
      <c r="K477">
        <v>13.1</v>
      </c>
      <c r="L477" s="3" t="s">
        <v>1748</v>
      </c>
      <c r="M477">
        <v>5.5</v>
      </c>
      <c r="N477" s="3" t="s">
        <v>1748</v>
      </c>
      <c r="O477">
        <v>36.1</v>
      </c>
      <c r="P477" s="3">
        <v>440</v>
      </c>
      <c r="Q477">
        <v>68.7</v>
      </c>
      <c r="R477" s="3">
        <v>150</v>
      </c>
      <c r="S477">
        <v>7.5</v>
      </c>
      <c r="T477" s="3" t="s">
        <v>1749</v>
      </c>
      <c r="U477">
        <v>4.9000000000000004</v>
      </c>
      <c r="V477" s="3" t="s">
        <v>1749</v>
      </c>
      <c r="W477">
        <v>7</v>
      </c>
      <c r="X477" s="3" t="s">
        <v>1749</v>
      </c>
      <c r="Y477">
        <v>13.1</v>
      </c>
      <c r="Z477" s="3">
        <v>656</v>
      </c>
      <c r="AA477">
        <v>15.2</v>
      </c>
      <c r="AB477" s="3">
        <v>608</v>
      </c>
      <c r="AC477">
        <v>24.4</v>
      </c>
      <c r="AD477">
        <v>94</v>
      </c>
      <c r="AE477">
        <v>1</v>
      </c>
      <c r="AF477">
        <v>1008</v>
      </c>
      <c r="AG477">
        <v>2742</v>
      </c>
      <c r="AH477">
        <v>30726</v>
      </c>
      <c r="AI477">
        <v>58947</v>
      </c>
      <c r="AJ477">
        <v>39.9843568</v>
      </c>
      <c r="AK477">
        <v>116.3446392</v>
      </c>
    </row>
    <row r="478" spans="1:37" x14ac:dyDescent="0.3">
      <c r="A478">
        <f>473</f>
        <v>473</v>
      </c>
      <c r="B478" s="3">
        <v>335</v>
      </c>
      <c r="C478" t="s">
        <v>658</v>
      </c>
      <c r="D478" t="s">
        <v>193</v>
      </c>
      <c r="E478" t="s">
        <v>194</v>
      </c>
      <c r="F478" t="s">
        <v>82</v>
      </c>
      <c r="G478" t="s">
        <v>62</v>
      </c>
      <c r="H478" t="s">
        <v>63</v>
      </c>
      <c r="I478">
        <v>5</v>
      </c>
      <c r="J478" t="s">
        <v>70</v>
      </c>
      <c r="K478">
        <v>21.3</v>
      </c>
      <c r="L478" s="3">
        <v>410</v>
      </c>
      <c r="M478">
        <v>13.3</v>
      </c>
      <c r="N478" s="3" t="s">
        <v>1748</v>
      </c>
      <c r="O478">
        <v>93.2</v>
      </c>
      <c r="P478" s="3">
        <v>70</v>
      </c>
      <c r="Q478">
        <v>2.1</v>
      </c>
      <c r="R478" s="3" t="s">
        <v>1749</v>
      </c>
      <c r="S478">
        <v>5.7</v>
      </c>
      <c r="T478" s="3" t="s">
        <v>1749</v>
      </c>
      <c r="U478">
        <v>25.8</v>
      </c>
      <c r="V478" s="3">
        <v>465</v>
      </c>
      <c r="W478">
        <v>63.3</v>
      </c>
      <c r="X478" s="3">
        <v>225</v>
      </c>
      <c r="Y478">
        <v>7.4</v>
      </c>
      <c r="Z478" s="3" t="s">
        <v>1749</v>
      </c>
      <c r="AA478">
        <v>24.8</v>
      </c>
      <c r="AB478" s="3">
        <v>490</v>
      </c>
      <c r="AC478">
        <v>24.4</v>
      </c>
      <c r="AD478">
        <v>87</v>
      </c>
      <c r="AE478">
        <v>17</v>
      </c>
      <c r="AF478">
        <v>3786</v>
      </c>
      <c r="AG478">
        <v>12588</v>
      </c>
      <c r="AH478">
        <v>9400</v>
      </c>
      <c r="AI478">
        <v>17679</v>
      </c>
      <c r="AJ478">
        <v>56.840324600000002</v>
      </c>
      <c r="AK478">
        <v>60.616025200000003</v>
      </c>
    </row>
    <row r="479" spans="1:37" x14ac:dyDescent="0.3">
      <c r="A479">
        <f>473</f>
        <v>473</v>
      </c>
      <c r="B479" s="3">
        <v>400</v>
      </c>
      <c r="C479" t="s">
        <v>659</v>
      </c>
      <c r="D479" t="s">
        <v>660</v>
      </c>
      <c r="E479" t="s">
        <v>661</v>
      </c>
      <c r="F479" t="s">
        <v>68</v>
      </c>
      <c r="G479" t="s">
        <v>69</v>
      </c>
      <c r="H479" t="s">
        <v>320</v>
      </c>
      <c r="I479">
        <v>5</v>
      </c>
      <c r="J479" t="s">
        <v>70</v>
      </c>
      <c r="K479">
        <v>19.8</v>
      </c>
      <c r="L479" s="3">
        <v>447</v>
      </c>
      <c r="M479">
        <v>27.8</v>
      </c>
      <c r="N479" s="3">
        <v>346</v>
      </c>
      <c r="O479">
        <v>83</v>
      </c>
      <c r="P479" s="3">
        <v>119</v>
      </c>
      <c r="Q479">
        <v>3</v>
      </c>
      <c r="R479" s="3" t="s">
        <v>1749</v>
      </c>
      <c r="S479">
        <v>13</v>
      </c>
      <c r="T479" s="3" t="s">
        <v>1749</v>
      </c>
      <c r="U479">
        <v>14.9</v>
      </c>
      <c r="V479" s="3">
        <v>622</v>
      </c>
      <c r="W479">
        <v>43.5</v>
      </c>
      <c r="X479" s="3">
        <v>351</v>
      </c>
      <c r="Y479">
        <v>25.5</v>
      </c>
      <c r="Z479" s="3">
        <v>325</v>
      </c>
      <c r="AA479">
        <v>11.7</v>
      </c>
      <c r="AB479" s="3">
        <v>647</v>
      </c>
      <c r="AC479">
        <v>24.4</v>
      </c>
      <c r="AD479">
        <v>77</v>
      </c>
      <c r="AE479">
        <v>2</v>
      </c>
      <c r="AF479">
        <v>1095</v>
      </c>
      <c r="AG479">
        <v>982</v>
      </c>
      <c r="AH479">
        <v>21401</v>
      </c>
      <c r="AI479">
        <v>39458</v>
      </c>
      <c r="AJ479">
        <v>54.687155500000003</v>
      </c>
      <c r="AK479">
        <v>25.279651399999999</v>
      </c>
    </row>
    <row r="480" spans="1:37" x14ac:dyDescent="0.3">
      <c r="A480">
        <f>476</f>
        <v>476</v>
      </c>
      <c r="B480" s="3">
        <v>363</v>
      </c>
      <c r="C480" t="s">
        <v>662</v>
      </c>
      <c r="D480" t="s">
        <v>113</v>
      </c>
      <c r="E480" t="s">
        <v>114</v>
      </c>
      <c r="F480" t="s">
        <v>68</v>
      </c>
      <c r="G480" t="s">
        <v>69</v>
      </c>
      <c r="H480" t="s">
        <v>63</v>
      </c>
      <c r="I480">
        <v>4</v>
      </c>
      <c r="J480" t="s">
        <v>70</v>
      </c>
      <c r="K480">
        <v>28.5</v>
      </c>
      <c r="L480" s="3">
        <v>308</v>
      </c>
      <c r="M480">
        <v>38.799999999999997</v>
      </c>
      <c r="N480" s="3">
        <v>248</v>
      </c>
      <c r="O480">
        <v>53.2</v>
      </c>
      <c r="P480" s="3">
        <v>292</v>
      </c>
      <c r="Q480">
        <v>11.6</v>
      </c>
      <c r="R480" s="3" t="s">
        <v>1749</v>
      </c>
      <c r="S480">
        <v>7.4</v>
      </c>
      <c r="T480" s="3" t="s">
        <v>1749</v>
      </c>
      <c r="U480">
        <v>7.7</v>
      </c>
      <c r="V480" s="3" t="s">
        <v>1749</v>
      </c>
      <c r="W480">
        <v>8.6999999999999993</v>
      </c>
      <c r="X480" s="3" t="s">
        <v>1749</v>
      </c>
      <c r="Y480">
        <v>11.9</v>
      </c>
      <c r="Z480" s="3" t="s">
        <v>1749</v>
      </c>
      <c r="AA480">
        <v>10.9</v>
      </c>
      <c r="AB480" s="3">
        <v>658</v>
      </c>
      <c r="AC480">
        <v>24.3</v>
      </c>
      <c r="AD480">
        <v>92</v>
      </c>
      <c r="AE480">
        <v>9</v>
      </c>
      <c r="AF480">
        <v>8132</v>
      </c>
      <c r="AG480">
        <v>3470</v>
      </c>
      <c r="AH480">
        <v>37963</v>
      </c>
      <c r="AI480">
        <v>72067</v>
      </c>
      <c r="AJ480">
        <v>34.729177999999997</v>
      </c>
      <c r="AK480">
        <v>135.23697319999999</v>
      </c>
    </row>
    <row r="481" spans="1:37" x14ac:dyDescent="0.3">
      <c r="A481">
        <f>476</f>
        <v>476</v>
      </c>
      <c r="B481" s="3">
        <v>400</v>
      </c>
      <c r="C481" t="s">
        <v>663</v>
      </c>
      <c r="D481" t="s">
        <v>278</v>
      </c>
      <c r="E481" t="s">
        <v>279</v>
      </c>
      <c r="F481" t="s">
        <v>68</v>
      </c>
      <c r="G481" t="s">
        <v>62</v>
      </c>
      <c r="H481" t="s">
        <v>63</v>
      </c>
      <c r="I481">
        <v>4</v>
      </c>
      <c r="J481" t="s">
        <v>70</v>
      </c>
      <c r="K481">
        <v>26.2</v>
      </c>
      <c r="L481" s="3">
        <v>338</v>
      </c>
      <c r="M481">
        <v>12</v>
      </c>
      <c r="N481" s="3" t="s">
        <v>1748</v>
      </c>
      <c r="O481">
        <v>47</v>
      </c>
      <c r="P481" s="3">
        <v>332</v>
      </c>
      <c r="Q481">
        <v>19.600000000000001</v>
      </c>
      <c r="R481" s="3">
        <v>561</v>
      </c>
      <c r="S481">
        <v>4.3</v>
      </c>
      <c r="T481" s="3" t="s">
        <v>1749</v>
      </c>
      <c r="U481">
        <v>23.9</v>
      </c>
      <c r="V481" s="3">
        <v>489</v>
      </c>
      <c r="W481">
        <v>56.8</v>
      </c>
      <c r="X481" s="3">
        <v>271</v>
      </c>
      <c r="Y481">
        <v>8.1</v>
      </c>
      <c r="Z481" s="3" t="s">
        <v>1749</v>
      </c>
      <c r="AA481">
        <v>28.1</v>
      </c>
      <c r="AB481" s="3">
        <v>467</v>
      </c>
      <c r="AC481">
        <v>24.3</v>
      </c>
      <c r="AD481">
        <v>90</v>
      </c>
      <c r="AE481">
        <v>8</v>
      </c>
      <c r="AF481">
        <v>4882</v>
      </c>
      <c r="AG481">
        <v>2453</v>
      </c>
      <c r="AH481">
        <v>27945</v>
      </c>
      <c r="AI481">
        <v>51090</v>
      </c>
      <c r="AJ481">
        <v>39.480889599999998</v>
      </c>
      <c r="AK481">
        <v>-0.34109919999999999</v>
      </c>
    </row>
    <row r="482" spans="1:37" x14ac:dyDescent="0.3">
      <c r="A482">
        <v>478</v>
      </c>
      <c r="B482" s="3">
        <v>541</v>
      </c>
      <c r="C482" t="s">
        <v>664</v>
      </c>
      <c r="D482" t="s">
        <v>122</v>
      </c>
      <c r="E482" t="s">
        <v>123</v>
      </c>
      <c r="F482" t="s">
        <v>61</v>
      </c>
      <c r="G482" t="s">
        <v>62</v>
      </c>
      <c r="H482" t="s">
        <v>63</v>
      </c>
      <c r="I482">
        <v>4</v>
      </c>
      <c r="J482" t="s">
        <v>70</v>
      </c>
      <c r="K482">
        <v>20.399999999999999</v>
      </c>
      <c r="L482" s="3">
        <v>430</v>
      </c>
      <c r="M482">
        <v>6.9</v>
      </c>
      <c r="N482" s="3" t="s">
        <v>1748</v>
      </c>
      <c r="O482">
        <v>33.700000000000003</v>
      </c>
      <c r="P482" s="3">
        <v>473</v>
      </c>
      <c r="Q482">
        <v>21.2</v>
      </c>
      <c r="R482" s="3">
        <v>541</v>
      </c>
      <c r="S482">
        <v>79.8</v>
      </c>
      <c r="T482" s="3">
        <v>230</v>
      </c>
      <c r="U482">
        <v>14.2</v>
      </c>
      <c r="V482" s="3">
        <v>638</v>
      </c>
      <c r="W482">
        <v>24.1</v>
      </c>
      <c r="X482" s="3">
        <v>506</v>
      </c>
      <c r="Y482">
        <v>15.6</v>
      </c>
      <c r="Z482" s="3">
        <v>536</v>
      </c>
      <c r="AA482">
        <v>55.8</v>
      </c>
      <c r="AB482" s="3">
        <v>271</v>
      </c>
      <c r="AC482">
        <v>24.2</v>
      </c>
      <c r="AD482">
        <v>95</v>
      </c>
      <c r="AE482">
        <v>1</v>
      </c>
      <c r="AF482">
        <v>499</v>
      </c>
      <c r="AG482">
        <v>166</v>
      </c>
      <c r="AH482">
        <v>31931</v>
      </c>
      <c r="AI482">
        <v>67900</v>
      </c>
      <c r="AJ482">
        <v>47.689880299999999</v>
      </c>
      <c r="AK482">
        <v>9.1879442000000004</v>
      </c>
    </row>
    <row r="483" spans="1:37" x14ac:dyDescent="0.3">
      <c r="A483">
        <v>479</v>
      </c>
      <c r="B483" s="3">
        <v>420</v>
      </c>
      <c r="C483" t="s">
        <v>665</v>
      </c>
      <c r="D483" t="s">
        <v>122</v>
      </c>
      <c r="E483" t="s">
        <v>123</v>
      </c>
      <c r="F483" t="s">
        <v>68</v>
      </c>
      <c r="G483" t="s">
        <v>69</v>
      </c>
      <c r="H483" t="s">
        <v>63</v>
      </c>
      <c r="I483">
        <v>5</v>
      </c>
      <c r="J483" t="s">
        <v>70</v>
      </c>
      <c r="K483">
        <v>25.4</v>
      </c>
      <c r="L483" s="3">
        <v>344</v>
      </c>
      <c r="M483">
        <v>10.199999999999999</v>
      </c>
      <c r="N483" s="3" t="s">
        <v>1748</v>
      </c>
      <c r="O483">
        <v>71</v>
      </c>
      <c r="P483" s="3">
        <v>181</v>
      </c>
      <c r="Q483">
        <v>9.6</v>
      </c>
      <c r="R483" s="3" t="s">
        <v>1749</v>
      </c>
      <c r="S483">
        <v>0</v>
      </c>
      <c r="T483" s="3">
        <v>0</v>
      </c>
      <c r="U483">
        <v>15.8</v>
      </c>
      <c r="V483" s="3">
        <v>602</v>
      </c>
      <c r="W483">
        <v>59.3</v>
      </c>
      <c r="X483" s="3">
        <v>249</v>
      </c>
      <c r="Y483">
        <v>10</v>
      </c>
      <c r="Z483" s="3" t="s">
        <v>1749</v>
      </c>
      <c r="AA483">
        <v>34.6</v>
      </c>
      <c r="AB483" s="3">
        <v>403</v>
      </c>
      <c r="AC483">
        <v>24.1</v>
      </c>
      <c r="AD483">
        <v>95</v>
      </c>
      <c r="AE483">
        <v>1</v>
      </c>
      <c r="AF483">
        <v>499</v>
      </c>
      <c r="AG483">
        <v>166</v>
      </c>
      <c r="AH483">
        <v>31931</v>
      </c>
      <c r="AI483">
        <v>67900</v>
      </c>
      <c r="AJ483">
        <v>51.338573799999999</v>
      </c>
      <c r="AK483">
        <v>12.3784615</v>
      </c>
    </row>
    <row r="484" spans="1:37" x14ac:dyDescent="0.3">
      <c r="A484">
        <v>480</v>
      </c>
      <c r="B484" s="3">
        <v>509</v>
      </c>
      <c r="C484" t="s">
        <v>666</v>
      </c>
      <c r="D484" t="s">
        <v>59</v>
      </c>
      <c r="E484" t="s">
        <v>60</v>
      </c>
      <c r="F484" t="s">
        <v>61</v>
      </c>
      <c r="G484" t="s">
        <v>62</v>
      </c>
      <c r="H484" t="s">
        <v>63</v>
      </c>
      <c r="I484">
        <v>5</v>
      </c>
      <c r="J484" t="s">
        <v>70</v>
      </c>
      <c r="K484">
        <v>4.5999999999999996</v>
      </c>
      <c r="L484" s="3" t="s">
        <v>1748</v>
      </c>
      <c r="M484">
        <v>4.8</v>
      </c>
      <c r="N484" s="3" t="s">
        <v>1748</v>
      </c>
      <c r="O484">
        <v>6.5</v>
      </c>
      <c r="P484" s="3" t="s">
        <v>1749</v>
      </c>
      <c r="Q484">
        <v>85.1</v>
      </c>
      <c r="R484" s="3">
        <v>94</v>
      </c>
      <c r="S484">
        <v>61.1</v>
      </c>
      <c r="T484" s="3">
        <v>313</v>
      </c>
      <c r="U484">
        <v>12.3</v>
      </c>
      <c r="V484" s="3">
        <v>674</v>
      </c>
      <c r="W484">
        <v>2.1</v>
      </c>
      <c r="X484" s="3" t="s">
        <v>1749</v>
      </c>
      <c r="Y484">
        <v>9.6</v>
      </c>
      <c r="Z484" s="3" t="s">
        <v>1749</v>
      </c>
      <c r="AA484">
        <v>1.6</v>
      </c>
      <c r="AB484" s="3" t="s">
        <v>1749</v>
      </c>
      <c r="AC484">
        <v>24</v>
      </c>
      <c r="AD484">
        <v>100</v>
      </c>
      <c r="AE484">
        <v>19</v>
      </c>
      <c r="AF484">
        <v>27091</v>
      </c>
      <c r="AG484">
        <v>12264</v>
      </c>
      <c r="AH484">
        <v>59456</v>
      </c>
      <c r="AI484">
        <v>113268</v>
      </c>
      <c r="AJ484">
        <v>37.953707799999997</v>
      </c>
      <c r="AK484">
        <v>-91.775627099999994</v>
      </c>
    </row>
    <row r="485" spans="1:37" x14ac:dyDescent="0.3">
      <c r="A485">
        <f>481</f>
        <v>481</v>
      </c>
      <c r="B485" s="3">
        <v>604</v>
      </c>
      <c r="C485" t="s">
        <v>667</v>
      </c>
      <c r="D485" t="s">
        <v>66</v>
      </c>
      <c r="E485" t="s">
        <v>67</v>
      </c>
      <c r="F485" t="s">
        <v>61</v>
      </c>
      <c r="G485" t="s">
        <v>69</v>
      </c>
      <c r="H485" t="s">
        <v>63</v>
      </c>
      <c r="I485">
        <v>5</v>
      </c>
      <c r="J485" t="s">
        <v>70</v>
      </c>
      <c r="K485">
        <v>8.8000000000000007</v>
      </c>
      <c r="L485" s="3" t="s">
        <v>1748</v>
      </c>
      <c r="M485">
        <v>5.3</v>
      </c>
      <c r="N485" s="3" t="s">
        <v>1748</v>
      </c>
      <c r="O485">
        <v>14.9</v>
      </c>
      <c r="P485" s="3" t="s">
        <v>1749</v>
      </c>
      <c r="Q485">
        <v>39.700000000000003</v>
      </c>
      <c r="R485" s="3">
        <v>346</v>
      </c>
      <c r="S485">
        <v>42.2</v>
      </c>
      <c r="T485" s="3">
        <v>391</v>
      </c>
      <c r="U485">
        <v>55.4</v>
      </c>
      <c r="V485" s="3">
        <v>267</v>
      </c>
      <c r="W485">
        <v>24.6</v>
      </c>
      <c r="X485" s="3">
        <v>503</v>
      </c>
      <c r="Y485">
        <v>13</v>
      </c>
      <c r="Z485" s="3">
        <v>661</v>
      </c>
      <c r="AA485">
        <v>87.4</v>
      </c>
      <c r="AB485" s="3">
        <v>108</v>
      </c>
      <c r="AC485">
        <v>23.9</v>
      </c>
      <c r="AD485">
        <v>96</v>
      </c>
      <c r="AE485">
        <v>12</v>
      </c>
      <c r="AF485">
        <v>11405</v>
      </c>
      <c r="AG485">
        <v>3215</v>
      </c>
      <c r="AH485">
        <v>37460</v>
      </c>
      <c r="AI485">
        <v>66806</v>
      </c>
      <c r="AJ485">
        <v>53.2295205</v>
      </c>
      <c r="AK485">
        <v>-4.1299872999999998</v>
      </c>
    </row>
    <row r="486" spans="1:37" x14ac:dyDescent="0.3">
      <c r="A486">
        <f>481</f>
        <v>481</v>
      </c>
      <c r="B486" s="3">
        <v>534</v>
      </c>
      <c r="C486" t="s">
        <v>668</v>
      </c>
      <c r="D486" t="s">
        <v>113</v>
      </c>
      <c r="E486" t="s">
        <v>114</v>
      </c>
      <c r="F486" t="s">
        <v>61</v>
      </c>
      <c r="G486" t="s">
        <v>134</v>
      </c>
      <c r="H486" t="s">
        <v>63</v>
      </c>
      <c r="I486">
        <v>4</v>
      </c>
      <c r="J486" t="s">
        <v>70</v>
      </c>
      <c r="K486">
        <v>14.4</v>
      </c>
      <c r="L486" s="3" t="s">
        <v>1748</v>
      </c>
      <c r="M486">
        <v>80.599999999999994</v>
      </c>
      <c r="N486" s="3">
        <v>72</v>
      </c>
      <c r="O486">
        <v>28.6</v>
      </c>
      <c r="P486" s="3">
        <v>538</v>
      </c>
      <c r="Q486">
        <v>2.2000000000000002</v>
      </c>
      <c r="R486" s="3" t="s">
        <v>1749</v>
      </c>
      <c r="S486">
        <v>21.6</v>
      </c>
      <c r="T486" s="3">
        <v>578</v>
      </c>
      <c r="U486">
        <v>22.4</v>
      </c>
      <c r="V486" s="3">
        <v>508</v>
      </c>
      <c r="W486">
        <v>1</v>
      </c>
      <c r="X486" s="3" t="s">
        <v>1749</v>
      </c>
      <c r="Y486">
        <v>38.4</v>
      </c>
      <c r="Z486" s="3">
        <v>190</v>
      </c>
      <c r="AA486">
        <v>1.1000000000000001</v>
      </c>
      <c r="AB486" s="3" t="s">
        <v>1749</v>
      </c>
      <c r="AC486">
        <v>23.9</v>
      </c>
      <c r="AD486">
        <v>92</v>
      </c>
      <c r="AE486">
        <v>9</v>
      </c>
      <c r="AF486">
        <v>8132</v>
      </c>
      <c r="AG486">
        <v>3470</v>
      </c>
      <c r="AH486">
        <v>37963</v>
      </c>
      <c r="AI486">
        <v>72067</v>
      </c>
      <c r="AJ486">
        <v>35.6944035</v>
      </c>
      <c r="AK486">
        <v>139.44545769999999</v>
      </c>
    </row>
    <row r="487" spans="1:37" x14ac:dyDescent="0.3">
      <c r="A487">
        <f>481</f>
        <v>481</v>
      </c>
      <c r="B487" s="3">
        <v>605</v>
      </c>
      <c r="C487" t="s">
        <v>669</v>
      </c>
      <c r="D487" t="s">
        <v>122</v>
      </c>
      <c r="E487" t="s">
        <v>123</v>
      </c>
      <c r="F487" t="s">
        <v>68</v>
      </c>
      <c r="G487" t="s">
        <v>62</v>
      </c>
      <c r="H487" t="s">
        <v>63</v>
      </c>
      <c r="I487">
        <v>5</v>
      </c>
      <c r="J487" t="s">
        <v>70</v>
      </c>
      <c r="K487">
        <v>21.3</v>
      </c>
      <c r="L487" s="3">
        <v>408</v>
      </c>
      <c r="M487">
        <v>33.200000000000003</v>
      </c>
      <c r="N487" s="3">
        <v>298</v>
      </c>
      <c r="O487">
        <v>16.8</v>
      </c>
      <c r="P487" s="3" t="s">
        <v>1749</v>
      </c>
      <c r="Q487">
        <v>14.8</v>
      </c>
      <c r="R487" s="3">
        <v>640</v>
      </c>
      <c r="S487">
        <v>40.5</v>
      </c>
      <c r="T487" s="3">
        <v>408</v>
      </c>
      <c r="U487">
        <v>30.6</v>
      </c>
      <c r="V487" s="3">
        <v>418</v>
      </c>
      <c r="W487">
        <v>44.3</v>
      </c>
      <c r="X487" s="3">
        <v>350</v>
      </c>
      <c r="Y487">
        <v>13.1</v>
      </c>
      <c r="Z487" s="3">
        <v>654</v>
      </c>
      <c r="AA487">
        <v>29.9</v>
      </c>
      <c r="AB487" s="3">
        <v>449</v>
      </c>
      <c r="AC487">
        <v>23.9</v>
      </c>
      <c r="AD487">
        <v>95</v>
      </c>
      <c r="AE487">
        <v>1</v>
      </c>
      <c r="AF487">
        <v>499</v>
      </c>
      <c r="AG487">
        <v>166</v>
      </c>
      <c r="AH487">
        <v>31931</v>
      </c>
      <c r="AI487">
        <v>67900</v>
      </c>
      <c r="AJ487">
        <v>52.382221600000001</v>
      </c>
      <c r="AK487">
        <v>9.7177804999999999</v>
      </c>
    </row>
    <row r="488" spans="1:37" x14ac:dyDescent="0.3">
      <c r="A488">
        <f>481</f>
        <v>481</v>
      </c>
      <c r="B488" s="3">
        <v>405</v>
      </c>
      <c r="C488" t="s">
        <v>670</v>
      </c>
      <c r="D488" t="s">
        <v>372</v>
      </c>
      <c r="E488" t="s">
        <v>373</v>
      </c>
      <c r="F488" t="s">
        <v>61</v>
      </c>
      <c r="G488" t="s">
        <v>78</v>
      </c>
      <c r="H488" t="s">
        <v>63</v>
      </c>
      <c r="I488">
        <v>4</v>
      </c>
      <c r="J488" t="s">
        <v>70</v>
      </c>
      <c r="K488">
        <v>23.3</v>
      </c>
      <c r="L488" s="3">
        <v>370</v>
      </c>
      <c r="M488">
        <v>36</v>
      </c>
      <c r="N488" s="3">
        <v>272</v>
      </c>
      <c r="O488">
        <v>84.3</v>
      </c>
      <c r="P488" s="3">
        <v>111</v>
      </c>
      <c r="Q488">
        <v>1.2</v>
      </c>
      <c r="R488" s="3" t="s">
        <v>1749</v>
      </c>
      <c r="S488">
        <v>40.5</v>
      </c>
      <c r="T488" s="3">
        <v>407</v>
      </c>
      <c r="U488">
        <v>4.2</v>
      </c>
      <c r="V488" s="3" t="s">
        <v>1749</v>
      </c>
      <c r="W488">
        <v>1</v>
      </c>
      <c r="X488" s="3" t="s">
        <v>1749</v>
      </c>
      <c r="Y488">
        <v>10.5</v>
      </c>
      <c r="Z488" s="3" t="s">
        <v>1749</v>
      </c>
      <c r="AA488">
        <v>1.3</v>
      </c>
      <c r="AB488" s="3" t="s">
        <v>1749</v>
      </c>
      <c r="AC488">
        <v>23.9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>
        <v>43.237084000000003</v>
      </c>
      <c r="AK488">
        <v>76.931353999999999</v>
      </c>
    </row>
    <row r="489" spans="1:37" x14ac:dyDescent="0.3">
      <c r="A489">
        <v>481</v>
      </c>
      <c r="B489" s="3">
        <v>606</v>
      </c>
      <c r="C489" t="s">
        <v>671</v>
      </c>
      <c r="D489" t="s">
        <v>243</v>
      </c>
      <c r="E489" t="s">
        <v>244</v>
      </c>
      <c r="F489" t="s">
        <v>68</v>
      </c>
      <c r="G489" t="s">
        <v>78</v>
      </c>
      <c r="H489" t="s">
        <v>63</v>
      </c>
      <c r="I489">
        <v>3</v>
      </c>
      <c r="J489" t="s">
        <v>70</v>
      </c>
      <c r="K489">
        <v>20.6</v>
      </c>
      <c r="L489" s="3">
        <v>424</v>
      </c>
      <c r="M489">
        <v>9.6</v>
      </c>
      <c r="N489" s="3" t="s">
        <v>1748</v>
      </c>
      <c r="O489">
        <v>2.9</v>
      </c>
      <c r="P489" s="3" t="s">
        <v>1749</v>
      </c>
      <c r="Q489">
        <v>57.1</v>
      </c>
      <c r="R489" s="3">
        <v>227</v>
      </c>
      <c r="S489">
        <v>3.3</v>
      </c>
      <c r="T489" s="3" t="s">
        <v>1749</v>
      </c>
      <c r="U489">
        <v>4.5999999999999996</v>
      </c>
      <c r="V489" s="3" t="s">
        <v>1749</v>
      </c>
      <c r="W489">
        <v>45.2</v>
      </c>
      <c r="X489" s="3">
        <v>344</v>
      </c>
      <c r="Y489">
        <v>13.2</v>
      </c>
      <c r="Z489" s="3">
        <v>650</v>
      </c>
      <c r="AA489">
        <v>29.4</v>
      </c>
      <c r="AB489" s="3">
        <v>453</v>
      </c>
      <c r="AC489">
        <v>24</v>
      </c>
      <c r="AD489">
        <v>92</v>
      </c>
      <c r="AE489">
        <v>4</v>
      </c>
      <c r="AF489">
        <v>2834</v>
      </c>
      <c r="AG489">
        <v>1344</v>
      </c>
      <c r="AH489">
        <v>29636</v>
      </c>
      <c r="AI489">
        <v>54776</v>
      </c>
      <c r="AJ489">
        <v>45.518289799999998</v>
      </c>
      <c r="AK489">
        <v>9.2137613999999992</v>
      </c>
    </row>
    <row r="490" spans="1:37" x14ac:dyDescent="0.3">
      <c r="A490">
        <v>485</v>
      </c>
      <c r="B490" s="3">
        <v>574</v>
      </c>
      <c r="C490" t="s">
        <v>672</v>
      </c>
      <c r="D490" t="s">
        <v>278</v>
      </c>
      <c r="E490" t="s">
        <v>279</v>
      </c>
      <c r="F490" t="s">
        <v>82</v>
      </c>
      <c r="G490" t="s">
        <v>69</v>
      </c>
      <c r="H490" t="s">
        <v>63</v>
      </c>
      <c r="I490">
        <v>5</v>
      </c>
      <c r="J490" t="s">
        <v>70</v>
      </c>
      <c r="K490">
        <v>33.9</v>
      </c>
      <c r="L490" s="3">
        <v>255</v>
      </c>
      <c r="M490">
        <v>7.3</v>
      </c>
      <c r="N490" s="3" t="s">
        <v>1748</v>
      </c>
      <c r="O490">
        <v>10.9</v>
      </c>
      <c r="P490" s="3" t="s">
        <v>1749</v>
      </c>
      <c r="Q490">
        <v>22.4</v>
      </c>
      <c r="R490" s="3">
        <v>523</v>
      </c>
      <c r="S490">
        <v>2.2999999999999998</v>
      </c>
      <c r="T490" s="3" t="s">
        <v>1749</v>
      </c>
      <c r="U490">
        <v>16.600000000000001</v>
      </c>
      <c r="V490" s="3">
        <v>588</v>
      </c>
      <c r="W490">
        <v>83.4</v>
      </c>
      <c r="X490" s="3">
        <v>128</v>
      </c>
      <c r="Y490">
        <v>6.6</v>
      </c>
      <c r="Z490" s="3" t="s">
        <v>1749</v>
      </c>
      <c r="AA490">
        <v>31.6</v>
      </c>
      <c r="AB490" s="3">
        <v>425</v>
      </c>
      <c r="AC490">
        <v>23.8</v>
      </c>
      <c r="AD490">
        <v>90</v>
      </c>
      <c r="AE490">
        <v>8</v>
      </c>
      <c r="AF490">
        <v>4882</v>
      </c>
      <c r="AG490">
        <v>2453</v>
      </c>
      <c r="AH490">
        <v>27945</v>
      </c>
      <c r="AI490">
        <v>51090</v>
      </c>
      <c r="AJ490">
        <v>39.478859399999997</v>
      </c>
      <c r="AK490">
        <v>-0.35886020000000002</v>
      </c>
    </row>
    <row r="491" spans="1:37" x14ac:dyDescent="0.3">
      <c r="A491">
        <f>486</f>
        <v>486</v>
      </c>
      <c r="B491" s="3">
        <v>563</v>
      </c>
      <c r="C491" t="s">
        <v>673</v>
      </c>
      <c r="D491" t="s">
        <v>94</v>
      </c>
      <c r="E491" t="s">
        <v>1726</v>
      </c>
      <c r="F491" t="s">
        <v>82</v>
      </c>
      <c r="G491" t="s">
        <v>62</v>
      </c>
      <c r="H491" t="s">
        <v>63</v>
      </c>
      <c r="I491">
        <v>4</v>
      </c>
      <c r="J491" t="s">
        <v>70</v>
      </c>
      <c r="K491">
        <v>4.3</v>
      </c>
      <c r="L491" s="3" t="s">
        <v>1748</v>
      </c>
      <c r="M491">
        <v>3</v>
      </c>
      <c r="N491" s="3" t="s">
        <v>1748</v>
      </c>
      <c r="O491">
        <v>8.6</v>
      </c>
      <c r="P491" s="3" t="s">
        <v>1749</v>
      </c>
      <c r="Q491">
        <v>96.4</v>
      </c>
      <c r="R491" s="3">
        <v>46</v>
      </c>
      <c r="S491">
        <v>3.4</v>
      </c>
      <c r="T491" s="3" t="s">
        <v>1749</v>
      </c>
      <c r="U491">
        <v>2.6</v>
      </c>
      <c r="V491" s="3" t="s">
        <v>1749</v>
      </c>
      <c r="W491">
        <v>21.7</v>
      </c>
      <c r="X491" s="3">
        <v>530</v>
      </c>
      <c r="Y491">
        <v>7.6</v>
      </c>
      <c r="Z491" s="3" t="s">
        <v>1749</v>
      </c>
      <c r="AA491">
        <v>3.5</v>
      </c>
      <c r="AB491" s="3" t="s">
        <v>1749</v>
      </c>
      <c r="AC491">
        <v>23.7</v>
      </c>
      <c r="AD491">
        <v>94</v>
      </c>
      <c r="AE491">
        <v>1</v>
      </c>
      <c r="AF491">
        <v>1008</v>
      </c>
      <c r="AG491">
        <v>2742</v>
      </c>
      <c r="AH491">
        <v>30726</v>
      </c>
      <c r="AI491">
        <v>58947</v>
      </c>
      <c r="AJ491">
        <v>30.662486300000001</v>
      </c>
      <c r="AK491">
        <v>104.1021662</v>
      </c>
    </row>
    <row r="492" spans="1:37" x14ac:dyDescent="0.3">
      <c r="A492">
        <f>486</f>
        <v>486</v>
      </c>
      <c r="B492" s="3">
        <v>589</v>
      </c>
      <c r="C492" t="s">
        <v>674</v>
      </c>
      <c r="D492" t="s">
        <v>99</v>
      </c>
      <c r="E492" t="s">
        <v>100</v>
      </c>
      <c r="F492" t="s">
        <v>68</v>
      </c>
      <c r="G492" t="s">
        <v>62</v>
      </c>
      <c r="H492" t="s">
        <v>63</v>
      </c>
      <c r="I492">
        <v>4</v>
      </c>
      <c r="J492" t="s">
        <v>70</v>
      </c>
      <c r="K492">
        <v>13.5</v>
      </c>
      <c r="L492" s="3" t="s">
        <v>1748</v>
      </c>
      <c r="M492">
        <v>20.9</v>
      </c>
      <c r="N492" s="3">
        <v>444</v>
      </c>
      <c r="O492">
        <v>5.8</v>
      </c>
      <c r="P492" s="3" t="s">
        <v>1749</v>
      </c>
      <c r="Q492">
        <v>47.5</v>
      </c>
      <c r="R492" s="3">
        <v>286</v>
      </c>
      <c r="S492">
        <v>43.5</v>
      </c>
      <c r="T492" s="3">
        <v>384</v>
      </c>
      <c r="U492">
        <v>15.1</v>
      </c>
      <c r="V492" s="3">
        <v>618</v>
      </c>
      <c r="W492">
        <v>22.3</v>
      </c>
      <c r="X492" s="3">
        <v>525</v>
      </c>
      <c r="Y492">
        <v>13.1</v>
      </c>
      <c r="Z492" s="3">
        <v>658</v>
      </c>
      <c r="AA492">
        <v>36.299999999999997</v>
      </c>
      <c r="AB492" s="3">
        <v>389</v>
      </c>
      <c r="AC492">
        <v>23.7</v>
      </c>
      <c r="AD492">
        <v>94</v>
      </c>
      <c r="AE492">
        <v>8</v>
      </c>
      <c r="AF492">
        <v>9176</v>
      </c>
      <c r="AG492">
        <v>3642</v>
      </c>
      <c r="AH492">
        <v>47833</v>
      </c>
      <c r="AI492">
        <v>90994</v>
      </c>
      <c r="AJ492">
        <v>43.532721700000003</v>
      </c>
      <c r="AK492">
        <v>-80.226180400000004</v>
      </c>
    </row>
    <row r="493" spans="1:37" x14ac:dyDescent="0.3">
      <c r="A493">
        <f>489</f>
        <v>489</v>
      </c>
      <c r="B493" s="3">
        <v>449</v>
      </c>
      <c r="C493" t="s">
        <v>675</v>
      </c>
      <c r="D493" t="s">
        <v>384</v>
      </c>
      <c r="E493" t="s">
        <v>385</v>
      </c>
      <c r="F493" t="s">
        <v>68</v>
      </c>
      <c r="G493" t="s">
        <v>62</v>
      </c>
      <c r="H493" t="s">
        <v>63</v>
      </c>
      <c r="I493">
        <v>4</v>
      </c>
      <c r="J493" t="s">
        <v>70</v>
      </c>
      <c r="K493">
        <v>21.6</v>
      </c>
      <c r="L493" s="3">
        <v>399</v>
      </c>
      <c r="M493">
        <v>39</v>
      </c>
      <c r="N493" s="3">
        <v>244</v>
      </c>
      <c r="O493">
        <v>66.099999999999994</v>
      </c>
      <c r="P493" s="3">
        <v>203</v>
      </c>
      <c r="Q493">
        <v>1.7</v>
      </c>
      <c r="R493" s="3" t="s">
        <v>1749</v>
      </c>
      <c r="S493">
        <v>54.6</v>
      </c>
      <c r="T493" s="3">
        <v>339</v>
      </c>
      <c r="U493">
        <v>3.8</v>
      </c>
      <c r="V493" s="3" t="s">
        <v>1749</v>
      </c>
      <c r="W493">
        <v>1.2</v>
      </c>
      <c r="X493" s="3" t="s">
        <v>1749</v>
      </c>
      <c r="Y493">
        <v>24.1</v>
      </c>
      <c r="Z493" s="3">
        <v>347</v>
      </c>
      <c r="AA493">
        <v>3.4</v>
      </c>
      <c r="AB493" s="3" t="s">
        <v>1749</v>
      </c>
      <c r="AC493">
        <v>23.6</v>
      </c>
      <c r="AD493">
        <v>76</v>
      </c>
      <c r="AE493">
        <v>9</v>
      </c>
      <c r="AF493">
        <v>2316</v>
      </c>
      <c r="AG493">
        <v>12885</v>
      </c>
      <c r="AH493">
        <v>11033</v>
      </c>
      <c r="AI493">
        <v>20640</v>
      </c>
      <c r="AJ493">
        <v>-6.5653332000000004</v>
      </c>
      <c r="AK493">
        <v>106.82142020000001</v>
      </c>
    </row>
    <row r="494" spans="1:37" x14ac:dyDescent="0.3">
      <c r="A494">
        <f>489</f>
        <v>489</v>
      </c>
      <c r="B494" s="3">
        <v>499</v>
      </c>
      <c r="C494" t="s">
        <v>676</v>
      </c>
      <c r="D494" t="s">
        <v>243</v>
      </c>
      <c r="E494" t="s">
        <v>244</v>
      </c>
      <c r="F494" t="s">
        <v>68</v>
      </c>
      <c r="G494" t="s">
        <v>62</v>
      </c>
      <c r="H494" t="s">
        <v>63</v>
      </c>
      <c r="I494">
        <v>3</v>
      </c>
      <c r="J494" t="s">
        <v>70</v>
      </c>
      <c r="K494">
        <v>31.5</v>
      </c>
      <c r="L494" s="3">
        <v>277</v>
      </c>
      <c r="M494">
        <v>12.6</v>
      </c>
      <c r="N494" s="3" t="s">
        <v>1748</v>
      </c>
      <c r="O494">
        <v>7.6</v>
      </c>
      <c r="P494" s="3" t="s">
        <v>1749</v>
      </c>
      <c r="Q494">
        <v>38.1</v>
      </c>
      <c r="R494" s="3">
        <v>367</v>
      </c>
      <c r="S494">
        <v>7.1</v>
      </c>
      <c r="T494" s="3" t="s">
        <v>1749</v>
      </c>
      <c r="U494">
        <v>16.2</v>
      </c>
      <c r="V494" s="3">
        <v>596</v>
      </c>
      <c r="W494">
        <v>32.799999999999997</v>
      </c>
      <c r="X494" s="3">
        <v>435</v>
      </c>
      <c r="Y494">
        <v>7.8</v>
      </c>
      <c r="Z494" s="3" t="s">
        <v>1749</v>
      </c>
      <c r="AA494">
        <v>15.2</v>
      </c>
      <c r="AB494" s="3">
        <v>608</v>
      </c>
      <c r="AC494">
        <v>23.6</v>
      </c>
      <c r="AD494">
        <v>92</v>
      </c>
      <c r="AE494">
        <v>4</v>
      </c>
      <c r="AF494">
        <v>2834</v>
      </c>
      <c r="AG494">
        <v>1344</v>
      </c>
      <c r="AH494">
        <v>29636</v>
      </c>
      <c r="AI494">
        <v>54776</v>
      </c>
      <c r="AJ494">
        <v>41.851462099999999</v>
      </c>
      <c r="AK494">
        <v>12.629247299999999</v>
      </c>
    </row>
    <row r="495" spans="1:37" x14ac:dyDescent="0.3">
      <c r="A495">
        <f>491</f>
        <v>491</v>
      </c>
      <c r="B495" s="3">
        <v>564</v>
      </c>
      <c r="C495" t="s">
        <v>677</v>
      </c>
      <c r="D495" t="s">
        <v>94</v>
      </c>
      <c r="E495" t="s">
        <v>1726</v>
      </c>
      <c r="F495" t="s">
        <v>82</v>
      </c>
      <c r="G495" t="s">
        <v>62</v>
      </c>
      <c r="H495" t="s">
        <v>63</v>
      </c>
      <c r="I495">
        <v>4</v>
      </c>
      <c r="J495" t="s">
        <v>70</v>
      </c>
      <c r="K495">
        <v>9.1</v>
      </c>
      <c r="L495" s="3" t="s">
        <v>1748</v>
      </c>
      <c r="M495">
        <v>3.2</v>
      </c>
      <c r="N495" s="3" t="s">
        <v>1748</v>
      </c>
      <c r="O495">
        <v>16.8</v>
      </c>
      <c r="P495" s="3" t="s">
        <v>1749</v>
      </c>
      <c r="Q495">
        <v>79.8</v>
      </c>
      <c r="R495" s="3">
        <v>110</v>
      </c>
      <c r="S495">
        <v>12.2</v>
      </c>
      <c r="T495" s="3" t="s">
        <v>1749</v>
      </c>
      <c r="U495">
        <v>3.2</v>
      </c>
      <c r="V495" s="3" t="s">
        <v>1749</v>
      </c>
      <c r="W495">
        <v>16.3</v>
      </c>
      <c r="X495" s="3">
        <v>582</v>
      </c>
      <c r="Y495">
        <v>13.7</v>
      </c>
      <c r="Z495" s="3">
        <v>627</v>
      </c>
      <c r="AA495">
        <v>8.6999999999999993</v>
      </c>
      <c r="AB495" s="3">
        <v>691</v>
      </c>
      <c r="AC495">
        <v>23.5</v>
      </c>
      <c r="AD495">
        <v>94</v>
      </c>
      <c r="AE495">
        <v>1</v>
      </c>
      <c r="AF495">
        <v>1008</v>
      </c>
      <c r="AG495">
        <v>2742</v>
      </c>
      <c r="AH495">
        <v>30726</v>
      </c>
      <c r="AI495">
        <v>58947</v>
      </c>
      <c r="AJ495">
        <v>38.880381</v>
      </c>
      <c r="AK495">
        <v>121.529021</v>
      </c>
    </row>
    <row r="496" spans="1:37" x14ac:dyDescent="0.3">
      <c r="A496">
        <f>491</f>
        <v>491</v>
      </c>
      <c r="B496" s="3">
        <v>425</v>
      </c>
      <c r="C496" t="s">
        <v>678</v>
      </c>
      <c r="D496" t="s">
        <v>59</v>
      </c>
      <c r="E496" t="s">
        <v>60</v>
      </c>
      <c r="F496" t="s">
        <v>68</v>
      </c>
      <c r="G496" t="s">
        <v>69</v>
      </c>
      <c r="H496" t="s">
        <v>63</v>
      </c>
      <c r="I496">
        <v>5</v>
      </c>
      <c r="J496" t="s">
        <v>70</v>
      </c>
      <c r="K496">
        <v>18</v>
      </c>
      <c r="L496" s="3">
        <v>499</v>
      </c>
      <c r="M496">
        <v>8.3000000000000007</v>
      </c>
      <c r="N496" s="3" t="s">
        <v>1748</v>
      </c>
      <c r="O496">
        <v>7.8</v>
      </c>
      <c r="P496" s="3" t="s">
        <v>1749</v>
      </c>
      <c r="Q496">
        <v>37.200000000000003</v>
      </c>
      <c r="R496" s="3">
        <v>378</v>
      </c>
      <c r="S496">
        <v>42.8</v>
      </c>
      <c r="T496" s="3">
        <v>389</v>
      </c>
      <c r="U496">
        <v>33.299999999999997</v>
      </c>
      <c r="V496" s="3">
        <v>390</v>
      </c>
      <c r="W496">
        <v>23.3</v>
      </c>
      <c r="X496" s="3">
        <v>516</v>
      </c>
      <c r="Y496">
        <v>24.6</v>
      </c>
      <c r="Z496" s="3">
        <v>340</v>
      </c>
      <c r="AA496">
        <v>50.6</v>
      </c>
      <c r="AB496" s="3">
        <v>305</v>
      </c>
      <c r="AC496">
        <v>23.5</v>
      </c>
      <c r="AD496">
        <v>100</v>
      </c>
      <c r="AE496">
        <v>19</v>
      </c>
      <c r="AF496">
        <v>27091</v>
      </c>
      <c r="AG496">
        <v>12264</v>
      </c>
      <c r="AH496">
        <v>59456</v>
      </c>
      <c r="AI496">
        <v>113268</v>
      </c>
      <c r="AJ496">
        <v>43.001811099999998</v>
      </c>
      <c r="AK496">
        <v>-78.789523900000006</v>
      </c>
    </row>
    <row r="497" spans="1:37" x14ac:dyDescent="0.3">
      <c r="A497">
        <f>491</f>
        <v>491</v>
      </c>
      <c r="B497" s="3">
        <v>467</v>
      </c>
      <c r="C497" t="s">
        <v>679</v>
      </c>
      <c r="D497" t="s">
        <v>59</v>
      </c>
      <c r="E497" t="s">
        <v>60</v>
      </c>
      <c r="F497" t="s">
        <v>68</v>
      </c>
      <c r="G497" t="s">
        <v>69</v>
      </c>
      <c r="H497" t="s">
        <v>63</v>
      </c>
      <c r="I497">
        <v>5</v>
      </c>
      <c r="J497" t="s">
        <v>70</v>
      </c>
      <c r="K497">
        <v>19.899999999999999</v>
      </c>
      <c r="L497" s="3">
        <v>444</v>
      </c>
      <c r="M497">
        <v>11.2</v>
      </c>
      <c r="N497" s="3" t="s">
        <v>1748</v>
      </c>
      <c r="O497">
        <v>48.2</v>
      </c>
      <c r="P497" s="3">
        <v>325</v>
      </c>
      <c r="Q497">
        <v>20.9</v>
      </c>
      <c r="R497" s="3">
        <v>548</v>
      </c>
      <c r="S497">
        <v>22.3</v>
      </c>
      <c r="T497" s="3">
        <v>569</v>
      </c>
      <c r="U497">
        <v>4.5999999999999996</v>
      </c>
      <c r="V497" s="3" t="s">
        <v>1749</v>
      </c>
      <c r="W497">
        <v>51.3</v>
      </c>
      <c r="X497" s="3">
        <v>304</v>
      </c>
      <c r="Y497">
        <v>22.1</v>
      </c>
      <c r="Z497" s="3">
        <v>374</v>
      </c>
      <c r="AA497">
        <v>38.4</v>
      </c>
      <c r="AB497" s="3">
        <v>373</v>
      </c>
      <c r="AC497">
        <v>23.5</v>
      </c>
      <c r="AD497">
        <v>100</v>
      </c>
      <c r="AE497">
        <v>19</v>
      </c>
      <c r="AF497">
        <v>27091</v>
      </c>
      <c r="AG497">
        <v>12264</v>
      </c>
      <c r="AH497">
        <v>59456</v>
      </c>
      <c r="AI497">
        <v>113268</v>
      </c>
      <c r="AJ497">
        <v>41.6627078</v>
      </c>
      <c r="AK497">
        <v>-91.554977100000002</v>
      </c>
    </row>
    <row r="498" spans="1:37" x14ac:dyDescent="0.3">
      <c r="A498">
        <f>494</f>
        <v>494</v>
      </c>
      <c r="B498" s="3">
        <v>392</v>
      </c>
      <c r="C498" t="s">
        <v>680</v>
      </c>
      <c r="D498" t="s">
        <v>128</v>
      </c>
      <c r="E498" t="s">
        <v>129</v>
      </c>
      <c r="F498" t="s">
        <v>68</v>
      </c>
      <c r="G498" t="s">
        <v>69</v>
      </c>
      <c r="H498" t="s">
        <v>63</v>
      </c>
      <c r="I498">
        <v>4</v>
      </c>
      <c r="J498" t="s">
        <v>64</v>
      </c>
      <c r="K498">
        <v>19.8</v>
      </c>
      <c r="L498" s="3">
        <v>445</v>
      </c>
      <c r="M498">
        <v>36.200000000000003</v>
      </c>
      <c r="N498" s="3">
        <v>271</v>
      </c>
      <c r="O498">
        <v>69.5</v>
      </c>
      <c r="P498" s="3">
        <v>186</v>
      </c>
      <c r="Q498">
        <v>8.9</v>
      </c>
      <c r="R498" s="3" t="s">
        <v>1749</v>
      </c>
      <c r="S498">
        <v>13.8</v>
      </c>
      <c r="T498" s="3">
        <v>690</v>
      </c>
      <c r="U498">
        <v>36.299999999999997</v>
      </c>
      <c r="V498" s="3">
        <v>373</v>
      </c>
      <c r="W498">
        <v>1.7</v>
      </c>
      <c r="X498" s="3" t="s">
        <v>1749</v>
      </c>
      <c r="Y498">
        <v>12.8</v>
      </c>
      <c r="Z498" s="3">
        <v>672</v>
      </c>
      <c r="AA498">
        <v>2.5</v>
      </c>
      <c r="AB498" s="3" t="s">
        <v>1749</v>
      </c>
      <c r="AC498">
        <v>23.4</v>
      </c>
      <c r="AD498">
        <v>90</v>
      </c>
      <c r="AE498">
        <v>5</v>
      </c>
      <c r="AF498">
        <v>3655</v>
      </c>
      <c r="AG498">
        <v>1537</v>
      </c>
      <c r="AH498">
        <v>34860</v>
      </c>
      <c r="AI498">
        <v>63618</v>
      </c>
      <c r="AJ498">
        <v>37.505088100000002</v>
      </c>
      <c r="AK498">
        <v>126.9571012</v>
      </c>
    </row>
    <row r="499" spans="1:37" x14ac:dyDescent="0.3">
      <c r="A499">
        <f>494</f>
        <v>494</v>
      </c>
      <c r="B499" s="3">
        <v>590</v>
      </c>
      <c r="C499" t="s">
        <v>681</v>
      </c>
      <c r="D499" t="s">
        <v>94</v>
      </c>
      <c r="E499" t="s">
        <v>1726</v>
      </c>
      <c r="F499" t="s">
        <v>82</v>
      </c>
      <c r="G499" t="s">
        <v>62</v>
      </c>
      <c r="H499" t="s">
        <v>63</v>
      </c>
      <c r="I499">
        <v>4</v>
      </c>
      <c r="J499" t="s">
        <v>70</v>
      </c>
      <c r="K499">
        <v>8.6</v>
      </c>
      <c r="L499" s="3" t="s">
        <v>1748</v>
      </c>
      <c r="M499">
        <v>8.4</v>
      </c>
      <c r="N499" s="3" t="s">
        <v>1748</v>
      </c>
      <c r="O499">
        <v>13.8</v>
      </c>
      <c r="P499" s="3" t="s">
        <v>1749</v>
      </c>
      <c r="Q499">
        <v>82</v>
      </c>
      <c r="R499" s="3">
        <v>104</v>
      </c>
      <c r="S499">
        <v>4.9000000000000004</v>
      </c>
      <c r="T499" s="3" t="s">
        <v>1749</v>
      </c>
      <c r="U499">
        <v>1.9</v>
      </c>
      <c r="V499" s="3" t="s">
        <v>1749</v>
      </c>
      <c r="W499">
        <v>3.8</v>
      </c>
      <c r="X499" s="3" t="s">
        <v>1749</v>
      </c>
      <c r="Y499">
        <v>18.7</v>
      </c>
      <c r="Z499" s="3">
        <v>447</v>
      </c>
      <c r="AA499">
        <v>7</v>
      </c>
      <c r="AB499" s="3" t="s">
        <v>1749</v>
      </c>
      <c r="AC499">
        <v>23.4</v>
      </c>
      <c r="AD499">
        <v>94</v>
      </c>
      <c r="AE499">
        <v>1</v>
      </c>
      <c r="AF499">
        <v>1008</v>
      </c>
      <c r="AG499">
        <v>2742</v>
      </c>
      <c r="AH499">
        <v>30726</v>
      </c>
      <c r="AI499">
        <v>58947</v>
      </c>
      <c r="AJ499">
        <v>28.178915</v>
      </c>
      <c r="AK499">
        <v>112.94395</v>
      </c>
    </row>
    <row r="500" spans="1:37" x14ac:dyDescent="0.3">
      <c r="A500">
        <f>494</f>
        <v>494</v>
      </c>
      <c r="B500" s="3">
        <v>461</v>
      </c>
      <c r="C500" t="s">
        <v>682</v>
      </c>
      <c r="D500" t="s">
        <v>59</v>
      </c>
      <c r="E500" t="s">
        <v>60</v>
      </c>
      <c r="F500" t="s">
        <v>61</v>
      </c>
      <c r="G500" t="s">
        <v>62</v>
      </c>
      <c r="H500" t="s">
        <v>63</v>
      </c>
      <c r="I500">
        <v>5</v>
      </c>
      <c r="J500" t="s">
        <v>64</v>
      </c>
      <c r="K500">
        <v>8.3000000000000007</v>
      </c>
      <c r="L500" s="3" t="s">
        <v>1748</v>
      </c>
      <c r="M500">
        <v>7</v>
      </c>
      <c r="N500" s="3" t="s">
        <v>1748</v>
      </c>
      <c r="O500">
        <v>19.5</v>
      </c>
      <c r="P500" s="3">
        <v>682</v>
      </c>
      <c r="Q500">
        <v>70.7</v>
      </c>
      <c r="R500" s="3">
        <v>144</v>
      </c>
      <c r="S500">
        <v>4</v>
      </c>
      <c r="T500" s="3" t="s">
        <v>1749</v>
      </c>
      <c r="U500">
        <v>44.3</v>
      </c>
      <c r="V500" s="3">
        <v>326</v>
      </c>
      <c r="W500">
        <v>1.6</v>
      </c>
      <c r="X500" s="3" t="s">
        <v>1749</v>
      </c>
      <c r="Y500">
        <v>24.1</v>
      </c>
      <c r="Z500" s="3">
        <v>350</v>
      </c>
      <c r="AA500">
        <v>2.7</v>
      </c>
      <c r="AB500" s="3" t="s">
        <v>1749</v>
      </c>
      <c r="AC500">
        <v>23.4</v>
      </c>
      <c r="AD500">
        <v>100</v>
      </c>
      <c r="AE500">
        <v>19</v>
      </c>
      <c r="AF500">
        <v>27091</v>
      </c>
      <c r="AG500">
        <v>12264</v>
      </c>
      <c r="AH500">
        <v>59456</v>
      </c>
      <c r="AI500">
        <v>113268</v>
      </c>
      <c r="AJ500">
        <v>42.729762800000003</v>
      </c>
      <c r="AK500">
        <v>-73.678888400000005</v>
      </c>
    </row>
    <row r="501" spans="1:37" x14ac:dyDescent="0.3">
      <c r="A501">
        <f>494</f>
        <v>494</v>
      </c>
      <c r="B501" s="3">
        <v>565</v>
      </c>
      <c r="C501" t="s">
        <v>683</v>
      </c>
      <c r="D501" t="s">
        <v>278</v>
      </c>
      <c r="E501" t="s">
        <v>279</v>
      </c>
      <c r="F501" t="s">
        <v>82</v>
      </c>
      <c r="G501" t="s">
        <v>69</v>
      </c>
      <c r="H501" t="s">
        <v>63</v>
      </c>
      <c r="I501">
        <v>5</v>
      </c>
      <c r="J501" t="s">
        <v>70</v>
      </c>
      <c r="K501">
        <v>38.799999999999997</v>
      </c>
      <c r="L501" s="3">
        <v>220</v>
      </c>
      <c r="M501">
        <v>10.4</v>
      </c>
      <c r="N501" s="3" t="s">
        <v>1748</v>
      </c>
      <c r="O501">
        <v>16.7</v>
      </c>
      <c r="P501" s="3" t="s">
        <v>1749</v>
      </c>
      <c r="Q501">
        <v>8.5</v>
      </c>
      <c r="R501" s="3" t="s">
        <v>1749</v>
      </c>
      <c r="S501">
        <v>3.6</v>
      </c>
      <c r="T501" s="3" t="s">
        <v>1749</v>
      </c>
      <c r="U501">
        <v>16</v>
      </c>
      <c r="V501" s="3">
        <v>599</v>
      </c>
      <c r="W501">
        <v>82</v>
      </c>
      <c r="X501" s="3">
        <v>135</v>
      </c>
      <c r="Y501">
        <v>8</v>
      </c>
      <c r="Z501" s="3" t="s">
        <v>1749</v>
      </c>
      <c r="AA501">
        <v>29.1</v>
      </c>
      <c r="AB501" s="3">
        <v>456</v>
      </c>
      <c r="AC501">
        <v>23.4</v>
      </c>
      <c r="AD501">
        <v>90</v>
      </c>
      <c r="AE501">
        <v>8</v>
      </c>
      <c r="AF501">
        <v>4882</v>
      </c>
      <c r="AG501">
        <v>2453</v>
      </c>
      <c r="AH501">
        <v>27945</v>
      </c>
      <c r="AI501">
        <v>51090</v>
      </c>
      <c r="AJ501">
        <v>37.380757899999999</v>
      </c>
      <c r="AK501">
        <v>-5.9912307</v>
      </c>
    </row>
    <row r="502" spans="1:37" x14ac:dyDescent="0.3">
      <c r="A502">
        <f>498</f>
        <v>498</v>
      </c>
      <c r="B502" s="3">
        <v>346</v>
      </c>
      <c r="C502" t="s">
        <v>684</v>
      </c>
      <c r="D502" t="s">
        <v>128</v>
      </c>
      <c r="E502" t="s">
        <v>129</v>
      </c>
      <c r="F502" t="s">
        <v>68</v>
      </c>
      <c r="G502" t="s">
        <v>69</v>
      </c>
      <c r="H502" t="s">
        <v>320</v>
      </c>
      <c r="I502">
        <v>4</v>
      </c>
      <c r="J502" t="s">
        <v>64</v>
      </c>
      <c r="K502">
        <v>26.7</v>
      </c>
      <c r="L502" s="3">
        <v>325</v>
      </c>
      <c r="M502">
        <v>23</v>
      </c>
      <c r="N502" s="3">
        <v>413</v>
      </c>
      <c r="O502">
        <v>77.400000000000006</v>
      </c>
      <c r="P502" s="3">
        <v>150</v>
      </c>
      <c r="Q502">
        <v>7.7</v>
      </c>
      <c r="R502" s="3" t="s">
        <v>1749</v>
      </c>
      <c r="S502">
        <v>7.8</v>
      </c>
      <c r="T502" s="3" t="s">
        <v>1749</v>
      </c>
      <c r="U502">
        <v>19.8</v>
      </c>
      <c r="V502" s="3">
        <v>551</v>
      </c>
      <c r="W502">
        <v>1.6</v>
      </c>
      <c r="X502" s="3" t="s">
        <v>1749</v>
      </c>
      <c r="Y502">
        <v>15.3</v>
      </c>
      <c r="Z502" s="3">
        <v>552</v>
      </c>
      <c r="AA502">
        <v>6.9</v>
      </c>
      <c r="AB502" s="3" t="s">
        <v>1749</v>
      </c>
      <c r="AC502">
        <v>23.2</v>
      </c>
      <c r="AD502">
        <v>90</v>
      </c>
      <c r="AE502">
        <v>5</v>
      </c>
      <c r="AF502">
        <v>3655</v>
      </c>
      <c r="AG502">
        <v>1537</v>
      </c>
      <c r="AH502">
        <v>34860</v>
      </c>
      <c r="AI502">
        <v>63618</v>
      </c>
      <c r="AJ502">
        <v>37.561858800000003</v>
      </c>
      <c r="AK502">
        <v>126.9468339</v>
      </c>
    </row>
    <row r="503" spans="1:37" x14ac:dyDescent="0.3">
      <c r="A503">
        <f>498</f>
        <v>498</v>
      </c>
      <c r="B503" s="3">
        <v>607</v>
      </c>
      <c r="C503" t="s">
        <v>685</v>
      </c>
      <c r="D503" t="s">
        <v>66</v>
      </c>
      <c r="E503" t="s">
        <v>67</v>
      </c>
      <c r="F503" t="s">
        <v>68</v>
      </c>
      <c r="G503" t="s">
        <v>62</v>
      </c>
      <c r="H503" t="s">
        <v>63</v>
      </c>
      <c r="I503">
        <v>4</v>
      </c>
      <c r="J503" t="s">
        <v>70</v>
      </c>
      <c r="K503">
        <v>8.4</v>
      </c>
      <c r="L503" s="3" t="s">
        <v>1748</v>
      </c>
      <c r="M503">
        <v>13</v>
      </c>
      <c r="N503" s="3" t="s">
        <v>1748</v>
      </c>
      <c r="O503">
        <v>11.9</v>
      </c>
      <c r="P503" s="3" t="s">
        <v>1749</v>
      </c>
      <c r="Q503">
        <v>12.1</v>
      </c>
      <c r="R503" s="3">
        <v>697</v>
      </c>
      <c r="S503">
        <v>100</v>
      </c>
      <c r="T503" s="3">
        <v>72</v>
      </c>
      <c r="U503">
        <v>90.5</v>
      </c>
      <c r="V503" s="3">
        <v>117</v>
      </c>
      <c r="W503">
        <v>38.5</v>
      </c>
      <c r="X503" s="3">
        <v>388</v>
      </c>
      <c r="Y503">
        <v>11.6</v>
      </c>
      <c r="Z503" s="3" t="s">
        <v>1749</v>
      </c>
      <c r="AA503">
        <v>63.7</v>
      </c>
      <c r="AB503" s="3">
        <v>230</v>
      </c>
      <c r="AC503">
        <v>23.2</v>
      </c>
      <c r="AD503">
        <v>96</v>
      </c>
      <c r="AE503">
        <v>12</v>
      </c>
      <c r="AF503">
        <v>11405</v>
      </c>
      <c r="AG503">
        <v>3215</v>
      </c>
      <c r="AH503">
        <v>37460</v>
      </c>
      <c r="AI503">
        <v>66806</v>
      </c>
      <c r="AJ503">
        <v>54.876199</v>
      </c>
      <c r="AK503">
        <v>-6.9387283000000002</v>
      </c>
    </row>
    <row r="504" spans="1:37" x14ac:dyDescent="0.3">
      <c r="A504">
        <f>498</f>
        <v>498</v>
      </c>
      <c r="B504" s="3">
        <v>580</v>
      </c>
      <c r="C504" t="s">
        <v>686</v>
      </c>
      <c r="D504" t="s">
        <v>59</v>
      </c>
      <c r="E504" t="s">
        <v>60</v>
      </c>
      <c r="F504" t="s">
        <v>68</v>
      </c>
      <c r="G504" t="s">
        <v>62</v>
      </c>
      <c r="H504" t="s">
        <v>63</v>
      </c>
      <c r="I504">
        <v>5</v>
      </c>
      <c r="J504" t="s">
        <v>70</v>
      </c>
      <c r="K504">
        <v>10.3</v>
      </c>
      <c r="L504" s="3" t="s">
        <v>1748</v>
      </c>
      <c r="M504">
        <v>7.9</v>
      </c>
      <c r="N504" s="3" t="s">
        <v>1748</v>
      </c>
      <c r="O504">
        <v>6.9</v>
      </c>
      <c r="P504" s="3" t="s">
        <v>1749</v>
      </c>
      <c r="Q504">
        <v>59.1</v>
      </c>
      <c r="R504" s="3">
        <v>212</v>
      </c>
      <c r="S504">
        <v>36.299999999999997</v>
      </c>
      <c r="T504" s="3">
        <v>444</v>
      </c>
      <c r="U504">
        <v>13.7</v>
      </c>
      <c r="V504" s="3">
        <v>649</v>
      </c>
      <c r="W504">
        <v>28.2</v>
      </c>
      <c r="X504" s="3">
        <v>468</v>
      </c>
      <c r="Y504">
        <v>19.8</v>
      </c>
      <c r="Z504" s="3">
        <v>419</v>
      </c>
      <c r="AA504">
        <v>31.8</v>
      </c>
      <c r="AB504" s="3">
        <v>424</v>
      </c>
      <c r="AC504">
        <v>23.2</v>
      </c>
      <c r="AD504">
        <v>100</v>
      </c>
      <c r="AE504">
        <v>19</v>
      </c>
      <c r="AF504">
        <v>27091</v>
      </c>
      <c r="AG504">
        <v>12264</v>
      </c>
      <c r="AH504">
        <v>59456</v>
      </c>
      <c r="AI504">
        <v>113268</v>
      </c>
      <c r="AJ504">
        <v>39.6779504</v>
      </c>
      <c r="AK504">
        <v>-75.750611399999997</v>
      </c>
    </row>
    <row r="505" spans="1:37" x14ac:dyDescent="0.3">
      <c r="A505">
        <f>498</f>
        <v>498</v>
      </c>
      <c r="B505" s="3">
        <v>591</v>
      </c>
      <c r="C505" t="s">
        <v>687</v>
      </c>
      <c r="D505" t="s">
        <v>688</v>
      </c>
      <c r="E505" t="s">
        <v>689</v>
      </c>
      <c r="F505" t="s">
        <v>82</v>
      </c>
      <c r="G505" t="s">
        <v>69</v>
      </c>
      <c r="H505" t="s">
        <v>320</v>
      </c>
      <c r="I505">
        <v>4</v>
      </c>
      <c r="J505" t="s">
        <v>70</v>
      </c>
      <c r="K505">
        <v>29.1</v>
      </c>
      <c r="L505" s="3">
        <v>297</v>
      </c>
      <c r="M505">
        <v>38.799999999999997</v>
      </c>
      <c r="N505" s="3">
        <v>250</v>
      </c>
      <c r="O505">
        <v>17.399999999999999</v>
      </c>
      <c r="P505" s="3" t="s">
        <v>1749</v>
      </c>
      <c r="Q505">
        <v>3.3</v>
      </c>
      <c r="R505" s="3" t="s">
        <v>1749</v>
      </c>
      <c r="S505">
        <v>20.6</v>
      </c>
      <c r="T505" s="3">
        <v>586</v>
      </c>
      <c r="U505">
        <v>34.1</v>
      </c>
      <c r="V505" s="3">
        <v>385</v>
      </c>
      <c r="W505">
        <v>13.8</v>
      </c>
      <c r="X505" s="3">
        <v>613</v>
      </c>
      <c r="Y505">
        <v>29.8</v>
      </c>
      <c r="Z505" s="3">
        <v>264</v>
      </c>
      <c r="AA505">
        <v>28.9</v>
      </c>
      <c r="AB505" s="3">
        <v>460</v>
      </c>
      <c r="AC505">
        <v>23.2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>
        <v>32.016104800000001</v>
      </c>
      <c r="AK505">
        <v>35.869545600000002</v>
      </c>
    </row>
    <row r="506" spans="1:37" x14ac:dyDescent="0.3">
      <c r="A506">
        <f>502</f>
        <v>502</v>
      </c>
      <c r="B506" s="3">
        <v>566</v>
      </c>
      <c r="C506" t="s">
        <v>690</v>
      </c>
      <c r="D506" t="s">
        <v>499</v>
      </c>
      <c r="E506" t="s">
        <v>500</v>
      </c>
      <c r="F506" t="s">
        <v>61</v>
      </c>
      <c r="G506" t="s">
        <v>62</v>
      </c>
      <c r="H506" t="s">
        <v>63</v>
      </c>
      <c r="I506">
        <v>3</v>
      </c>
      <c r="J506" t="s">
        <v>64</v>
      </c>
      <c r="K506">
        <v>22.2</v>
      </c>
      <c r="L506" s="3">
        <v>396</v>
      </c>
      <c r="M506">
        <v>44.9</v>
      </c>
      <c r="N506" s="3">
        <v>196</v>
      </c>
      <c r="O506">
        <v>17.2</v>
      </c>
      <c r="P506" s="3" t="s">
        <v>1749</v>
      </c>
      <c r="Q506">
        <v>12.9</v>
      </c>
      <c r="R506" s="3">
        <v>679</v>
      </c>
      <c r="S506">
        <v>72</v>
      </c>
      <c r="T506" s="3">
        <v>264</v>
      </c>
      <c r="U506">
        <v>5.7</v>
      </c>
      <c r="V506" s="3" t="s">
        <v>1749</v>
      </c>
      <c r="W506">
        <v>4.0999999999999996</v>
      </c>
      <c r="X506" s="3" t="s">
        <v>1749</v>
      </c>
      <c r="Y506">
        <v>14.3</v>
      </c>
      <c r="Z506" s="3">
        <v>588</v>
      </c>
      <c r="AA506">
        <v>14.2</v>
      </c>
      <c r="AB506" s="3">
        <v>621</v>
      </c>
      <c r="AC506">
        <v>23.1</v>
      </c>
      <c r="AD506">
        <v>84</v>
      </c>
      <c r="AE506">
        <v>0</v>
      </c>
      <c r="AF506">
        <v>24</v>
      </c>
      <c r="AG506">
        <v>41</v>
      </c>
      <c r="AH506">
        <v>9804</v>
      </c>
      <c r="AI506">
        <v>17936</v>
      </c>
      <c r="AJ506">
        <v>39.868016699999998</v>
      </c>
      <c r="AK506">
        <v>32.749891699999999</v>
      </c>
    </row>
    <row r="507" spans="1:37" x14ac:dyDescent="0.3">
      <c r="A507">
        <f>502</f>
        <v>502</v>
      </c>
      <c r="B507" s="3">
        <v>497</v>
      </c>
      <c r="C507" t="s">
        <v>691</v>
      </c>
      <c r="D507" t="s">
        <v>94</v>
      </c>
      <c r="E507" t="s">
        <v>1726</v>
      </c>
      <c r="F507" t="s">
        <v>82</v>
      </c>
      <c r="G507" t="s">
        <v>69</v>
      </c>
      <c r="H507" t="s">
        <v>63</v>
      </c>
      <c r="I507">
        <v>4</v>
      </c>
      <c r="J507" t="s">
        <v>70</v>
      </c>
      <c r="K507">
        <v>14.3</v>
      </c>
      <c r="L507" s="3" t="s">
        <v>1748</v>
      </c>
      <c r="M507">
        <v>47.1</v>
      </c>
      <c r="N507" s="3">
        <v>189</v>
      </c>
      <c r="O507">
        <v>39.299999999999997</v>
      </c>
      <c r="P507" s="3">
        <v>405</v>
      </c>
      <c r="Q507">
        <v>23.6</v>
      </c>
      <c r="R507" s="3">
        <v>506</v>
      </c>
      <c r="S507">
        <v>12.4</v>
      </c>
      <c r="T507" s="3" t="s">
        <v>1749</v>
      </c>
      <c r="U507">
        <v>2.2000000000000002</v>
      </c>
      <c r="V507" s="3" t="s">
        <v>1749</v>
      </c>
      <c r="W507">
        <v>17.899999999999999</v>
      </c>
      <c r="X507" s="3">
        <v>563</v>
      </c>
      <c r="Y507">
        <v>18.3</v>
      </c>
      <c r="Z507" s="3">
        <v>458</v>
      </c>
      <c r="AA507">
        <v>13.7</v>
      </c>
      <c r="AB507" s="3">
        <v>627</v>
      </c>
      <c r="AC507">
        <v>23.1</v>
      </c>
      <c r="AD507">
        <v>94</v>
      </c>
      <c r="AE507">
        <v>1</v>
      </c>
      <c r="AF507">
        <v>1008</v>
      </c>
      <c r="AG507">
        <v>2742</v>
      </c>
      <c r="AH507">
        <v>30726</v>
      </c>
      <c r="AI507">
        <v>58947</v>
      </c>
      <c r="AJ507">
        <v>43.825719999999997</v>
      </c>
      <c r="AK507">
        <v>125.28501610000001</v>
      </c>
    </row>
    <row r="508" spans="1:37" x14ac:dyDescent="0.3">
      <c r="A508">
        <f>502</f>
        <v>502</v>
      </c>
      <c r="B508" s="3">
        <v>699</v>
      </c>
      <c r="C508" t="s">
        <v>692</v>
      </c>
      <c r="D508" t="s">
        <v>66</v>
      </c>
      <c r="E508" t="s">
        <v>67</v>
      </c>
      <c r="F508" t="s">
        <v>68</v>
      </c>
      <c r="G508" t="s">
        <v>62</v>
      </c>
      <c r="H508" t="s">
        <v>63</v>
      </c>
      <c r="I508">
        <v>3</v>
      </c>
      <c r="J508" t="s">
        <v>70</v>
      </c>
      <c r="K508">
        <v>8.4</v>
      </c>
      <c r="L508" s="3" t="s">
        <v>1748</v>
      </c>
      <c r="M508">
        <v>9.6</v>
      </c>
      <c r="N508" s="3" t="s">
        <v>1748</v>
      </c>
      <c r="O508">
        <v>8.6999999999999993</v>
      </c>
      <c r="P508" s="3" t="s">
        <v>1749</v>
      </c>
      <c r="Q508">
        <v>18.7</v>
      </c>
      <c r="R508" s="3">
        <v>572</v>
      </c>
      <c r="S508">
        <v>75.099999999999994</v>
      </c>
      <c r="T508" s="3">
        <v>253</v>
      </c>
      <c r="U508">
        <v>87.3</v>
      </c>
      <c r="V508" s="3">
        <v>134</v>
      </c>
      <c r="W508">
        <v>44.8</v>
      </c>
      <c r="X508" s="3">
        <v>348</v>
      </c>
      <c r="Y508">
        <v>12.6</v>
      </c>
      <c r="Z508" s="3">
        <v>690</v>
      </c>
      <c r="AA508">
        <v>73.099999999999994</v>
      </c>
      <c r="AB508" s="3">
        <v>187</v>
      </c>
      <c r="AC508">
        <v>23.1</v>
      </c>
      <c r="AD508">
        <v>96</v>
      </c>
      <c r="AE508">
        <v>12</v>
      </c>
      <c r="AF508">
        <v>11405</v>
      </c>
      <c r="AG508">
        <v>3215</v>
      </c>
      <c r="AH508">
        <v>37460</v>
      </c>
      <c r="AI508">
        <v>66806</v>
      </c>
      <c r="AJ508">
        <v>50.795294699999999</v>
      </c>
      <c r="AK508">
        <v>-1.0938642999999999</v>
      </c>
    </row>
    <row r="509" spans="1:37" x14ac:dyDescent="0.3">
      <c r="A509">
        <f>505</f>
        <v>505</v>
      </c>
      <c r="B509" s="3">
        <v>581</v>
      </c>
      <c r="C509" t="s">
        <v>693</v>
      </c>
      <c r="D509" t="s">
        <v>406</v>
      </c>
      <c r="E509" t="s">
        <v>407</v>
      </c>
      <c r="F509" t="s">
        <v>68</v>
      </c>
      <c r="G509" t="s">
        <v>62</v>
      </c>
      <c r="H509" t="s">
        <v>63</v>
      </c>
      <c r="I509">
        <v>2</v>
      </c>
      <c r="J509" t="s">
        <v>64</v>
      </c>
      <c r="K509">
        <v>4.2</v>
      </c>
      <c r="L509" s="3" t="s">
        <v>1748</v>
      </c>
      <c r="M509">
        <v>4.2</v>
      </c>
      <c r="N509" s="3" t="s">
        <v>1748</v>
      </c>
      <c r="O509">
        <v>4.5</v>
      </c>
      <c r="P509" s="3" t="s">
        <v>1749</v>
      </c>
      <c r="Q509">
        <v>47.8</v>
      </c>
      <c r="R509" s="3">
        <v>283</v>
      </c>
      <c r="S509">
        <v>100</v>
      </c>
      <c r="T509" s="3">
        <v>12</v>
      </c>
      <c r="U509">
        <v>100</v>
      </c>
      <c r="V509" s="3">
        <v>1</v>
      </c>
      <c r="W509">
        <v>2.4</v>
      </c>
      <c r="X509" s="3" t="s">
        <v>1749</v>
      </c>
      <c r="Y509">
        <v>20.9</v>
      </c>
      <c r="Z509" s="3">
        <v>394</v>
      </c>
      <c r="AA509">
        <v>1.1000000000000001</v>
      </c>
      <c r="AB509" s="3" t="s">
        <v>1749</v>
      </c>
      <c r="AC509">
        <v>23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>
        <v>22.152578999999999</v>
      </c>
      <c r="AK509">
        <v>113.56768870000001</v>
      </c>
    </row>
    <row r="510" spans="1:37" x14ac:dyDescent="0.3">
      <c r="A510">
        <f>505</f>
        <v>505</v>
      </c>
      <c r="B510" s="3">
        <v>428</v>
      </c>
      <c r="C510" t="s">
        <v>694</v>
      </c>
      <c r="D510" t="s">
        <v>167</v>
      </c>
      <c r="E510" t="s">
        <v>168</v>
      </c>
      <c r="F510" t="s">
        <v>61</v>
      </c>
      <c r="G510" t="s">
        <v>62</v>
      </c>
      <c r="H510" t="s">
        <v>63</v>
      </c>
      <c r="I510">
        <v>3</v>
      </c>
      <c r="J510" t="s">
        <v>70</v>
      </c>
      <c r="K510">
        <v>26.5</v>
      </c>
      <c r="L510" s="3">
        <v>330</v>
      </c>
      <c r="M510">
        <v>24.4</v>
      </c>
      <c r="N510" s="3">
        <v>395</v>
      </c>
      <c r="O510">
        <v>29.5</v>
      </c>
      <c r="P510" s="3">
        <v>527</v>
      </c>
      <c r="Q510">
        <v>25.2</v>
      </c>
      <c r="R510" s="3">
        <v>483</v>
      </c>
      <c r="S510">
        <v>23.8</v>
      </c>
      <c r="T510" s="3">
        <v>552</v>
      </c>
      <c r="U510">
        <v>10.3</v>
      </c>
      <c r="V510" s="3" t="s">
        <v>1749</v>
      </c>
      <c r="W510">
        <v>2.5</v>
      </c>
      <c r="X510" s="3" t="s">
        <v>1749</v>
      </c>
      <c r="Y510">
        <v>12.1</v>
      </c>
      <c r="Z510" s="3" t="s">
        <v>1749</v>
      </c>
      <c r="AA510">
        <v>20.9</v>
      </c>
      <c r="AB510" s="3">
        <v>536</v>
      </c>
      <c r="AC510">
        <v>23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>
        <v>22.6256372</v>
      </c>
      <c r="AK510">
        <v>120.2652894</v>
      </c>
    </row>
    <row r="511" spans="1:37" x14ac:dyDescent="0.3">
      <c r="A511">
        <f>505</f>
        <v>505</v>
      </c>
      <c r="B511" s="3">
        <v>608</v>
      </c>
      <c r="C511" t="s">
        <v>695</v>
      </c>
      <c r="D511" t="s">
        <v>59</v>
      </c>
      <c r="E511" t="s">
        <v>60</v>
      </c>
      <c r="F511" t="s">
        <v>68</v>
      </c>
      <c r="G511" t="s">
        <v>62</v>
      </c>
      <c r="H511" t="s">
        <v>63</v>
      </c>
      <c r="I511">
        <v>5</v>
      </c>
      <c r="J511" t="s">
        <v>70</v>
      </c>
      <c r="K511">
        <v>15.7</v>
      </c>
      <c r="L511" s="3">
        <v>556</v>
      </c>
      <c r="M511">
        <v>4.5999999999999996</v>
      </c>
      <c r="N511" s="3" t="s">
        <v>1748</v>
      </c>
      <c r="O511">
        <v>18.899999999999999</v>
      </c>
      <c r="P511" s="3">
        <v>698</v>
      </c>
      <c r="Q511">
        <v>41.1</v>
      </c>
      <c r="R511" s="3">
        <v>334</v>
      </c>
      <c r="S511">
        <v>17</v>
      </c>
      <c r="T511" s="3">
        <v>627</v>
      </c>
      <c r="U511">
        <v>9.6</v>
      </c>
      <c r="V511" s="3" t="s">
        <v>1749</v>
      </c>
      <c r="W511">
        <v>58.2</v>
      </c>
      <c r="X511" s="3">
        <v>259</v>
      </c>
      <c r="Y511">
        <v>14.1</v>
      </c>
      <c r="Z511" s="3">
        <v>607</v>
      </c>
      <c r="AA511">
        <v>53.1</v>
      </c>
      <c r="AB511" s="3">
        <v>291</v>
      </c>
      <c r="AC511">
        <v>23</v>
      </c>
      <c r="AD511">
        <v>100</v>
      </c>
      <c r="AE511">
        <v>19</v>
      </c>
      <c r="AF511">
        <v>27091</v>
      </c>
      <c r="AG511">
        <v>12264</v>
      </c>
      <c r="AH511">
        <v>59456</v>
      </c>
      <c r="AI511">
        <v>113268</v>
      </c>
      <c r="AJ511">
        <v>44.561809699999998</v>
      </c>
      <c r="AK511">
        <v>-123.2822671</v>
      </c>
    </row>
    <row r="512" spans="1:37" x14ac:dyDescent="0.3">
      <c r="A512">
        <f>505</f>
        <v>505</v>
      </c>
      <c r="B512" s="3">
        <v>515</v>
      </c>
      <c r="C512" t="s">
        <v>696</v>
      </c>
      <c r="D512" t="s">
        <v>243</v>
      </c>
      <c r="E512" t="s">
        <v>244</v>
      </c>
      <c r="F512" t="s">
        <v>68</v>
      </c>
      <c r="G512" t="s">
        <v>78</v>
      </c>
      <c r="H512" t="s">
        <v>63</v>
      </c>
      <c r="I512">
        <v>5</v>
      </c>
      <c r="J512" t="s">
        <v>64</v>
      </c>
      <c r="K512">
        <v>23.5</v>
      </c>
      <c r="L512" s="3">
        <v>367</v>
      </c>
      <c r="M512">
        <v>31.4</v>
      </c>
      <c r="N512" s="3">
        <v>314</v>
      </c>
      <c r="O512">
        <v>35</v>
      </c>
      <c r="P512" s="3">
        <v>453</v>
      </c>
      <c r="Q512">
        <v>13.4</v>
      </c>
      <c r="R512" s="3">
        <v>672</v>
      </c>
      <c r="S512">
        <v>10.4</v>
      </c>
      <c r="T512" s="3" t="s">
        <v>1749</v>
      </c>
      <c r="U512">
        <v>12.7</v>
      </c>
      <c r="V512" s="3">
        <v>668</v>
      </c>
      <c r="W512">
        <v>9</v>
      </c>
      <c r="X512" s="3">
        <v>696</v>
      </c>
      <c r="Y512">
        <v>26</v>
      </c>
      <c r="Z512" s="3">
        <v>318</v>
      </c>
      <c r="AA512">
        <v>44.4</v>
      </c>
      <c r="AB512" s="3">
        <v>336</v>
      </c>
      <c r="AC512">
        <v>23</v>
      </c>
      <c r="AD512">
        <v>92</v>
      </c>
      <c r="AE512">
        <v>4</v>
      </c>
      <c r="AF512">
        <v>2834</v>
      </c>
      <c r="AG512">
        <v>1344</v>
      </c>
      <c r="AH512">
        <v>29636</v>
      </c>
      <c r="AI512">
        <v>54776</v>
      </c>
      <c r="AJ512">
        <v>45.462132500000003</v>
      </c>
      <c r="AK512">
        <v>9.1771785000000001</v>
      </c>
    </row>
    <row r="513" spans="1:37" x14ac:dyDescent="0.3">
      <c r="A513">
        <f>509</f>
        <v>509</v>
      </c>
      <c r="B513" s="3">
        <v>457</v>
      </c>
      <c r="C513" t="s">
        <v>697</v>
      </c>
      <c r="D513" t="s">
        <v>128</v>
      </c>
      <c r="E513" t="s">
        <v>129</v>
      </c>
      <c r="F513" t="s">
        <v>61</v>
      </c>
      <c r="G513" t="s">
        <v>62</v>
      </c>
      <c r="H513" t="s">
        <v>63</v>
      </c>
      <c r="I513">
        <v>4</v>
      </c>
      <c r="J513" t="s">
        <v>64</v>
      </c>
      <c r="K513">
        <v>21.5</v>
      </c>
      <c r="L513" s="3">
        <v>401</v>
      </c>
      <c r="M513">
        <v>49.1</v>
      </c>
      <c r="N513" s="3">
        <v>178</v>
      </c>
      <c r="O513">
        <v>55.7</v>
      </c>
      <c r="P513" s="3">
        <v>269</v>
      </c>
      <c r="Q513">
        <v>5.5</v>
      </c>
      <c r="R513" s="3" t="s">
        <v>1749</v>
      </c>
      <c r="S513">
        <v>7.2</v>
      </c>
      <c r="T513" s="3" t="s">
        <v>1749</v>
      </c>
      <c r="U513">
        <v>24.3</v>
      </c>
      <c r="V513" s="3">
        <v>483</v>
      </c>
      <c r="W513">
        <v>1</v>
      </c>
      <c r="X513" s="3" t="s">
        <v>1749</v>
      </c>
      <c r="Y513">
        <v>16.5</v>
      </c>
      <c r="Z513" s="3">
        <v>513</v>
      </c>
      <c r="AA513">
        <v>1.4</v>
      </c>
      <c r="AB513" s="3" t="s">
        <v>1749</v>
      </c>
      <c r="AC513">
        <v>22.9</v>
      </c>
      <c r="AD513">
        <v>90</v>
      </c>
      <c r="AE513">
        <v>5</v>
      </c>
      <c r="AF513">
        <v>3655</v>
      </c>
      <c r="AG513">
        <v>1537</v>
      </c>
      <c r="AH513">
        <v>34860</v>
      </c>
      <c r="AI513">
        <v>63618</v>
      </c>
      <c r="AJ513">
        <v>37.550944200000004</v>
      </c>
      <c r="AK513">
        <v>126.94100229999999</v>
      </c>
    </row>
    <row r="514" spans="1:37" x14ac:dyDescent="0.3">
      <c r="A514">
        <f>509</f>
        <v>509</v>
      </c>
      <c r="B514" s="3">
        <v>516</v>
      </c>
      <c r="C514" t="s">
        <v>698</v>
      </c>
      <c r="D514" t="s">
        <v>122</v>
      </c>
      <c r="E514" t="s">
        <v>123</v>
      </c>
      <c r="F514" t="s">
        <v>61</v>
      </c>
      <c r="G514" t="s">
        <v>62</v>
      </c>
      <c r="H514" t="s">
        <v>63</v>
      </c>
      <c r="I514">
        <v>3</v>
      </c>
      <c r="J514" t="s">
        <v>70</v>
      </c>
      <c r="K514">
        <v>10.3</v>
      </c>
      <c r="L514" s="3" t="s">
        <v>1748</v>
      </c>
      <c r="M514">
        <v>19.3</v>
      </c>
      <c r="N514" s="3">
        <v>467</v>
      </c>
      <c r="O514">
        <v>46.4</v>
      </c>
      <c r="P514" s="3">
        <v>338</v>
      </c>
      <c r="Q514">
        <v>27</v>
      </c>
      <c r="R514" s="3">
        <v>464</v>
      </c>
      <c r="S514">
        <v>50.1</v>
      </c>
      <c r="T514" s="3">
        <v>357</v>
      </c>
      <c r="U514">
        <v>21.9</v>
      </c>
      <c r="V514" s="3">
        <v>515</v>
      </c>
      <c r="W514">
        <v>40.200000000000003</v>
      </c>
      <c r="X514" s="3">
        <v>374</v>
      </c>
      <c r="Y514">
        <v>12.1</v>
      </c>
      <c r="Z514" s="3" t="s">
        <v>1749</v>
      </c>
      <c r="AA514">
        <v>15.4</v>
      </c>
      <c r="AB514" s="3">
        <v>603</v>
      </c>
      <c r="AC514">
        <v>22.9</v>
      </c>
      <c r="AD514">
        <v>95</v>
      </c>
      <c r="AE514">
        <v>1</v>
      </c>
      <c r="AF514">
        <v>499</v>
      </c>
      <c r="AG514">
        <v>166</v>
      </c>
      <c r="AH514">
        <v>31931</v>
      </c>
      <c r="AI514">
        <v>67900</v>
      </c>
      <c r="AJ514">
        <v>49.926223999999998</v>
      </c>
      <c r="AK514">
        <v>11.5851577</v>
      </c>
    </row>
    <row r="515" spans="1:37" x14ac:dyDescent="0.3">
      <c r="A515">
        <f>511</f>
        <v>511</v>
      </c>
      <c r="B515" s="3">
        <v>542</v>
      </c>
      <c r="C515" t="s">
        <v>699</v>
      </c>
      <c r="D515" t="s">
        <v>94</v>
      </c>
      <c r="E515" t="s">
        <v>1726</v>
      </c>
      <c r="F515" t="s">
        <v>68</v>
      </c>
      <c r="G515" t="s">
        <v>62</v>
      </c>
      <c r="H515" t="s">
        <v>63</v>
      </c>
      <c r="I515">
        <v>4</v>
      </c>
      <c r="J515" t="s">
        <v>70</v>
      </c>
      <c r="K515">
        <v>15.2</v>
      </c>
      <c r="L515" s="3">
        <v>571</v>
      </c>
      <c r="M515">
        <v>3.7</v>
      </c>
      <c r="N515" s="3" t="s">
        <v>1748</v>
      </c>
      <c r="O515">
        <v>19.100000000000001</v>
      </c>
      <c r="P515" s="3">
        <v>693</v>
      </c>
      <c r="Q515">
        <v>53.1</v>
      </c>
      <c r="R515" s="3">
        <v>243</v>
      </c>
      <c r="S515">
        <v>23.3</v>
      </c>
      <c r="T515" s="3">
        <v>562</v>
      </c>
      <c r="U515">
        <v>19.600000000000001</v>
      </c>
      <c r="V515" s="3">
        <v>553</v>
      </c>
      <c r="W515">
        <v>31</v>
      </c>
      <c r="X515" s="3">
        <v>453</v>
      </c>
      <c r="Y515">
        <v>11.7</v>
      </c>
      <c r="Z515" s="3" t="s">
        <v>1749</v>
      </c>
      <c r="AA515">
        <v>19.7</v>
      </c>
      <c r="AB515" s="3">
        <v>548</v>
      </c>
      <c r="AC515">
        <v>22.8</v>
      </c>
      <c r="AD515">
        <v>94</v>
      </c>
      <c r="AE515">
        <v>1</v>
      </c>
      <c r="AF515">
        <v>1008</v>
      </c>
      <c r="AG515">
        <v>2742</v>
      </c>
      <c r="AH515">
        <v>30726</v>
      </c>
      <c r="AI515">
        <v>58947</v>
      </c>
      <c r="AJ515">
        <v>31.227667</v>
      </c>
      <c r="AK515">
        <v>121.406829</v>
      </c>
    </row>
    <row r="516" spans="1:37" x14ac:dyDescent="0.3">
      <c r="A516">
        <f>511</f>
        <v>511</v>
      </c>
      <c r="B516" s="3">
        <v>443</v>
      </c>
      <c r="C516" t="s">
        <v>700</v>
      </c>
      <c r="D516" t="s">
        <v>66</v>
      </c>
      <c r="E516" t="s">
        <v>67</v>
      </c>
      <c r="F516" t="s">
        <v>61</v>
      </c>
      <c r="G516" t="s">
        <v>134</v>
      </c>
      <c r="H516" t="s">
        <v>63</v>
      </c>
      <c r="I516">
        <v>5</v>
      </c>
      <c r="J516" t="s">
        <v>70</v>
      </c>
      <c r="K516">
        <v>18.100000000000001</v>
      </c>
      <c r="L516" s="3">
        <v>494</v>
      </c>
      <c r="M516">
        <v>9.5</v>
      </c>
      <c r="N516" s="3" t="s">
        <v>1748</v>
      </c>
      <c r="O516">
        <v>18.3</v>
      </c>
      <c r="P516" s="3" t="s">
        <v>1749</v>
      </c>
      <c r="Q516">
        <v>15.2</v>
      </c>
      <c r="R516" s="3">
        <v>629</v>
      </c>
      <c r="S516">
        <v>100</v>
      </c>
      <c r="T516" s="3">
        <v>51</v>
      </c>
      <c r="U516">
        <v>99</v>
      </c>
      <c r="V516" s="3">
        <v>51</v>
      </c>
      <c r="W516">
        <v>1</v>
      </c>
      <c r="X516" s="3" t="s">
        <v>1749</v>
      </c>
      <c r="Y516">
        <v>19.600000000000001</v>
      </c>
      <c r="Z516" s="3">
        <v>427</v>
      </c>
      <c r="AA516">
        <v>3.8</v>
      </c>
      <c r="AB516" s="3" t="s">
        <v>1749</v>
      </c>
      <c r="AC516">
        <v>22.8</v>
      </c>
      <c r="AD516">
        <v>96</v>
      </c>
      <c r="AE516">
        <v>12</v>
      </c>
      <c r="AF516">
        <v>11405</v>
      </c>
      <c r="AG516">
        <v>3215</v>
      </c>
      <c r="AH516">
        <v>37460</v>
      </c>
      <c r="AI516">
        <v>66806</v>
      </c>
      <c r="AJ516">
        <v>51.522350000000003</v>
      </c>
      <c r="AK516">
        <v>-0.12925900000000001</v>
      </c>
    </row>
    <row r="517" spans="1:37" x14ac:dyDescent="0.3">
      <c r="A517">
        <f>511</f>
        <v>511</v>
      </c>
      <c r="B517" s="3">
        <v>582</v>
      </c>
      <c r="C517" t="s">
        <v>701</v>
      </c>
      <c r="D517" t="s">
        <v>104</v>
      </c>
      <c r="E517" t="s">
        <v>105</v>
      </c>
      <c r="F517" t="s">
        <v>68</v>
      </c>
      <c r="G517" t="s">
        <v>78</v>
      </c>
      <c r="H517" t="s">
        <v>63</v>
      </c>
      <c r="I517">
        <v>5</v>
      </c>
      <c r="J517" t="s">
        <v>70</v>
      </c>
      <c r="K517">
        <v>18.399999999999999</v>
      </c>
      <c r="L517" s="3">
        <v>485</v>
      </c>
      <c r="M517">
        <v>3.4</v>
      </c>
      <c r="N517" s="3" t="s">
        <v>1748</v>
      </c>
      <c r="O517">
        <v>40.4</v>
      </c>
      <c r="P517" s="3">
        <v>388</v>
      </c>
      <c r="Q517">
        <v>24.8</v>
      </c>
      <c r="R517" s="3">
        <v>493</v>
      </c>
      <c r="S517">
        <v>5.5</v>
      </c>
      <c r="T517" s="3" t="s">
        <v>1749</v>
      </c>
      <c r="U517">
        <v>23.5</v>
      </c>
      <c r="V517" s="3">
        <v>493</v>
      </c>
      <c r="W517">
        <v>98.2</v>
      </c>
      <c r="X517" s="3">
        <v>20</v>
      </c>
      <c r="Y517">
        <v>7.4</v>
      </c>
      <c r="Z517" s="3" t="s">
        <v>1749</v>
      </c>
      <c r="AA517">
        <v>21.8</v>
      </c>
      <c r="AB517" s="3">
        <v>524</v>
      </c>
      <c r="AC517">
        <v>22.8</v>
      </c>
      <c r="AD517">
        <v>92</v>
      </c>
      <c r="AE517">
        <v>4</v>
      </c>
      <c r="AF517">
        <v>2785</v>
      </c>
      <c r="AG517">
        <v>932</v>
      </c>
      <c r="AH517">
        <v>31192</v>
      </c>
      <c r="AI517">
        <v>58875</v>
      </c>
      <c r="AJ517">
        <v>43.561958599999997</v>
      </c>
      <c r="AK517">
        <v>1.4699399</v>
      </c>
    </row>
    <row r="518" spans="1:37" x14ac:dyDescent="0.3">
      <c r="A518">
        <f>514</f>
        <v>514</v>
      </c>
      <c r="B518" s="3">
        <v>700</v>
      </c>
      <c r="C518" t="s">
        <v>702</v>
      </c>
      <c r="D518" t="s">
        <v>499</v>
      </c>
      <c r="E518" t="s">
        <v>500</v>
      </c>
      <c r="F518" t="s">
        <v>68</v>
      </c>
      <c r="G518" t="s">
        <v>62</v>
      </c>
      <c r="H518" t="s">
        <v>320</v>
      </c>
      <c r="I518">
        <v>5</v>
      </c>
      <c r="J518" t="s">
        <v>70</v>
      </c>
      <c r="K518">
        <v>23</v>
      </c>
      <c r="L518" s="3">
        <v>378</v>
      </c>
      <c r="M518">
        <v>58.4</v>
      </c>
      <c r="N518" s="3">
        <v>138</v>
      </c>
      <c r="O518">
        <v>4</v>
      </c>
      <c r="P518" s="3" t="s">
        <v>1749</v>
      </c>
      <c r="Q518">
        <v>14.3</v>
      </c>
      <c r="R518" s="3">
        <v>649</v>
      </c>
      <c r="S518">
        <v>11.1</v>
      </c>
      <c r="T518" s="3" t="s">
        <v>1749</v>
      </c>
      <c r="U518">
        <v>2.6</v>
      </c>
      <c r="V518" s="3" t="s">
        <v>1749</v>
      </c>
      <c r="W518">
        <v>4.9000000000000004</v>
      </c>
      <c r="X518" s="3" t="s">
        <v>1749</v>
      </c>
      <c r="Y518">
        <v>52.7</v>
      </c>
      <c r="Z518" s="3">
        <v>121</v>
      </c>
      <c r="AA518">
        <v>6.2</v>
      </c>
      <c r="AB518" s="3" t="s">
        <v>1749</v>
      </c>
      <c r="AC518">
        <v>22.7</v>
      </c>
      <c r="AD518">
        <v>84</v>
      </c>
      <c r="AE518">
        <v>0</v>
      </c>
      <c r="AF518">
        <v>24</v>
      </c>
      <c r="AG518">
        <v>41</v>
      </c>
      <c r="AH518">
        <v>9804</v>
      </c>
      <c r="AI518">
        <v>17936</v>
      </c>
      <c r="AJ518">
        <v>41.083615100000003</v>
      </c>
      <c r="AK518">
        <v>29.051764200000001</v>
      </c>
    </row>
    <row r="519" spans="1:37" x14ac:dyDescent="0.3">
      <c r="A519">
        <f>514</f>
        <v>514</v>
      </c>
      <c r="B519" s="3" t="s">
        <v>703</v>
      </c>
      <c r="C519" t="s">
        <v>704</v>
      </c>
      <c r="D519" t="s">
        <v>705</v>
      </c>
      <c r="E519" t="s">
        <v>706</v>
      </c>
      <c r="F519" t="s">
        <v>68</v>
      </c>
      <c r="G519" t="s">
        <v>62</v>
      </c>
      <c r="H519" t="s">
        <v>63</v>
      </c>
      <c r="I519">
        <v>3</v>
      </c>
      <c r="J519" t="s">
        <v>440</v>
      </c>
      <c r="K519">
        <v>10.7</v>
      </c>
      <c r="L519" s="3" t="s">
        <v>1748</v>
      </c>
      <c r="M519">
        <v>26.3</v>
      </c>
      <c r="N519" s="3">
        <v>367</v>
      </c>
      <c r="O519">
        <v>3.8</v>
      </c>
      <c r="P519" s="3" t="s">
        <v>1749</v>
      </c>
      <c r="Q519">
        <v>33.6</v>
      </c>
      <c r="R519" s="3">
        <v>408</v>
      </c>
      <c r="S519">
        <v>37</v>
      </c>
      <c r="T519" s="3">
        <v>436</v>
      </c>
      <c r="U519">
        <v>1.2</v>
      </c>
      <c r="V519" s="3" t="s">
        <v>1749</v>
      </c>
      <c r="W519">
        <v>63.7</v>
      </c>
      <c r="X519" s="3">
        <v>222</v>
      </c>
      <c r="Y519">
        <v>10.9</v>
      </c>
      <c r="Z519" s="3" t="s">
        <v>1749</v>
      </c>
      <c r="AA519">
        <v>57.4</v>
      </c>
      <c r="AB519" s="3">
        <v>263</v>
      </c>
      <c r="AC519">
        <v>22.7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>
        <v>16.059941599999998</v>
      </c>
      <c r="AK519">
        <v>108.20974219999999</v>
      </c>
    </row>
    <row r="520" spans="1:37" x14ac:dyDescent="0.3">
      <c r="A520">
        <f>514</f>
        <v>514</v>
      </c>
      <c r="B520" s="3">
        <v>323</v>
      </c>
      <c r="C520" t="s">
        <v>707</v>
      </c>
      <c r="D520" t="s">
        <v>205</v>
      </c>
      <c r="E520" t="s">
        <v>206</v>
      </c>
      <c r="F520" t="s">
        <v>68</v>
      </c>
      <c r="G520" t="s">
        <v>69</v>
      </c>
      <c r="H520" t="s">
        <v>708</v>
      </c>
      <c r="I520">
        <v>4</v>
      </c>
      <c r="J520" t="s">
        <v>64</v>
      </c>
      <c r="K520">
        <v>20.399999999999999</v>
      </c>
      <c r="L520" s="3">
        <v>431</v>
      </c>
      <c r="M520">
        <v>32.299999999999997</v>
      </c>
      <c r="N520" s="3">
        <v>303</v>
      </c>
      <c r="O520">
        <v>99.9</v>
      </c>
      <c r="P520" s="3">
        <v>22</v>
      </c>
      <c r="Q520">
        <v>1.1000000000000001</v>
      </c>
      <c r="R520" s="3" t="s">
        <v>1749</v>
      </c>
      <c r="S520">
        <v>1.9</v>
      </c>
      <c r="T520" s="3" t="s">
        <v>1749</v>
      </c>
      <c r="U520">
        <v>8.8000000000000007</v>
      </c>
      <c r="V520" s="3" t="s">
        <v>1749</v>
      </c>
      <c r="W520">
        <v>1</v>
      </c>
      <c r="X520" s="3" t="s">
        <v>1749</v>
      </c>
      <c r="Y520">
        <v>19.8</v>
      </c>
      <c r="Z520" s="3">
        <v>420</v>
      </c>
      <c r="AA520">
        <v>1</v>
      </c>
      <c r="AB520" s="3" t="s">
        <v>1749</v>
      </c>
      <c r="AC520">
        <v>22.7</v>
      </c>
      <c r="AD520">
        <v>71</v>
      </c>
      <c r="AE520">
        <v>2</v>
      </c>
      <c r="AF520">
        <v>551</v>
      </c>
      <c r="AG520">
        <v>925</v>
      </c>
      <c r="AH520">
        <v>12243</v>
      </c>
      <c r="AI520">
        <v>21932</v>
      </c>
      <c r="AJ520">
        <v>-34.614029799999997</v>
      </c>
      <c r="AK520">
        <v>-58.365738999999998</v>
      </c>
    </row>
    <row r="521" spans="1:37" x14ac:dyDescent="0.3">
      <c r="A521">
        <f>514</f>
        <v>514</v>
      </c>
      <c r="B521" s="3">
        <v>422</v>
      </c>
      <c r="C521" t="s">
        <v>709</v>
      </c>
      <c r="D521" t="s">
        <v>94</v>
      </c>
      <c r="E521" t="s">
        <v>1726</v>
      </c>
      <c r="F521" t="s">
        <v>82</v>
      </c>
      <c r="G521" t="s">
        <v>62</v>
      </c>
      <c r="H521" t="s">
        <v>63</v>
      </c>
      <c r="I521">
        <v>3</v>
      </c>
      <c r="J521" t="s">
        <v>70</v>
      </c>
      <c r="K521">
        <v>22.2</v>
      </c>
      <c r="L521" s="3">
        <v>397</v>
      </c>
      <c r="M521">
        <v>9</v>
      </c>
      <c r="N521" s="3" t="s">
        <v>1748</v>
      </c>
      <c r="O521">
        <v>53.3</v>
      </c>
      <c r="P521" s="3">
        <v>291</v>
      </c>
      <c r="Q521">
        <v>25.4</v>
      </c>
      <c r="R521" s="3">
        <v>476</v>
      </c>
      <c r="S521">
        <v>43.8</v>
      </c>
      <c r="T521" s="3">
        <v>383</v>
      </c>
      <c r="U521">
        <v>5.9</v>
      </c>
      <c r="V521" s="3" t="s">
        <v>1749</v>
      </c>
      <c r="W521">
        <v>11.5</v>
      </c>
      <c r="X521" s="3">
        <v>643</v>
      </c>
      <c r="Y521">
        <v>11.1</v>
      </c>
      <c r="Z521" s="3" t="s">
        <v>1749</v>
      </c>
      <c r="AA521">
        <v>15.8</v>
      </c>
      <c r="AB521" s="3">
        <v>598</v>
      </c>
      <c r="AC521">
        <v>22.7</v>
      </c>
      <c r="AD521">
        <v>94</v>
      </c>
      <c r="AE521">
        <v>1</v>
      </c>
      <c r="AF521">
        <v>1008</v>
      </c>
      <c r="AG521">
        <v>2742</v>
      </c>
      <c r="AH521">
        <v>30726</v>
      </c>
      <c r="AI521">
        <v>58947</v>
      </c>
      <c r="AJ521">
        <v>31.314803600000001</v>
      </c>
      <c r="AK521">
        <v>121.382746</v>
      </c>
    </row>
    <row r="522" spans="1:37" x14ac:dyDescent="0.3">
      <c r="A522">
        <f>514</f>
        <v>514</v>
      </c>
      <c r="B522" s="3">
        <v>609</v>
      </c>
      <c r="C522" t="s">
        <v>710</v>
      </c>
      <c r="D522" t="s">
        <v>59</v>
      </c>
      <c r="E522" t="s">
        <v>60</v>
      </c>
      <c r="F522" t="s">
        <v>82</v>
      </c>
      <c r="G522" t="s">
        <v>69</v>
      </c>
      <c r="H522" t="s">
        <v>63</v>
      </c>
      <c r="I522">
        <v>5</v>
      </c>
      <c r="J522" t="s">
        <v>70</v>
      </c>
      <c r="K522">
        <v>20.9</v>
      </c>
      <c r="L522" s="3">
        <v>421</v>
      </c>
      <c r="M522">
        <v>18.2</v>
      </c>
      <c r="N522" s="3">
        <v>481</v>
      </c>
      <c r="O522">
        <v>9.6999999999999993</v>
      </c>
      <c r="P522" s="3" t="s">
        <v>1749</v>
      </c>
      <c r="Q522">
        <v>29.7</v>
      </c>
      <c r="R522" s="3">
        <v>435</v>
      </c>
      <c r="S522">
        <v>9.6999999999999993</v>
      </c>
      <c r="T522" s="3" t="s">
        <v>1749</v>
      </c>
      <c r="U522">
        <v>4.5</v>
      </c>
      <c r="V522" s="3" t="s">
        <v>1749</v>
      </c>
      <c r="W522">
        <v>59.1</v>
      </c>
      <c r="X522" s="3">
        <v>253</v>
      </c>
      <c r="Y522">
        <v>17.7</v>
      </c>
      <c r="Z522" s="3">
        <v>470</v>
      </c>
      <c r="AA522">
        <v>46.6</v>
      </c>
      <c r="AB522" s="3">
        <v>327</v>
      </c>
      <c r="AC522">
        <v>22.7</v>
      </c>
      <c r="AD522">
        <v>100</v>
      </c>
      <c r="AE522">
        <v>19</v>
      </c>
      <c r="AF522">
        <v>27091</v>
      </c>
      <c r="AG522">
        <v>12264</v>
      </c>
      <c r="AH522">
        <v>59456</v>
      </c>
      <c r="AI522">
        <v>113268</v>
      </c>
      <c r="AJ522">
        <v>33.956665600000001</v>
      </c>
      <c r="AK522">
        <v>-83.375191999999998</v>
      </c>
    </row>
    <row r="523" spans="1:37" x14ac:dyDescent="0.3">
      <c r="A523">
        <f>514</f>
        <v>514</v>
      </c>
      <c r="B523" s="3">
        <v>610</v>
      </c>
      <c r="C523" t="s">
        <v>711</v>
      </c>
      <c r="D523" t="s">
        <v>122</v>
      </c>
      <c r="E523" t="s">
        <v>123</v>
      </c>
      <c r="F523" t="s">
        <v>68</v>
      </c>
      <c r="G523" t="s">
        <v>62</v>
      </c>
      <c r="H523" t="s">
        <v>63</v>
      </c>
      <c r="I523">
        <v>4</v>
      </c>
      <c r="J523" t="s">
        <v>70</v>
      </c>
      <c r="K523">
        <v>19.7</v>
      </c>
      <c r="L523" s="3">
        <v>450</v>
      </c>
      <c r="M523">
        <v>8.4</v>
      </c>
      <c r="N523" s="3" t="s">
        <v>1748</v>
      </c>
      <c r="O523">
        <v>16.3</v>
      </c>
      <c r="P523" s="3" t="s">
        <v>1749</v>
      </c>
      <c r="Q523">
        <v>24.4</v>
      </c>
      <c r="R523" s="3">
        <v>496</v>
      </c>
      <c r="S523">
        <v>41.7</v>
      </c>
      <c r="T523" s="3">
        <v>394</v>
      </c>
      <c r="U523">
        <v>26.7</v>
      </c>
      <c r="V523" s="3">
        <v>453</v>
      </c>
      <c r="W523">
        <v>77.7</v>
      </c>
      <c r="X523" s="3">
        <v>160</v>
      </c>
      <c r="Y523">
        <v>7.2</v>
      </c>
      <c r="Z523" s="3" t="s">
        <v>1749</v>
      </c>
      <c r="AA523">
        <v>28.1</v>
      </c>
      <c r="AB523" s="3">
        <v>467</v>
      </c>
      <c r="AC523">
        <v>22.7</v>
      </c>
      <c r="AD523">
        <v>95</v>
      </c>
      <c r="AE523">
        <v>1</v>
      </c>
      <c r="AF523">
        <v>499</v>
      </c>
      <c r="AG523">
        <v>166</v>
      </c>
      <c r="AH523">
        <v>31931</v>
      </c>
      <c r="AI523">
        <v>67900</v>
      </c>
      <c r="AJ523">
        <v>53.106541200000002</v>
      </c>
      <c r="AK523">
        <v>8.8553306000000003</v>
      </c>
    </row>
    <row r="524" spans="1:37" x14ac:dyDescent="0.3">
      <c r="A524">
        <f>520</f>
        <v>520</v>
      </c>
      <c r="B524" s="3">
        <v>510</v>
      </c>
      <c r="C524" t="s">
        <v>712</v>
      </c>
      <c r="D524" t="s">
        <v>128</v>
      </c>
      <c r="E524" t="s">
        <v>129</v>
      </c>
      <c r="F524" t="s">
        <v>68</v>
      </c>
      <c r="G524" t="s">
        <v>69</v>
      </c>
      <c r="H524" t="s">
        <v>63</v>
      </c>
      <c r="I524">
        <v>4</v>
      </c>
      <c r="J524" t="s">
        <v>70</v>
      </c>
      <c r="K524">
        <v>11.1</v>
      </c>
      <c r="L524" s="3" t="s">
        <v>1748</v>
      </c>
      <c r="M524">
        <v>18</v>
      </c>
      <c r="N524" s="3">
        <v>486</v>
      </c>
      <c r="O524">
        <v>64.5</v>
      </c>
      <c r="P524" s="3">
        <v>217</v>
      </c>
      <c r="Q524">
        <v>17.2</v>
      </c>
      <c r="R524" s="3">
        <v>597</v>
      </c>
      <c r="S524">
        <v>9.8000000000000007</v>
      </c>
      <c r="T524" s="3" t="s">
        <v>1749</v>
      </c>
      <c r="U524">
        <v>20.100000000000001</v>
      </c>
      <c r="V524" s="3">
        <v>545</v>
      </c>
      <c r="W524">
        <v>7.7</v>
      </c>
      <c r="X524" s="3" t="s">
        <v>1749</v>
      </c>
      <c r="Y524">
        <v>43.1</v>
      </c>
      <c r="Z524" s="3">
        <v>168</v>
      </c>
      <c r="AA524">
        <v>54.6</v>
      </c>
      <c r="AB524" s="3">
        <v>279</v>
      </c>
      <c r="AC524">
        <v>22.6</v>
      </c>
      <c r="AD524">
        <v>90</v>
      </c>
      <c r="AE524">
        <v>5</v>
      </c>
      <c r="AF524">
        <v>3655</v>
      </c>
      <c r="AG524">
        <v>1537</v>
      </c>
      <c r="AH524">
        <v>34860</v>
      </c>
      <c r="AI524">
        <v>63618</v>
      </c>
      <c r="AJ524">
        <v>35.888835999999998</v>
      </c>
      <c r="AK524">
        <v>128.61029970000001</v>
      </c>
    </row>
    <row r="525" spans="1:37" x14ac:dyDescent="0.3">
      <c r="A525">
        <f>520</f>
        <v>520</v>
      </c>
      <c r="B525" s="3">
        <v>432</v>
      </c>
      <c r="C525" t="s">
        <v>713</v>
      </c>
      <c r="D525" t="s">
        <v>205</v>
      </c>
      <c r="E525" t="s">
        <v>206</v>
      </c>
      <c r="F525" t="s">
        <v>91</v>
      </c>
      <c r="G525" t="s">
        <v>78</v>
      </c>
      <c r="H525" t="s">
        <v>63</v>
      </c>
      <c r="I525">
        <v>3</v>
      </c>
      <c r="J525" t="s">
        <v>64</v>
      </c>
      <c r="K525">
        <v>19.399999999999999</v>
      </c>
      <c r="L525" s="3">
        <v>460</v>
      </c>
      <c r="M525">
        <v>52.5</v>
      </c>
      <c r="N525" s="3">
        <v>152</v>
      </c>
      <c r="O525">
        <v>75.400000000000006</v>
      </c>
      <c r="P525" s="3">
        <v>165</v>
      </c>
      <c r="Q525">
        <v>1.8</v>
      </c>
      <c r="R525" s="3" t="s">
        <v>1749</v>
      </c>
      <c r="S525">
        <v>2.4</v>
      </c>
      <c r="T525" s="3" t="s">
        <v>1749</v>
      </c>
      <c r="U525">
        <v>8.5</v>
      </c>
      <c r="V525" s="3" t="s">
        <v>1749</v>
      </c>
      <c r="W525">
        <v>1</v>
      </c>
      <c r="X525" s="3" t="s">
        <v>1749</v>
      </c>
      <c r="Y525">
        <v>9.4</v>
      </c>
      <c r="Z525" s="3" t="s">
        <v>1749</v>
      </c>
      <c r="AA525">
        <v>1.2</v>
      </c>
      <c r="AB525" s="3" t="s">
        <v>1749</v>
      </c>
      <c r="AC525">
        <v>22.6</v>
      </c>
      <c r="AD525">
        <v>71</v>
      </c>
      <c r="AE525">
        <v>2</v>
      </c>
      <c r="AF525">
        <v>551</v>
      </c>
      <c r="AG525">
        <v>925</v>
      </c>
      <c r="AH525">
        <v>12243</v>
      </c>
      <c r="AI525">
        <v>21932</v>
      </c>
      <c r="AJ525">
        <v>-34.456790699999999</v>
      </c>
      <c r="AK525">
        <v>-58.858698199999999</v>
      </c>
    </row>
    <row r="526" spans="1:37" x14ac:dyDescent="0.3">
      <c r="A526">
        <f>520</f>
        <v>520</v>
      </c>
      <c r="B526" s="3">
        <v>525</v>
      </c>
      <c r="C526" t="s">
        <v>714</v>
      </c>
      <c r="D526" t="s">
        <v>59</v>
      </c>
      <c r="E526" t="s">
        <v>60</v>
      </c>
      <c r="F526" t="s">
        <v>68</v>
      </c>
      <c r="G526" t="s">
        <v>69</v>
      </c>
      <c r="H526" t="s">
        <v>63</v>
      </c>
      <c r="I526">
        <v>4</v>
      </c>
      <c r="J526" t="s">
        <v>70</v>
      </c>
      <c r="K526">
        <v>13.3</v>
      </c>
      <c r="L526" s="3" t="s">
        <v>1748</v>
      </c>
      <c r="M526">
        <v>11.6</v>
      </c>
      <c r="N526" s="3" t="s">
        <v>1748</v>
      </c>
      <c r="O526">
        <v>3.8</v>
      </c>
      <c r="P526" s="3" t="s">
        <v>1749</v>
      </c>
      <c r="Q526">
        <v>54.5</v>
      </c>
      <c r="R526" s="3">
        <v>236</v>
      </c>
      <c r="S526">
        <v>5.4</v>
      </c>
      <c r="T526" s="3" t="s">
        <v>1749</v>
      </c>
      <c r="U526">
        <v>35.5</v>
      </c>
      <c r="V526" s="3">
        <v>376</v>
      </c>
      <c r="W526">
        <v>23.8</v>
      </c>
      <c r="X526" s="3">
        <v>509</v>
      </c>
      <c r="Y526">
        <v>8.4</v>
      </c>
      <c r="Z526" s="3" t="s">
        <v>1749</v>
      </c>
      <c r="AA526">
        <v>41.1</v>
      </c>
      <c r="AB526" s="3">
        <v>358</v>
      </c>
      <c r="AC526">
        <v>22.6</v>
      </c>
      <c r="AD526">
        <v>100</v>
      </c>
      <c r="AE526">
        <v>19</v>
      </c>
      <c r="AF526">
        <v>27091</v>
      </c>
      <c r="AG526">
        <v>12264</v>
      </c>
      <c r="AH526">
        <v>59456</v>
      </c>
      <c r="AI526">
        <v>113268</v>
      </c>
      <c r="AJ526">
        <v>32.985697399999999</v>
      </c>
      <c r="AK526">
        <v>-96.750247400000006</v>
      </c>
    </row>
    <row r="527" spans="1:37" x14ac:dyDescent="0.3">
      <c r="A527">
        <f>523</f>
        <v>523</v>
      </c>
      <c r="B527" s="3">
        <v>554</v>
      </c>
      <c r="C527" t="s">
        <v>715</v>
      </c>
      <c r="D527" t="s">
        <v>278</v>
      </c>
      <c r="E527" t="s">
        <v>279</v>
      </c>
      <c r="F527" t="s">
        <v>68</v>
      </c>
      <c r="G527" t="s">
        <v>69</v>
      </c>
      <c r="H527" t="s">
        <v>63</v>
      </c>
      <c r="I527">
        <v>5</v>
      </c>
      <c r="J527" t="s">
        <v>70</v>
      </c>
      <c r="K527">
        <v>22.9</v>
      </c>
      <c r="L527" s="3">
        <v>381</v>
      </c>
      <c r="M527">
        <v>4.5</v>
      </c>
      <c r="N527" s="3" t="s">
        <v>1748</v>
      </c>
      <c r="O527">
        <v>57.6</v>
      </c>
      <c r="P527" s="3">
        <v>252</v>
      </c>
      <c r="Q527">
        <v>7.1</v>
      </c>
      <c r="R527" s="3" t="s">
        <v>1749</v>
      </c>
      <c r="S527">
        <v>4.0999999999999996</v>
      </c>
      <c r="T527" s="3" t="s">
        <v>1749</v>
      </c>
      <c r="U527">
        <v>9.6999999999999993</v>
      </c>
      <c r="V527" s="3" t="s">
        <v>1749</v>
      </c>
      <c r="W527">
        <v>55.3</v>
      </c>
      <c r="X527" s="3">
        <v>282</v>
      </c>
      <c r="Y527">
        <v>8</v>
      </c>
      <c r="Z527" s="3" t="s">
        <v>1749</v>
      </c>
      <c r="AA527">
        <v>80.599999999999994</v>
      </c>
      <c r="AB527" s="3">
        <v>145</v>
      </c>
      <c r="AC527">
        <v>22.5</v>
      </c>
      <c r="AD527">
        <v>90</v>
      </c>
      <c r="AE527">
        <v>8</v>
      </c>
      <c r="AF527">
        <v>4882</v>
      </c>
      <c r="AG527">
        <v>2453</v>
      </c>
      <c r="AH527">
        <v>27945</v>
      </c>
      <c r="AI527">
        <v>51090</v>
      </c>
      <c r="AJ527">
        <v>41.642063899999997</v>
      </c>
      <c r="AK527">
        <v>-0.90150649999999999</v>
      </c>
    </row>
    <row r="528" spans="1:37" x14ac:dyDescent="0.3">
      <c r="A528">
        <f>523</f>
        <v>523</v>
      </c>
      <c r="B528" s="3">
        <v>650</v>
      </c>
      <c r="C528" t="s">
        <v>716</v>
      </c>
      <c r="D528" t="s">
        <v>66</v>
      </c>
      <c r="E528" t="s">
        <v>67</v>
      </c>
      <c r="F528" t="s">
        <v>68</v>
      </c>
      <c r="G528" t="s">
        <v>69</v>
      </c>
      <c r="H528" t="s">
        <v>320</v>
      </c>
      <c r="I528">
        <v>4</v>
      </c>
      <c r="J528" t="s">
        <v>70</v>
      </c>
      <c r="K528">
        <v>8.5</v>
      </c>
      <c r="L528" s="3" t="s">
        <v>1748</v>
      </c>
      <c r="M528">
        <v>3.5</v>
      </c>
      <c r="N528" s="3" t="s">
        <v>1748</v>
      </c>
      <c r="O528">
        <v>13</v>
      </c>
      <c r="P528" s="3" t="s">
        <v>1749</v>
      </c>
      <c r="Q528">
        <v>25.4</v>
      </c>
      <c r="R528" s="3">
        <v>477</v>
      </c>
      <c r="S528">
        <v>57.4</v>
      </c>
      <c r="T528" s="3">
        <v>322</v>
      </c>
      <c r="U528">
        <v>67.400000000000006</v>
      </c>
      <c r="V528" s="3">
        <v>221</v>
      </c>
      <c r="W528">
        <v>36.4</v>
      </c>
      <c r="X528" s="3">
        <v>407</v>
      </c>
      <c r="Y528">
        <v>16.8</v>
      </c>
      <c r="Z528" s="3">
        <v>507</v>
      </c>
      <c r="AA528">
        <v>85.2</v>
      </c>
      <c r="AB528" s="3">
        <v>118</v>
      </c>
      <c r="AC528">
        <v>22.5</v>
      </c>
      <c r="AD528">
        <v>96</v>
      </c>
      <c r="AE528">
        <v>12</v>
      </c>
      <c r="AF528">
        <v>11405</v>
      </c>
      <c r="AG528">
        <v>3215</v>
      </c>
      <c r="AH528">
        <v>37460</v>
      </c>
      <c r="AI528">
        <v>66806</v>
      </c>
      <c r="AJ528">
        <v>53.772366699999999</v>
      </c>
      <c r="AK528">
        <v>-0.36682219999999999</v>
      </c>
    </row>
    <row r="529" spans="1:37" x14ac:dyDescent="0.3">
      <c r="A529">
        <v>525</v>
      </c>
      <c r="B529" s="3">
        <v>340</v>
      </c>
      <c r="C529" t="s">
        <v>717</v>
      </c>
      <c r="D529" t="s">
        <v>569</v>
      </c>
      <c r="E529" t="s">
        <v>570</v>
      </c>
      <c r="F529" t="s">
        <v>91</v>
      </c>
      <c r="G529" t="s">
        <v>78</v>
      </c>
      <c r="H529" t="s">
        <v>63</v>
      </c>
      <c r="I529">
        <v>3</v>
      </c>
      <c r="J529" t="s">
        <v>70</v>
      </c>
      <c r="K529">
        <v>13.7</v>
      </c>
      <c r="L529" s="3" t="s">
        <v>1748</v>
      </c>
      <c r="M529">
        <v>3.9</v>
      </c>
      <c r="N529" s="3" t="s">
        <v>1748</v>
      </c>
      <c r="O529">
        <v>90.3</v>
      </c>
      <c r="P529" s="3">
        <v>86</v>
      </c>
      <c r="Q529">
        <v>8.6</v>
      </c>
      <c r="R529" s="3" t="s">
        <v>1749</v>
      </c>
      <c r="S529">
        <v>100</v>
      </c>
      <c r="T529" s="3">
        <v>46</v>
      </c>
      <c r="U529">
        <v>5.5</v>
      </c>
      <c r="V529" s="3" t="s">
        <v>1749</v>
      </c>
      <c r="W529">
        <v>1</v>
      </c>
      <c r="X529" s="3" t="s">
        <v>1749</v>
      </c>
      <c r="Y529">
        <v>34.200000000000003</v>
      </c>
      <c r="Z529" s="3">
        <v>226</v>
      </c>
      <c r="AA529">
        <v>1</v>
      </c>
      <c r="AB529" s="3" t="s">
        <v>1749</v>
      </c>
      <c r="AC529">
        <v>22.4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>
        <v>4.9773576000000004</v>
      </c>
      <c r="AK529">
        <v>114.89992119999999</v>
      </c>
    </row>
    <row r="530" spans="1:37" x14ac:dyDescent="0.3">
      <c r="A530">
        <f>526</f>
        <v>526</v>
      </c>
      <c r="B530" s="3">
        <v>345</v>
      </c>
      <c r="C530" t="s">
        <v>718</v>
      </c>
      <c r="D530" t="s">
        <v>193</v>
      </c>
      <c r="E530" t="s">
        <v>194</v>
      </c>
      <c r="F530" t="s">
        <v>61</v>
      </c>
      <c r="G530" t="s">
        <v>134</v>
      </c>
      <c r="H530" t="s">
        <v>63</v>
      </c>
      <c r="I530">
        <v>4</v>
      </c>
      <c r="J530" t="s">
        <v>70</v>
      </c>
      <c r="K530">
        <v>11.8</v>
      </c>
      <c r="L530" s="3" t="s">
        <v>1748</v>
      </c>
      <c r="M530">
        <v>21.3</v>
      </c>
      <c r="N530" s="3">
        <v>436</v>
      </c>
      <c r="O530">
        <v>100</v>
      </c>
      <c r="P530" s="3">
        <v>17</v>
      </c>
      <c r="Q530">
        <v>1.4</v>
      </c>
      <c r="R530" s="3" t="s">
        <v>1749</v>
      </c>
      <c r="S530">
        <v>12.7</v>
      </c>
      <c r="T530" s="3" t="s">
        <v>1749</v>
      </c>
      <c r="U530">
        <v>46.2</v>
      </c>
      <c r="V530" s="3">
        <v>315</v>
      </c>
      <c r="W530">
        <v>1</v>
      </c>
      <c r="X530" s="3" t="s">
        <v>1749</v>
      </c>
      <c r="Y530">
        <v>47.6</v>
      </c>
      <c r="Z530" s="3">
        <v>144</v>
      </c>
      <c r="AA530">
        <v>1</v>
      </c>
      <c r="AB530" s="3" t="s">
        <v>1749</v>
      </c>
      <c r="AC530">
        <v>22.3</v>
      </c>
      <c r="AD530">
        <v>87</v>
      </c>
      <c r="AE530">
        <v>17</v>
      </c>
      <c r="AF530">
        <v>3786</v>
      </c>
      <c r="AG530">
        <v>12588</v>
      </c>
      <c r="AH530">
        <v>9400</v>
      </c>
      <c r="AI530">
        <v>17679</v>
      </c>
      <c r="AJ530">
        <v>55.672824400000003</v>
      </c>
      <c r="AK530">
        <v>37.484662</v>
      </c>
    </row>
    <row r="531" spans="1:37" x14ac:dyDescent="0.3">
      <c r="A531">
        <f>526</f>
        <v>526</v>
      </c>
      <c r="B531" s="3">
        <v>535</v>
      </c>
      <c r="C531" t="s">
        <v>719</v>
      </c>
      <c r="D531" t="s">
        <v>499</v>
      </c>
      <c r="E531" t="s">
        <v>500</v>
      </c>
      <c r="F531" t="s">
        <v>91</v>
      </c>
      <c r="G531" t="s">
        <v>62</v>
      </c>
      <c r="H531" t="s">
        <v>63</v>
      </c>
      <c r="I531">
        <v>3</v>
      </c>
      <c r="J531" t="s">
        <v>64</v>
      </c>
      <c r="K531">
        <v>18.100000000000001</v>
      </c>
      <c r="L531" s="3">
        <v>496</v>
      </c>
      <c r="M531">
        <v>37.5</v>
      </c>
      <c r="N531" s="3">
        <v>262</v>
      </c>
      <c r="O531">
        <v>34.5</v>
      </c>
      <c r="P531" s="3">
        <v>465</v>
      </c>
      <c r="Q531">
        <v>19.2</v>
      </c>
      <c r="R531" s="3">
        <v>567</v>
      </c>
      <c r="S531">
        <v>37</v>
      </c>
      <c r="T531" s="3">
        <v>437</v>
      </c>
      <c r="U531">
        <v>15</v>
      </c>
      <c r="V531" s="3">
        <v>620</v>
      </c>
      <c r="W531">
        <v>1.8</v>
      </c>
      <c r="X531" s="3" t="s">
        <v>1749</v>
      </c>
      <c r="Y531">
        <v>11.2</v>
      </c>
      <c r="Z531" s="3" t="s">
        <v>1749</v>
      </c>
      <c r="AA531">
        <v>15.4</v>
      </c>
      <c r="AB531" s="3">
        <v>603</v>
      </c>
      <c r="AC531">
        <v>22.3</v>
      </c>
      <c r="AD531">
        <v>84</v>
      </c>
      <c r="AE531">
        <v>0</v>
      </c>
      <c r="AF531">
        <v>24</v>
      </c>
      <c r="AG531">
        <v>41</v>
      </c>
      <c r="AH531">
        <v>9804</v>
      </c>
      <c r="AI531">
        <v>17936</v>
      </c>
      <c r="AJ531">
        <v>40.890710800000001</v>
      </c>
      <c r="AK531">
        <v>29.3756573</v>
      </c>
    </row>
    <row r="532" spans="1:37" x14ac:dyDescent="0.3">
      <c r="A532">
        <f>526</f>
        <v>526</v>
      </c>
      <c r="B532" s="3">
        <v>543</v>
      </c>
      <c r="C532" t="s">
        <v>720</v>
      </c>
      <c r="D532" t="s">
        <v>275</v>
      </c>
      <c r="E532" t="s">
        <v>276</v>
      </c>
      <c r="F532" t="s">
        <v>91</v>
      </c>
      <c r="G532" t="s">
        <v>62</v>
      </c>
      <c r="H532" t="s">
        <v>63</v>
      </c>
      <c r="I532">
        <v>5</v>
      </c>
      <c r="J532" t="s">
        <v>70</v>
      </c>
      <c r="K532">
        <v>8.6999999999999993</v>
      </c>
      <c r="L532" s="3" t="s">
        <v>1748</v>
      </c>
      <c r="M532">
        <v>3.6</v>
      </c>
      <c r="N532" s="3" t="s">
        <v>1748</v>
      </c>
      <c r="O532">
        <v>55</v>
      </c>
      <c r="P532" s="3">
        <v>400</v>
      </c>
      <c r="Q532">
        <v>95.4</v>
      </c>
      <c r="R532" s="3">
        <v>51</v>
      </c>
      <c r="S532">
        <v>12</v>
      </c>
      <c r="T532" s="3">
        <v>560</v>
      </c>
      <c r="U532">
        <v>70</v>
      </c>
      <c r="V532" s="3">
        <v>300</v>
      </c>
      <c r="W532">
        <v>2.4</v>
      </c>
      <c r="X532" s="3" t="s">
        <v>1749</v>
      </c>
      <c r="Y532">
        <v>60</v>
      </c>
      <c r="Z532" s="3">
        <v>400</v>
      </c>
      <c r="AA532">
        <v>1.1000000000000001</v>
      </c>
      <c r="AB532" s="3" t="s">
        <v>1749</v>
      </c>
      <c r="AC532">
        <v>22.3</v>
      </c>
      <c r="AD532">
        <v>87</v>
      </c>
      <c r="AE532">
        <v>16</v>
      </c>
      <c r="AF532">
        <v>2816</v>
      </c>
      <c r="AG532">
        <v>32021</v>
      </c>
      <c r="AH532">
        <v>7774</v>
      </c>
      <c r="AI532">
        <v>14233</v>
      </c>
      <c r="AJ532">
        <v>13.0660293</v>
      </c>
      <c r="AK532">
        <v>80.283171899999999</v>
      </c>
    </row>
    <row r="533" spans="1:37" x14ac:dyDescent="0.3">
      <c r="A533">
        <v>529</v>
      </c>
      <c r="B533" s="3">
        <v>611</v>
      </c>
      <c r="C533" t="s">
        <v>721</v>
      </c>
      <c r="D533" t="s">
        <v>88</v>
      </c>
      <c r="E533" t="s">
        <v>89</v>
      </c>
      <c r="F533" t="s">
        <v>68</v>
      </c>
      <c r="G533" t="s">
        <v>62</v>
      </c>
      <c r="H533" t="s">
        <v>63</v>
      </c>
      <c r="I533">
        <v>3</v>
      </c>
      <c r="J533" t="s">
        <v>70</v>
      </c>
      <c r="K533">
        <v>8.6999999999999993</v>
      </c>
      <c r="L533" s="3" t="s">
        <v>1748</v>
      </c>
      <c r="M533">
        <v>8.1</v>
      </c>
      <c r="N533" s="3" t="s">
        <v>1748</v>
      </c>
      <c r="O533">
        <v>6.2</v>
      </c>
      <c r="P533" s="3" t="s">
        <v>1749</v>
      </c>
      <c r="Q533">
        <v>41</v>
      </c>
      <c r="R533" s="3">
        <v>335</v>
      </c>
      <c r="S533">
        <v>77.5</v>
      </c>
      <c r="T533" s="3">
        <v>240</v>
      </c>
      <c r="U533">
        <v>72.599999999999994</v>
      </c>
      <c r="V533" s="3">
        <v>197</v>
      </c>
      <c r="W533">
        <v>18.7</v>
      </c>
      <c r="X533" s="3">
        <v>554</v>
      </c>
      <c r="Y533">
        <v>12</v>
      </c>
      <c r="Z533" s="3" t="s">
        <v>1749</v>
      </c>
      <c r="AA533">
        <v>11.7</v>
      </c>
      <c r="AB533" s="3">
        <v>647</v>
      </c>
      <c r="AC533">
        <v>22.2</v>
      </c>
      <c r="AD533">
        <v>95</v>
      </c>
      <c r="AE533">
        <v>5</v>
      </c>
      <c r="AF533">
        <v>5393</v>
      </c>
      <c r="AG533">
        <v>1490</v>
      </c>
      <c r="AH533">
        <v>51048</v>
      </c>
      <c r="AI533">
        <v>96902</v>
      </c>
      <c r="AJ533">
        <v>-31.752250499999999</v>
      </c>
      <c r="AK533">
        <v>115.7728829</v>
      </c>
    </row>
    <row r="534" spans="1:37" x14ac:dyDescent="0.3">
      <c r="A534">
        <f>530</f>
        <v>530</v>
      </c>
      <c r="B534" s="3">
        <v>651</v>
      </c>
      <c r="C534" t="s">
        <v>722</v>
      </c>
      <c r="D534" t="s">
        <v>513</v>
      </c>
      <c r="E534" t="s">
        <v>514</v>
      </c>
      <c r="F534" t="s">
        <v>82</v>
      </c>
      <c r="G534" t="s">
        <v>69</v>
      </c>
      <c r="H534" t="s">
        <v>63</v>
      </c>
      <c r="I534">
        <v>4</v>
      </c>
      <c r="J534" t="s">
        <v>70</v>
      </c>
      <c r="K534">
        <v>28.7</v>
      </c>
      <c r="L534" s="3">
        <v>305</v>
      </c>
      <c r="M534">
        <v>25.9</v>
      </c>
      <c r="N534" s="3">
        <v>370</v>
      </c>
      <c r="O534">
        <v>3.8</v>
      </c>
      <c r="P534" s="3" t="s">
        <v>1749</v>
      </c>
      <c r="Q534">
        <v>13.5</v>
      </c>
      <c r="R534" s="3">
        <v>667</v>
      </c>
      <c r="S534">
        <v>1.4</v>
      </c>
      <c r="T534" s="3" t="s">
        <v>1749</v>
      </c>
      <c r="U534">
        <v>4</v>
      </c>
      <c r="V534" s="3" t="s">
        <v>1749</v>
      </c>
      <c r="W534">
        <v>75.400000000000006</v>
      </c>
      <c r="X534" s="3">
        <v>169</v>
      </c>
      <c r="Y534">
        <v>15.7</v>
      </c>
      <c r="Z534" s="3">
        <v>532</v>
      </c>
      <c r="AA534">
        <v>36.6</v>
      </c>
      <c r="AB534" s="3">
        <v>388</v>
      </c>
      <c r="AC534">
        <v>22.1</v>
      </c>
      <c r="AD534">
        <v>86</v>
      </c>
      <c r="AE534">
        <v>1</v>
      </c>
      <c r="AF534">
        <v>311</v>
      </c>
      <c r="AG534">
        <v>217</v>
      </c>
      <c r="AH534">
        <v>20469</v>
      </c>
      <c r="AI534">
        <v>36628</v>
      </c>
      <c r="AJ534">
        <v>40.630828299999997</v>
      </c>
      <c r="AK534">
        <v>22.959222400000002</v>
      </c>
    </row>
    <row r="535" spans="1:37" x14ac:dyDescent="0.3">
      <c r="A535">
        <f>530</f>
        <v>530</v>
      </c>
      <c r="B535" s="3">
        <v>526</v>
      </c>
      <c r="C535" t="s">
        <v>723</v>
      </c>
      <c r="D535" t="s">
        <v>122</v>
      </c>
      <c r="E535" t="s">
        <v>123</v>
      </c>
      <c r="F535" t="s">
        <v>68</v>
      </c>
      <c r="G535" t="s">
        <v>69</v>
      </c>
      <c r="H535" t="s">
        <v>63</v>
      </c>
      <c r="I535">
        <v>5</v>
      </c>
      <c r="J535" t="s">
        <v>70</v>
      </c>
      <c r="K535">
        <v>18.600000000000001</v>
      </c>
      <c r="L535" s="3">
        <v>478</v>
      </c>
      <c r="M535">
        <v>10.1</v>
      </c>
      <c r="N535" s="3" t="s">
        <v>1748</v>
      </c>
      <c r="O535">
        <v>47.7</v>
      </c>
      <c r="P535" s="3">
        <v>328</v>
      </c>
      <c r="Q535">
        <v>16.100000000000001</v>
      </c>
      <c r="R535" s="3">
        <v>616</v>
      </c>
      <c r="S535">
        <v>0</v>
      </c>
      <c r="T535" s="3">
        <v>0</v>
      </c>
      <c r="U535">
        <v>9.4</v>
      </c>
      <c r="V535" s="3" t="s">
        <v>1749</v>
      </c>
      <c r="W535">
        <v>79.900000000000006</v>
      </c>
      <c r="X535" s="3">
        <v>145</v>
      </c>
      <c r="Y535">
        <v>10.5</v>
      </c>
      <c r="Z535" s="3" t="s">
        <v>1749</v>
      </c>
      <c r="AA535">
        <v>42.3</v>
      </c>
      <c r="AB535" s="3">
        <v>351</v>
      </c>
      <c r="AC535">
        <v>22.1</v>
      </c>
      <c r="AD535">
        <v>95</v>
      </c>
      <c r="AE535">
        <v>1</v>
      </c>
      <c r="AF535">
        <v>499</v>
      </c>
      <c r="AG535">
        <v>166</v>
      </c>
      <c r="AH535">
        <v>31931</v>
      </c>
      <c r="AI535">
        <v>67900</v>
      </c>
      <c r="AJ535">
        <v>54.323292700000003</v>
      </c>
      <c r="AK535">
        <v>10.1227652</v>
      </c>
    </row>
    <row r="536" spans="1:37" x14ac:dyDescent="0.3">
      <c r="A536">
        <f>530</f>
        <v>530</v>
      </c>
      <c r="B536" s="3">
        <v>390</v>
      </c>
      <c r="C536" t="s">
        <v>724</v>
      </c>
      <c r="D536" t="s">
        <v>205</v>
      </c>
      <c r="E536" t="s">
        <v>206</v>
      </c>
      <c r="F536" t="s">
        <v>91</v>
      </c>
      <c r="G536" t="s">
        <v>78</v>
      </c>
      <c r="H536" t="s">
        <v>708</v>
      </c>
      <c r="I536">
        <v>3</v>
      </c>
      <c r="J536" t="s">
        <v>64</v>
      </c>
      <c r="K536">
        <v>9.3000000000000007</v>
      </c>
      <c r="L536" s="3" t="s">
        <v>1748</v>
      </c>
      <c r="M536">
        <v>17.8</v>
      </c>
      <c r="N536" s="3">
        <v>493</v>
      </c>
      <c r="O536">
        <v>90.5</v>
      </c>
      <c r="P536" s="3">
        <v>83</v>
      </c>
      <c r="Q536">
        <v>1.1000000000000001</v>
      </c>
      <c r="R536" s="3" t="s">
        <v>1749</v>
      </c>
      <c r="S536">
        <v>40.4</v>
      </c>
      <c r="T536" s="3">
        <v>411</v>
      </c>
      <c r="U536">
        <v>96.6</v>
      </c>
      <c r="V536" s="3">
        <v>79</v>
      </c>
      <c r="W536">
        <v>1</v>
      </c>
      <c r="X536" s="3" t="s">
        <v>1749</v>
      </c>
      <c r="Y536">
        <v>9.6</v>
      </c>
      <c r="Z536" s="3" t="s">
        <v>1749</v>
      </c>
      <c r="AA536">
        <v>1</v>
      </c>
      <c r="AB536" s="3" t="s">
        <v>1749</v>
      </c>
      <c r="AC536">
        <v>22.1</v>
      </c>
      <c r="AD536">
        <v>71</v>
      </c>
      <c r="AE536">
        <v>2</v>
      </c>
      <c r="AF536">
        <v>551</v>
      </c>
      <c r="AG536">
        <v>925</v>
      </c>
      <c r="AH536">
        <v>12243</v>
      </c>
      <c r="AI536">
        <v>21932</v>
      </c>
      <c r="AJ536">
        <v>-34.597315100000003</v>
      </c>
      <c r="AK536">
        <v>-58.415897100000002</v>
      </c>
    </row>
    <row r="537" spans="1:37" x14ac:dyDescent="0.3">
      <c r="A537">
        <f>530</f>
        <v>530</v>
      </c>
      <c r="B537" s="3">
        <v>652</v>
      </c>
      <c r="C537" t="s">
        <v>725</v>
      </c>
      <c r="D537" t="s">
        <v>243</v>
      </c>
      <c r="E537" t="s">
        <v>244</v>
      </c>
      <c r="F537" t="s">
        <v>68</v>
      </c>
      <c r="G537" t="s">
        <v>69</v>
      </c>
      <c r="H537" t="s">
        <v>63</v>
      </c>
      <c r="I537">
        <v>5</v>
      </c>
      <c r="J537" t="s">
        <v>70</v>
      </c>
      <c r="K537">
        <v>17.399999999999999</v>
      </c>
      <c r="L537" s="3">
        <v>511</v>
      </c>
      <c r="M537">
        <v>3.8</v>
      </c>
      <c r="N537" s="3" t="s">
        <v>1748</v>
      </c>
      <c r="O537">
        <v>11.3</v>
      </c>
      <c r="P537" s="3" t="s">
        <v>1749</v>
      </c>
      <c r="Q537">
        <v>40.6</v>
      </c>
      <c r="R537" s="3">
        <v>340</v>
      </c>
      <c r="S537">
        <v>4.8</v>
      </c>
      <c r="T537" s="3" t="s">
        <v>1749</v>
      </c>
      <c r="U537">
        <v>8.8000000000000007</v>
      </c>
      <c r="V537" s="3" t="s">
        <v>1749</v>
      </c>
      <c r="W537">
        <v>54.3</v>
      </c>
      <c r="X537" s="3">
        <v>291</v>
      </c>
      <c r="Y537">
        <v>12.7</v>
      </c>
      <c r="Z537" s="3">
        <v>679</v>
      </c>
      <c r="AA537">
        <v>61.9</v>
      </c>
      <c r="AB537" s="3">
        <v>243</v>
      </c>
      <c r="AC537">
        <v>22.1</v>
      </c>
      <c r="AD537">
        <v>92</v>
      </c>
      <c r="AE537">
        <v>4</v>
      </c>
      <c r="AF537">
        <v>2834</v>
      </c>
      <c r="AG537">
        <v>1344</v>
      </c>
      <c r="AH537">
        <v>29636</v>
      </c>
      <c r="AI537">
        <v>54776</v>
      </c>
      <c r="AJ537">
        <v>44.407144799999998</v>
      </c>
      <c r="AK537">
        <v>8.9347381000000006</v>
      </c>
    </row>
    <row r="538" spans="1:37" x14ac:dyDescent="0.3">
      <c r="A538">
        <f>534</f>
        <v>534</v>
      </c>
      <c r="B538" s="3">
        <v>592</v>
      </c>
      <c r="C538" t="s">
        <v>726</v>
      </c>
      <c r="D538" t="s">
        <v>94</v>
      </c>
      <c r="E538" t="s">
        <v>1726</v>
      </c>
      <c r="F538" t="s">
        <v>68</v>
      </c>
      <c r="G538" t="s">
        <v>69</v>
      </c>
      <c r="H538" t="s">
        <v>63</v>
      </c>
      <c r="I538">
        <v>3</v>
      </c>
      <c r="J538" t="s">
        <v>70</v>
      </c>
      <c r="K538">
        <v>9.6</v>
      </c>
      <c r="L538" s="3" t="s">
        <v>1748</v>
      </c>
      <c r="M538">
        <v>2.1</v>
      </c>
      <c r="N538" s="3" t="s">
        <v>1748</v>
      </c>
      <c r="O538">
        <v>19.899999999999999</v>
      </c>
      <c r="P538" s="3">
        <v>667</v>
      </c>
      <c r="Q538">
        <v>78.7</v>
      </c>
      <c r="R538" s="3">
        <v>119</v>
      </c>
      <c r="S538">
        <v>3.4</v>
      </c>
      <c r="T538" s="3" t="s">
        <v>1749</v>
      </c>
      <c r="U538">
        <v>1.6</v>
      </c>
      <c r="V538" s="3" t="s">
        <v>1749</v>
      </c>
      <c r="W538">
        <v>3.3</v>
      </c>
      <c r="X538" s="3" t="s">
        <v>1749</v>
      </c>
      <c r="Y538">
        <v>6.5</v>
      </c>
      <c r="Z538" s="3" t="s">
        <v>1749</v>
      </c>
      <c r="AA538">
        <v>8.4</v>
      </c>
      <c r="AB538" s="3">
        <v>695</v>
      </c>
      <c r="AC538">
        <v>22</v>
      </c>
      <c r="AD538">
        <v>94</v>
      </c>
      <c r="AE538">
        <v>1</v>
      </c>
      <c r="AF538">
        <v>1008</v>
      </c>
      <c r="AG538">
        <v>2742</v>
      </c>
      <c r="AH538">
        <v>30726</v>
      </c>
      <c r="AI538">
        <v>58947</v>
      </c>
      <c r="AJ538">
        <v>40.004201999999999</v>
      </c>
      <c r="AK538">
        <v>116.352988</v>
      </c>
    </row>
    <row r="539" spans="1:37" x14ac:dyDescent="0.3">
      <c r="A539">
        <f>534</f>
        <v>534</v>
      </c>
      <c r="B539" s="3">
        <v>382</v>
      </c>
      <c r="C539" t="s">
        <v>727</v>
      </c>
      <c r="D539" t="s">
        <v>193</v>
      </c>
      <c r="E539" t="s">
        <v>194</v>
      </c>
      <c r="F539" t="s">
        <v>68</v>
      </c>
      <c r="G539" t="s">
        <v>78</v>
      </c>
      <c r="H539" t="s">
        <v>63</v>
      </c>
      <c r="I539">
        <v>5</v>
      </c>
      <c r="J539" t="s">
        <v>70</v>
      </c>
      <c r="K539">
        <v>16.7</v>
      </c>
      <c r="L539" s="3">
        <v>529</v>
      </c>
      <c r="M539">
        <v>9</v>
      </c>
      <c r="N539" s="3" t="s">
        <v>1748</v>
      </c>
      <c r="O539">
        <v>77.599999999999994</v>
      </c>
      <c r="P539" s="3">
        <v>148</v>
      </c>
      <c r="Q539">
        <v>3</v>
      </c>
      <c r="R539" s="3" t="s">
        <v>1749</v>
      </c>
      <c r="S539">
        <v>15</v>
      </c>
      <c r="T539" s="3">
        <v>669</v>
      </c>
      <c r="U539">
        <v>87.6</v>
      </c>
      <c r="V539" s="3">
        <v>131</v>
      </c>
      <c r="W539">
        <v>21.9</v>
      </c>
      <c r="X539" s="3">
        <v>528</v>
      </c>
      <c r="Y539">
        <v>4.3</v>
      </c>
      <c r="Z539" s="3" t="s">
        <v>1749</v>
      </c>
      <c r="AA539">
        <v>18.2</v>
      </c>
      <c r="AB539" s="3">
        <v>564</v>
      </c>
      <c r="AC539">
        <v>22</v>
      </c>
      <c r="AD539">
        <v>87</v>
      </c>
      <c r="AE539">
        <v>17</v>
      </c>
      <c r="AF539">
        <v>3786</v>
      </c>
      <c r="AG539">
        <v>12588</v>
      </c>
      <c r="AH539">
        <v>9400</v>
      </c>
      <c r="AI539">
        <v>17679</v>
      </c>
      <c r="AJ539">
        <v>60.007623500000001</v>
      </c>
      <c r="AK539">
        <v>30.3731954</v>
      </c>
    </row>
    <row r="540" spans="1:37" x14ac:dyDescent="0.3">
      <c r="A540">
        <f>534</f>
        <v>534</v>
      </c>
      <c r="B540" s="3">
        <v>593</v>
      </c>
      <c r="C540" t="s">
        <v>728</v>
      </c>
      <c r="D540" t="s">
        <v>513</v>
      </c>
      <c r="E540" t="s">
        <v>514</v>
      </c>
      <c r="F540" t="s">
        <v>68</v>
      </c>
      <c r="G540" t="s">
        <v>69</v>
      </c>
      <c r="H540" t="s">
        <v>320</v>
      </c>
      <c r="I540">
        <v>4</v>
      </c>
      <c r="J540" t="s">
        <v>70</v>
      </c>
      <c r="K540">
        <v>15.1</v>
      </c>
      <c r="L540" s="3">
        <v>575</v>
      </c>
      <c r="M540">
        <v>14.3</v>
      </c>
      <c r="N540" s="3">
        <v>573</v>
      </c>
      <c r="O540">
        <v>3</v>
      </c>
      <c r="P540" s="3" t="s">
        <v>1749</v>
      </c>
      <c r="Q540">
        <v>67.900000000000006</v>
      </c>
      <c r="R540" s="3">
        <v>158</v>
      </c>
      <c r="S540">
        <v>1.7</v>
      </c>
      <c r="T540" s="3" t="s">
        <v>1749</v>
      </c>
      <c r="U540">
        <v>3.8</v>
      </c>
      <c r="V540" s="3" t="s">
        <v>1749</v>
      </c>
      <c r="W540">
        <v>13.4</v>
      </c>
      <c r="X540" s="3">
        <v>619</v>
      </c>
      <c r="Y540">
        <v>8.9</v>
      </c>
      <c r="Z540" s="3" t="s">
        <v>1749</v>
      </c>
      <c r="AA540">
        <v>3.5</v>
      </c>
      <c r="AB540" s="3" t="s">
        <v>1749</v>
      </c>
      <c r="AC540">
        <v>22</v>
      </c>
      <c r="AD540">
        <v>86</v>
      </c>
      <c r="AE540">
        <v>1</v>
      </c>
      <c r="AF540">
        <v>311</v>
      </c>
      <c r="AG540">
        <v>217</v>
      </c>
      <c r="AH540">
        <v>20469</v>
      </c>
      <c r="AI540">
        <v>36628</v>
      </c>
      <c r="AJ540">
        <v>35.307312400000001</v>
      </c>
      <c r="AK540">
        <v>25.082652700000001</v>
      </c>
    </row>
    <row r="541" spans="1:37" x14ac:dyDescent="0.3">
      <c r="A541">
        <f>534</f>
        <v>534</v>
      </c>
      <c r="B541" s="3">
        <v>612</v>
      </c>
      <c r="C541" t="s">
        <v>729</v>
      </c>
      <c r="D541" t="s">
        <v>278</v>
      </c>
      <c r="E541" t="s">
        <v>279</v>
      </c>
      <c r="F541" t="s">
        <v>68</v>
      </c>
      <c r="G541" t="s">
        <v>69</v>
      </c>
      <c r="H541" t="s">
        <v>63</v>
      </c>
      <c r="I541">
        <v>5</v>
      </c>
      <c r="J541" t="s">
        <v>70</v>
      </c>
      <c r="K541">
        <v>26.8</v>
      </c>
      <c r="L541" s="3">
        <v>324</v>
      </c>
      <c r="M541">
        <v>15</v>
      </c>
      <c r="N541" s="3">
        <v>550</v>
      </c>
      <c r="O541">
        <v>23.2</v>
      </c>
      <c r="P541" s="3">
        <v>611</v>
      </c>
      <c r="Q541">
        <v>6.9</v>
      </c>
      <c r="R541" s="3" t="s">
        <v>1749</v>
      </c>
      <c r="S541">
        <v>6.7</v>
      </c>
      <c r="T541" s="3" t="s">
        <v>1749</v>
      </c>
      <c r="U541">
        <v>22.4</v>
      </c>
      <c r="V541" s="3">
        <v>510</v>
      </c>
      <c r="W541">
        <v>45.3</v>
      </c>
      <c r="X541" s="3">
        <v>343</v>
      </c>
      <c r="Y541">
        <v>15.3</v>
      </c>
      <c r="Z541" s="3">
        <v>550</v>
      </c>
      <c r="AA541">
        <v>72.5</v>
      </c>
      <c r="AB541" s="3">
        <v>189</v>
      </c>
      <c r="AC541">
        <v>22</v>
      </c>
      <c r="AD541">
        <v>90</v>
      </c>
      <c r="AE541">
        <v>8</v>
      </c>
      <c r="AF541">
        <v>4882</v>
      </c>
      <c r="AG541">
        <v>2453</v>
      </c>
      <c r="AH541">
        <v>27945</v>
      </c>
      <c r="AI541">
        <v>51090</v>
      </c>
      <c r="AJ541">
        <v>40.9613376</v>
      </c>
      <c r="AK541">
        <v>-5.6669251000000003</v>
      </c>
    </row>
    <row r="542" spans="1:37" x14ac:dyDescent="0.3">
      <c r="A542">
        <f>538</f>
        <v>538</v>
      </c>
      <c r="B542" s="3">
        <v>517</v>
      </c>
      <c r="C542" t="s">
        <v>730</v>
      </c>
      <c r="D542" t="s">
        <v>278</v>
      </c>
      <c r="E542" t="s">
        <v>279</v>
      </c>
      <c r="F542" t="s">
        <v>68</v>
      </c>
      <c r="G542" t="s">
        <v>69</v>
      </c>
      <c r="H542" t="s">
        <v>320</v>
      </c>
      <c r="I542">
        <v>3</v>
      </c>
      <c r="J542" t="s">
        <v>70</v>
      </c>
      <c r="K542">
        <v>10</v>
      </c>
      <c r="L542" s="3" t="s">
        <v>1748</v>
      </c>
      <c r="M542">
        <v>4.7</v>
      </c>
      <c r="N542" s="3" t="s">
        <v>1748</v>
      </c>
      <c r="O542">
        <v>68.8</v>
      </c>
      <c r="P542" s="3">
        <v>189</v>
      </c>
      <c r="Q542">
        <v>5.2</v>
      </c>
      <c r="R542" s="3" t="s">
        <v>1749</v>
      </c>
      <c r="S542">
        <v>20</v>
      </c>
      <c r="T542" s="3">
        <v>590</v>
      </c>
      <c r="U542">
        <v>66.3</v>
      </c>
      <c r="V542" s="3">
        <v>225</v>
      </c>
      <c r="W542">
        <v>37.9</v>
      </c>
      <c r="X542" s="3">
        <v>395</v>
      </c>
      <c r="Y542">
        <v>9.4</v>
      </c>
      <c r="Z542" s="3" t="s">
        <v>1749</v>
      </c>
      <c r="AA542">
        <v>74.3</v>
      </c>
      <c r="AB542" s="3">
        <v>179</v>
      </c>
      <c r="AC542">
        <v>21.9</v>
      </c>
      <c r="AD542">
        <v>90</v>
      </c>
      <c r="AE542">
        <v>8</v>
      </c>
      <c r="AF542">
        <v>4882</v>
      </c>
      <c r="AG542">
        <v>2453</v>
      </c>
      <c r="AH542">
        <v>27945</v>
      </c>
      <c r="AI542">
        <v>51090</v>
      </c>
      <c r="AJ542">
        <v>40.482476300000002</v>
      </c>
      <c r="AK542">
        <v>-3.3654423000000002</v>
      </c>
    </row>
    <row r="543" spans="1:37" x14ac:dyDescent="0.3">
      <c r="A543">
        <f>538</f>
        <v>538</v>
      </c>
      <c r="B543" s="3">
        <v>481</v>
      </c>
      <c r="C543" t="s">
        <v>731</v>
      </c>
      <c r="D543" t="s">
        <v>160</v>
      </c>
      <c r="E543" t="s">
        <v>161</v>
      </c>
      <c r="F543" t="s">
        <v>68</v>
      </c>
      <c r="G543" t="s">
        <v>134</v>
      </c>
      <c r="H543" t="s">
        <v>320</v>
      </c>
      <c r="I543">
        <v>3</v>
      </c>
      <c r="J543" t="s">
        <v>70</v>
      </c>
      <c r="K543">
        <v>20.6</v>
      </c>
      <c r="L543" s="3">
        <v>423</v>
      </c>
      <c r="M543">
        <v>28</v>
      </c>
      <c r="N543" s="3">
        <v>345</v>
      </c>
      <c r="O543">
        <v>40.4</v>
      </c>
      <c r="P543" s="3">
        <v>389</v>
      </c>
      <c r="Q543">
        <v>7.1</v>
      </c>
      <c r="R543" s="3" t="s">
        <v>1749</v>
      </c>
      <c r="S543">
        <v>18.8</v>
      </c>
      <c r="T543" s="3">
        <v>603</v>
      </c>
      <c r="U543">
        <v>79.8</v>
      </c>
      <c r="V543" s="3">
        <v>164</v>
      </c>
      <c r="W543">
        <v>3.4</v>
      </c>
      <c r="X543" s="3" t="s">
        <v>1749</v>
      </c>
      <c r="Y543">
        <v>9.6999999999999993</v>
      </c>
      <c r="Z543" s="3" t="s">
        <v>1749</v>
      </c>
      <c r="AA543">
        <v>10.6</v>
      </c>
      <c r="AB543" s="3">
        <v>661</v>
      </c>
      <c r="AC543">
        <v>21.9</v>
      </c>
      <c r="AD543">
        <v>84</v>
      </c>
      <c r="AE543">
        <v>10</v>
      </c>
      <c r="AF543">
        <v>3396</v>
      </c>
      <c r="AG543">
        <v>7901</v>
      </c>
      <c r="AH543">
        <v>14981</v>
      </c>
      <c r="AI543">
        <v>28346</v>
      </c>
      <c r="AJ543">
        <v>4.2104840000000001</v>
      </c>
      <c r="AK543">
        <v>101.97576599999999</v>
      </c>
    </row>
    <row r="544" spans="1:37" x14ac:dyDescent="0.3">
      <c r="A544">
        <f>540</f>
        <v>540</v>
      </c>
      <c r="B544" s="3">
        <v>613</v>
      </c>
      <c r="C544" t="s">
        <v>732</v>
      </c>
      <c r="D544" t="s">
        <v>473</v>
      </c>
      <c r="E544" t="s">
        <v>474</v>
      </c>
      <c r="F544" t="s">
        <v>91</v>
      </c>
      <c r="G544" t="s">
        <v>62</v>
      </c>
      <c r="H544" t="s">
        <v>63</v>
      </c>
      <c r="I544">
        <v>3</v>
      </c>
      <c r="J544" t="s">
        <v>64</v>
      </c>
      <c r="K544">
        <v>15.7</v>
      </c>
      <c r="L544" s="3">
        <v>555</v>
      </c>
      <c r="M544">
        <v>72</v>
      </c>
      <c r="N544" s="3">
        <v>97</v>
      </c>
      <c r="O544">
        <v>35.1</v>
      </c>
      <c r="P544" s="3">
        <v>452</v>
      </c>
      <c r="Q544">
        <v>6</v>
      </c>
      <c r="R544" s="3" t="s">
        <v>1749</v>
      </c>
      <c r="S544">
        <v>7.3</v>
      </c>
      <c r="T544" s="3" t="s">
        <v>1749</v>
      </c>
      <c r="U544">
        <v>1.9</v>
      </c>
      <c r="V544" s="3" t="s">
        <v>1749</v>
      </c>
      <c r="W544">
        <v>1.1000000000000001</v>
      </c>
      <c r="X544" s="3" t="s">
        <v>1749</v>
      </c>
      <c r="Y544">
        <v>22.2</v>
      </c>
      <c r="Z544" s="3">
        <v>373</v>
      </c>
      <c r="AA544">
        <v>1.4</v>
      </c>
      <c r="AB544" s="3" t="s">
        <v>1749</v>
      </c>
      <c r="AC544">
        <v>21.8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>
        <v>31.470104800000001</v>
      </c>
      <c r="AK544">
        <v>74.410136600000001</v>
      </c>
    </row>
    <row r="545" spans="1:37" x14ac:dyDescent="0.3">
      <c r="A545">
        <f>540</f>
        <v>540</v>
      </c>
      <c r="B545" s="3">
        <v>544</v>
      </c>
      <c r="C545" t="s">
        <v>733</v>
      </c>
      <c r="D545" t="s">
        <v>205</v>
      </c>
      <c r="E545" t="s">
        <v>206</v>
      </c>
      <c r="F545" t="s">
        <v>82</v>
      </c>
      <c r="G545" t="s">
        <v>69</v>
      </c>
      <c r="H545" t="s">
        <v>320</v>
      </c>
      <c r="I545">
        <v>5</v>
      </c>
      <c r="J545" t="s">
        <v>70</v>
      </c>
      <c r="K545">
        <v>38.700000000000003</v>
      </c>
      <c r="L545" s="3">
        <v>221</v>
      </c>
      <c r="M545">
        <v>31</v>
      </c>
      <c r="N545" s="3">
        <v>316</v>
      </c>
      <c r="O545">
        <v>23.8</v>
      </c>
      <c r="P545" s="3">
        <v>598</v>
      </c>
      <c r="Q545">
        <v>2.1</v>
      </c>
      <c r="R545" s="3" t="s">
        <v>1749</v>
      </c>
      <c r="S545">
        <v>3.6</v>
      </c>
      <c r="T545" s="3" t="s">
        <v>1749</v>
      </c>
      <c r="U545">
        <v>29.9</v>
      </c>
      <c r="V545" s="3">
        <v>423</v>
      </c>
      <c r="W545">
        <v>9.1</v>
      </c>
      <c r="X545" s="3">
        <v>695</v>
      </c>
      <c r="Y545">
        <v>8.6</v>
      </c>
      <c r="Z545" s="3" t="s">
        <v>1749</v>
      </c>
      <c r="AA545">
        <v>5.0999999999999996</v>
      </c>
      <c r="AB545" s="3" t="s">
        <v>1749</v>
      </c>
      <c r="AC545">
        <v>21.8</v>
      </c>
      <c r="AD545">
        <v>71</v>
      </c>
      <c r="AE545">
        <v>2</v>
      </c>
      <c r="AF545">
        <v>551</v>
      </c>
      <c r="AG545">
        <v>925</v>
      </c>
      <c r="AH545">
        <v>12243</v>
      </c>
      <c r="AI545">
        <v>21932</v>
      </c>
      <c r="AJ545">
        <v>-34.913276500000002</v>
      </c>
      <c r="AK545">
        <v>-57.9512474</v>
      </c>
    </row>
    <row r="546" spans="1:37" x14ac:dyDescent="0.3">
      <c r="A546">
        <f>542</f>
        <v>542</v>
      </c>
      <c r="B546" s="3">
        <v>359</v>
      </c>
      <c r="C546" t="s">
        <v>734</v>
      </c>
      <c r="D546" t="s">
        <v>193</v>
      </c>
      <c r="E546" t="s">
        <v>194</v>
      </c>
      <c r="F546" t="s">
        <v>61</v>
      </c>
      <c r="G546" t="s">
        <v>78</v>
      </c>
      <c r="H546" t="s">
        <v>63</v>
      </c>
      <c r="I546">
        <v>5</v>
      </c>
      <c r="J546" t="s">
        <v>70</v>
      </c>
      <c r="K546">
        <v>12</v>
      </c>
      <c r="L546" s="3" t="s">
        <v>1748</v>
      </c>
      <c r="M546">
        <v>11.6</v>
      </c>
      <c r="N546" s="3" t="s">
        <v>1748</v>
      </c>
      <c r="O546">
        <v>96.2</v>
      </c>
      <c r="P546" s="3">
        <v>55</v>
      </c>
      <c r="Q546">
        <v>6.9</v>
      </c>
      <c r="R546" s="3" t="s">
        <v>1749</v>
      </c>
      <c r="S546">
        <v>21.4</v>
      </c>
      <c r="T546" s="3">
        <v>579</v>
      </c>
      <c r="U546">
        <v>38.9</v>
      </c>
      <c r="V546" s="3">
        <v>354</v>
      </c>
      <c r="W546">
        <v>27.3</v>
      </c>
      <c r="X546" s="3">
        <v>476</v>
      </c>
      <c r="Y546">
        <v>7.3</v>
      </c>
      <c r="Z546" s="3" t="s">
        <v>1749</v>
      </c>
      <c r="AA546">
        <v>15</v>
      </c>
      <c r="AB546" s="3">
        <v>612</v>
      </c>
      <c r="AC546">
        <v>21.7</v>
      </c>
      <c r="AD546">
        <v>87</v>
      </c>
      <c r="AE546">
        <v>17</v>
      </c>
      <c r="AF546">
        <v>3786</v>
      </c>
      <c r="AG546">
        <v>12588</v>
      </c>
      <c r="AH546">
        <v>9400</v>
      </c>
      <c r="AI546">
        <v>17679</v>
      </c>
      <c r="AJ546">
        <v>59.957180000000001</v>
      </c>
      <c r="AK546">
        <v>30.308338899999999</v>
      </c>
    </row>
    <row r="547" spans="1:37" x14ac:dyDescent="0.3">
      <c r="A547">
        <f>542</f>
        <v>542</v>
      </c>
      <c r="B547" s="3">
        <v>375</v>
      </c>
      <c r="C547" t="s">
        <v>735</v>
      </c>
      <c r="D547" t="s">
        <v>122</v>
      </c>
      <c r="E547" t="s">
        <v>123</v>
      </c>
      <c r="F547" t="s">
        <v>61</v>
      </c>
      <c r="G547" t="s">
        <v>78</v>
      </c>
      <c r="H547" t="s">
        <v>63</v>
      </c>
      <c r="I547">
        <v>4</v>
      </c>
      <c r="J547" t="s">
        <v>70</v>
      </c>
      <c r="K547">
        <v>7.6</v>
      </c>
      <c r="L547" s="3" t="s">
        <v>1748</v>
      </c>
      <c r="M547">
        <v>3.9</v>
      </c>
      <c r="N547" s="3" t="s">
        <v>1748</v>
      </c>
      <c r="O547">
        <v>78.3</v>
      </c>
      <c r="P547" s="3">
        <v>144</v>
      </c>
      <c r="Q547">
        <v>33.700000000000003</v>
      </c>
      <c r="R547" s="3">
        <v>404</v>
      </c>
      <c r="S547">
        <v>41.1</v>
      </c>
      <c r="T547" s="3">
        <v>403</v>
      </c>
      <c r="U547">
        <v>21.1</v>
      </c>
      <c r="V547" s="3">
        <v>533</v>
      </c>
      <c r="W547">
        <v>14.5</v>
      </c>
      <c r="X547" s="3">
        <v>603</v>
      </c>
      <c r="Y547">
        <v>7.2</v>
      </c>
      <c r="Z547" s="3" t="s">
        <v>1749</v>
      </c>
      <c r="AA547">
        <v>3.2</v>
      </c>
      <c r="AB547" s="3" t="s">
        <v>1749</v>
      </c>
      <c r="AC547">
        <v>21.7</v>
      </c>
      <c r="AD547">
        <v>95</v>
      </c>
      <c r="AE547">
        <v>1</v>
      </c>
      <c r="AF547">
        <v>499</v>
      </c>
      <c r="AG547">
        <v>166</v>
      </c>
      <c r="AH547">
        <v>31931</v>
      </c>
      <c r="AI547">
        <v>67900</v>
      </c>
      <c r="AJ547">
        <v>48.4234467</v>
      </c>
      <c r="AK547">
        <v>9.9552134999999993</v>
      </c>
    </row>
    <row r="548" spans="1:37" x14ac:dyDescent="0.3">
      <c r="A548">
        <v>544</v>
      </c>
      <c r="B548" s="3">
        <v>518</v>
      </c>
      <c r="C548" t="s">
        <v>736</v>
      </c>
      <c r="D548" t="s">
        <v>737</v>
      </c>
      <c r="E548" t="s">
        <v>738</v>
      </c>
      <c r="F548" t="s">
        <v>68</v>
      </c>
      <c r="G548" t="s">
        <v>62</v>
      </c>
      <c r="H548" t="s">
        <v>320</v>
      </c>
      <c r="I548">
        <v>4</v>
      </c>
      <c r="J548" t="s">
        <v>70</v>
      </c>
      <c r="K548">
        <v>33.5</v>
      </c>
      <c r="L548" s="3">
        <v>260</v>
      </c>
      <c r="M548">
        <v>37.6</v>
      </c>
      <c r="N548" s="3">
        <v>260</v>
      </c>
      <c r="O548">
        <v>34.700000000000003</v>
      </c>
      <c r="P548" s="3">
        <v>459</v>
      </c>
      <c r="Q548">
        <v>1.8</v>
      </c>
      <c r="R548" s="3" t="s">
        <v>1749</v>
      </c>
      <c r="S548">
        <v>0</v>
      </c>
      <c r="T548" s="3">
        <v>0</v>
      </c>
      <c r="U548">
        <v>0</v>
      </c>
      <c r="V548" s="3">
        <v>0</v>
      </c>
      <c r="W548">
        <v>6</v>
      </c>
      <c r="X548" s="3" t="s">
        <v>1749</v>
      </c>
      <c r="Y548">
        <v>33.700000000000003</v>
      </c>
      <c r="Z548" s="3">
        <v>227</v>
      </c>
      <c r="AA548">
        <v>4.7</v>
      </c>
      <c r="AB548" s="3" t="s">
        <v>1749</v>
      </c>
      <c r="AC548">
        <v>21.6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>
        <v>9.7489170000000005</v>
      </c>
      <c r="AK548">
        <v>-83.753428</v>
      </c>
    </row>
    <row r="549" spans="1:37" x14ac:dyDescent="0.3">
      <c r="A549">
        <f>545</f>
        <v>545</v>
      </c>
      <c r="B549" s="3">
        <v>510</v>
      </c>
      <c r="C549" t="s">
        <v>739</v>
      </c>
      <c r="D549" t="s">
        <v>353</v>
      </c>
      <c r="E549" t="s">
        <v>354</v>
      </c>
      <c r="F549" t="s">
        <v>68</v>
      </c>
      <c r="G549" t="s">
        <v>69</v>
      </c>
      <c r="H549" t="s">
        <v>63</v>
      </c>
      <c r="I549">
        <v>4</v>
      </c>
      <c r="J549" t="s">
        <v>70</v>
      </c>
      <c r="K549">
        <v>8</v>
      </c>
      <c r="L549" s="3" t="s">
        <v>1748</v>
      </c>
      <c r="M549">
        <v>5.3</v>
      </c>
      <c r="N549" s="3" t="s">
        <v>1748</v>
      </c>
      <c r="O549">
        <v>7.8</v>
      </c>
      <c r="P549" s="3" t="s">
        <v>1749</v>
      </c>
      <c r="Q549">
        <v>62.2</v>
      </c>
      <c r="R549" s="3">
        <v>194</v>
      </c>
      <c r="S549">
        <v>47.9</v>
      </c>
      <c r="T549" s="3">
        <v>366</v>
      </c>
      <c r="U549">
        <v>2.9</v>
      </c>
      <c r="V549" s="3" t="s">
        <v>1749</v>
      </c>
      <c r="W549">
        <v>10.199999999999999</v>
      </c>
      <c r="X549" s="3">
        <v>667</v>
      </c>
      <c r="Y549">
        <v>15.2</v>
      </c>
      <c r="Z549" s="3">
        <v>554</v>
      </c>
      <c r="AA549">
        <v>28.4</v>
      </c>
      <c r="AB549" s="3">
        <v>463</v>
      </c>
      <c r="AC549">
        <v>21.5</v>
      </c>
      <c r="AD549">
        <v>87</v>
      </c>
      <c r="AE549">
        <v>14</v>
      </c>
      <c r="AF549">
        <v>9442</v>
      </c>
      <c r="AG549">
        <v>4158</v>
      </c>
      <c r="AH549">
        <v>29911</v>
      </c>
      <c r="AI549">
        <v>56982</v>
      </c>
      <c r="AJ549">
        <v>32.069198900000004</v>
      </c>
      <c r="AK549">
        <v>34.843087599999997</v>
      </c>
    </row>
    <row r="550" spans="1:37" x14ac:dyDescent="0.3">
      <c r="A550">
        <f>545</f>
        <v>545</v>
      </c>
      <c r="B550" s="3">
        <v>701</v>
      </c>
      <c r="C550" t="s">
        <v>740</v>
      </c>
      <c r="D550" t="s">
        <v>59</v>
      </c>
      <c r="E550" t="s">
        <v>60</v>
      </c>
      <c r="F550" t="s">
        <v>82</v>
      </c>
      <c r="G550" t="s">
        <v>69</v>
      </c>
      <c r="H550" t="s">
        <v>63</v>
      </c>
      <c r="I550">
        <v>4</v>
      </c>
      <c r="J550" t="s">
        <v>70</v>
      </c>
      <c r="K550">
        <v>22.7</v>
      </c>
      <c r="L550" s="3">
        <v>386</v>
      </c>
      <c r="M550">
        <v>34.1</v>
      </c>
      <c r="N550" s="3">
        <v>286</v>
      </c>
      <c r="O550">
        <v>9.4</v>
      </c>
      <c r="P550" s="3" t="s">
        <v>1749</v>
      </c>
      <c r="Q550">
        <v>5.8</v>
      </c>
      <c r="R550" s="3" t="s">
        <v>1749</v>
      </c>
      <c r="S550">
        <v>6.6</v>
      </c>
      <c r="T550" s="3" t="s">
        <v>1749</v>
      </c>
      <c r="U550">
        <v>4.9000000000000004</v>
      </c>
      <c r="V550" s="3" t="s">
        <v>1749</v>
      </c>
      <c r="W550">
        <v>89</v>
      </c>
      <c r="X550" s="3">
        <v>90</v>
      </c>
      <c r="Y550">
        <v>19.3</v>
      </c>
      <c r="Z550" s="3">
        <v>434</v>
      </c>
      <c r="AA550">
        <v>31.3</v>
      </c>
      <c r="AB550" s="3">
        <v>428</v>
      </c>
      <c r="AC550">
        <v>21.5</v>
      </c>
      <c r="AD550">
        <v>100</v>
      </c>
      <c r="AE550">
        <v>19</v>
      </c>
      <c r="AF550">
        <v>27091</v>
      </c>
      <c r="AG550">
        <v>12264</v>
      </c>
      <c r="AH550">
        <v>59456</v>
      </c>
      <c r="AI550">
        <v>113268</v>
      </c>
      <c r="AJ550">
        <v>40.712775299999997</v>
      </c>
      <c r="AK550">
        <v>-74.005972799999995</v>
      </c>
    </row>
    <row r="551" spans="1:37" x14ac:dyDescent="0.3">
      <c r="A551">
        <f>545</f>
        <v>545</v>
      </c>
      <c r="B551" s="3">
        <v>567</v>
      </c>
      <c r="C551" t="s">
        <v>741</v>
      </c>
      <c r="D551" t="s">
        <v>80</v>
      </c>
      <c r="E551" t="s">
        <v>81</v>
      </c>
      <c r="F551" t="s">
        <v>61</v>
      </c>
      <c r="G551" t="s">
        <v>134</v>
      </c>
      <c r="H551" t="s">
        <v>63</v>
      </c>
      <c r="I551">
        <v>2</v>
      </c>
      <c r="J551" t="s">
        <v>70</v>
      </c>
      <c r="K551">
        <v>11.8</v>
      </c>
      <c r="L551" s="3" t="s">
        <v>1748</v>
      </c>
      <c r="M551">
        <v>15.3</v>
      </c>
      <c r="N551" s="3">
        <v>538</v>
      </c>
      <c r="O551">
        <v>10.5</v>
      </c>
      <c r="P551" s="3" t="s">
        <v>1749</v>
      </c>
      <c r="Q551">
        <v>20.9</v>
      </c>
      <c r="R551" s="3">
        <v>546</v>
      </c>
      <c r="S551">
        <v>100</v>
      </c>
      <c r="T551" s="3">
        <v>39</v>
      </c>
      <c r="U551">
        <v>63.3</v>
      </c>
      <c r="V551" s="3">
        <v>238</v>
      </c>
      <c r="W551">
        <v>1.2</v>
      </c>
      <c r="X551" s="3" t="s">
        <v>1749</v>
      </c>
      <c r="Y551">
        <v>25</v>
      </c>
      <c r="Z551" s="3">
        <v>331</v>
      </c>
      <c r="AA551">
        <v>21.4</v>
      </c>
      <c r="AB551" s="3">
        <v>531</v>
      </c>
      <c r="AC551">
        <v>21.5</v>
      </c>
      <c r="AD551">
        <v>96</v>
      </c>
      <c r="AE551">
        <v>10</v>
      </c>
      <c r="AF551">
        <v>9112</v>
      </c>
      <c r="AG551">
        <v>7730</v>
      </c>
      <c r="AH551">
        <v>43641</v>
      </c>
      <c r="AI551">
        <v>80207</v>
      </c>
      <c r="AJ551">
        <v>1.2962727000000001</v>
      </c>
      <c r="AK551">
        <v>103.85015780000001</v>
      </c>
    </row>
    <row r="552" spans="1:37" x14ac:dyDescent="0.3">
      <c r="A552">
        <f>548</f>
        <v>548</v>
      </c>
      <c r="B552" s="3">
        <v>594</v>
      </c>
      <c r="C552" t="s">
        <v>742</v>
      </c>
      <c r="D552" t="s">
        <v>59</v>
      </c>
      <c r="E552" t="s">
        <v>60</v>
      </c>
      <c r="F552" t="s">
        <v>61</v>
      </c>
      <c r="G552" t="s">
        <v>62</v>
      </c>
      <c r="H552" t="s">
        <v>63</v>
      </c>
      <c r="I552">
        <v>5</v>
      </c>
      <c r="J552" t="s">
        <v>64</v>
      </c>
      <c r="K552">
        <v>5.8</v>
      </c>
      <c r="L552" s="3" t="s">
        <v>1748</v>
      </c>
      <c r="M552">
        <v>4.2</v>
      </c>
      <c r="N552" s="3" t="s">
        <v>1748</v>
      </c>
      <c r="O552">
        <v>26.2</v>
      </c>
      <c r="P552" s="3">
        <v>567</v>
      </c>
      <c r="Q552">
        <v>38.4</v>
      </c>
      <c r="R552" s="3">
        <v>362</v>
      </c>
      <c r="S552">
        <v>62.4</v>
      </c>
      <c r="T552" s="3">
        <v>311</v>
      </c>
      <c r="U552">
        <v>29.6</v>
      </c>
      <c r="V552" s="3">
        <v>426</v>
      </c>
      <c r="W552">
        <v>9.1</v>
      </c>
      <c r="X552" s="3">
        <v>693</v>
      </c>
      <c r="Y552">
        <v>28.3</v>
      </c>
      <c r="Z552" s="3">
        <v>285</v>
      </c>
      <c r="AA552">
        <v>47.5</v>
      </c>
      <c r="AB552" s="3">
        <v>320</v>
      </c>
      <c r="AC552">
        <v>21.4</v>
      </c>
      <c r="AD552">
        <v>100</v>
      </c>
      <c r="AE552">
        <v>19</v>
      </c>
      <c r="AF552">
        <v>27091</v>
      </c>
      <c r="AG552">
        <v>12264</v>
      </c>
      <c r="AH552">
        <v>59456</v>
      </c>
      <c r="AI552">
        <v>113268</v>
      </c>
      <c r="AJ552">
        <v>40.605387999999998</v>
      </c>
      <c r="AK552">
        <v>-75.377286299999994</v>
      </c>
    </row>
    <row r="553" spans="1:37" x14ac:dyDescent="0.3">
      <c r="A553">
        <f>548</f>
        <v>548</v>
      </c>
      <c r="B553" s="3">
        <v>653</v>
      </c>
      <c r="C553" t="s">
        <v>743</v>
      </c>
      <c r="D553" t="s">
        <v>66</v>
      </c>
      <c r="E553" t="s">
        <v>67</v>
      </c>
      <c r="F553" t="s">
        <v>68</v>
      </c>
      <c r="G553" t="s">
        <v>62</v>
      </c>
      <c r="H553" t="s">
        <v>63</v>
      </c>
      <c r="I553">
        <v>4</v>
      </c>
      <c r="J553" t="s">
        <v>70</v>
      </c>
      <c r="K553">
        <v>10.5</v>
      </c>
      <c r="L553" s="3" t="s">
        <v>1748</v>
      </c>
      <c r="M553">
        <v>15.9</v>
      </c>
      <c r="N553" s="3">
        <v>530</v>
      </c>
      <c r="O553">
        <v>10.7</v>
      </c>
      <c r="P553" s="3" t="s">
        <v>1749</v>
      </c>
      <c r="Q553">
        <v>16</v>
      </c>
      <c r="R553" s="3">
        <v>621</v>
      </c>
      <c r="S553">
        <v>67.2</v>
      </c>
      <c r="T553" s="3">
        <v>291</v>
      </c>
      <c r="U553">
        <v>72.3</v>
      </c>
      <c r="V553" s="3">
        <v>199</v>
      </c>
      <c r="W553">
        <v>49.8</v>
      </c>
      <c r="X553" s="3">
        <v>314</v>
      </c>
      <c r="Y553">
        <v>16</v>
      </c>
      <c r="Z553" s="3">
        <v>523</v>
      </c>
      <c r="AA553">
        <v>29.1</v>
      </c>
      <c r="AB553" s="3">
        <v>456</v>
      </c>
      <c r="AC553">
        <v>21.4</v>
      </c>
      <c r="AD553">
        <v>96</v>
      </c>
      <c r="AE553">
        <v>12</v>
      </c>
      <c r="AF553">
        <v>11405</v>
      </c>
      <c r="AG553">
        <v>3215</v>
      </c>
      <c r="AH553">
        <v>37460</v>
      </c>
      <c r="AI553">
        <v>66806</v>
      </c>
      <c r="AJ553">
        <v>54.978251999999998</v>
      </c>
      <c r="AK553">
        <v>-1.61778</v>
      </c>
    </row>
    <row r="554" spans="1:37" x14ac:dyDescent="0.3">
      <c r="A554">
        <f>548</f>
        <v>548</v>
      </c>
      <c r="B554" s="3">
        <v>555</v>
      </c>
      <c r="C554" t="s">
        <v>744</v>
      </c>
      <c r="D554" t="s">
        <v>225</v>
      </c>
      <c r="E554" t="s">
        <v>226</v>
      </c>
      <c r="F554" t="s">
        <v>68</v>
      </c>
      <c r="G554" t="s">
        <v>62</v>
      </c>
      <c r="H554" t="s">
        <v>63</v>
      </c>
      <c r="I554">
        <v>4</v>
      </c>
      <c r="J554" t="s">
        <v>70</v>
      </c>
      <c r="K554">
        <v>14.8</v>
      </c>
      <c r="L554" s="3">
        <v>588</v>
      </c>
      <c r="M554">
        <v>9.6999999999999993</v>
      </c>
      <c r="N554" s="3" t="s">
        <v>1748</v>
      </c>
      <c r="O554">
        <v>39.4</v>
      </c>
      <c r="P554" s="3">
        <v>403</v>
      </c>
      <c r="Q554">
        <v>24.6</v>
      </c>
      <c r="R554" s="3">
        <v>494</v>
      </c>
      <c r="S554">
        <v>30.9</v>
      </c>
      <c r="T554" s="3">
        <v>482</v>
      </c>
      <c r="U554">
        <v>4.8</v>
      </c>
      <c r="V554" s="3" t="s">
        <v>1749</v>
      </c>
      <c r="W554">
        <v>62.4</v>
      </c>
      <c r="X554" s="3">
        <v>230</v>
      </c>
      <c r="Y554">
        <v>8.1</v>
      </c>
      <c r="Z554" s="3" t="s">
        <v>1749</v>
      </c>
      <c r="AA554">
        <v>28.4</v>
      </c>
      <c r="AB554" s="3">
        <v>463</v>
      </c>
      <c r="AC554">
        <v>21.4</v>
      </c>
      <c r="AD554">
        <v>91</v>
      </c>
      <c r="AE554">
        <v>0</v>
      </c>
      <c r="AF554">
        <v>0</v>
      </c>
      <c r="AG554">
        <v>0</v>
      </c>
      <c r="AH554">
        <v>43119</v>
      </c>
      <c r="AI554">
        <v>79728</v>
      </c>
      <c r="AJ554">
        <v>62.893766300000003</v>
      </c>
      <c r="AK554">
        <v>27.640112299999998</v>
      </c>
    </row>
    <row r="555" spans="1:37" x14ac:dyDescent="0.3">
      <c r="A555">
        <f>551</f>
        <v>551</v>
      </c>
      <c r="B555" s="3">
        <v>654</v>
      </c>
      <c r="C555" t="s">
        <v>745</v>
      </c>
      <c r="D555" t="s">
        <v>375</v>
      </c>
      <c r="E555" t="s">
        <v>376</v>
      </c>
      <c r="F555" t="s">
        <v>91</v>
      </c>
      <c r="G555" t="s">
        <v>62</v>
      </c>
      <c r="H555" t="s">
        <v>320</v>
      </c>
      <c r="I555">
        <v>3</v>
      </c>
      <c r="J555" t="s">
        <v>440</v>
      </c>
      <c r="K555">
        <v>13.6</v>
      </c>
      <c r="L555" s="3" t="s">
        <v>1748</v>
      </c>
      <c r="M555">
        <v>34.700000000000003</v>
      </c>
      <c r="N555" s="3">
        <v>279</v>
      </c>
      <c r="O555">
        <v>8.1999999999999993</v>
      </c>
      <c r="P555" s="3" t="s">
        <v>1749</v>
      </c>
      <c r="Q555">
        <v>2.2000000000000002</v>
      </c>
      <c r="R555" s="3" t="s">
        <v>1749</v>
      </c>
      <c r="S555">
        <v>100</v>
      </c>
      <c r="T555" s="3">
        <v>8</v>
      </c>
      <c r="U555">
        <v>100</v>
      </c>
      <c r="V555" s="3">
        <v>3</v>
      </c>
      <c r="W555">
        <v>2</v>
      </c>
      <c r="X555" s="3" t="s">
        <v>1749</v>
      </c>
      <c r="Y555">
        <v>13.3</v>
      </c>
      <c r="Z555" s="3">
        <v>644</v>
      </c>
      <c r="AA555">
        <v>3</v>
      </c>
      <c r="AB555" s="3" t="s">
        <v>1749</v>
      </c>
      <c r="AC555">
        <v>21.3</v>
      </c>
      <c r="AD555">
        <v>87</v>
      </c>
      <c r="AE555">
        <v>14</v>
      </c>
      <c r="AF555">
        <v>12535</v>
      </c>
      <c r="AG555">
        <v>25496</v>
      </c>
      <c r="AH555">
        <v>43363</v>
      </c>
      <c r="AI555">
        <v>79867</v>
      </c>
      <c r="AJ555">
        <v>25.405216500000002</v>
      </c>
      <c r="AK555">
        <v>55.513643299999998</v>
      </c>
    </row>
    <row r="556" spans="1:37" x14ac:dyDescent="0.3">
      <c r="A556">
        <f>551</f>
        <v>551</v>
      </c>
      <c r="B556" s="3">
        <v>545</v>
      </c>
      <c r="C556" t="s">
        <v>746</v>
      </c>
      <c r="D556" t="s">
        <v>375</v>
      </c>
      <c r="E556" t="s">
        <v>376</v>
      </c>
      <c r="F556" t="s">
        <v>91</v>
      </c>
      <c r="G556" t="s">
        <v>78</v>
      </c>
      <c r="H556" t="s">
        <v>320</v>
      </c>
      <c r="I556">
        <v>2</v>
      </c>
      <c r="J556" t="s">
        <v>440</v>
      </c>
      <c r="K556">
        <v>14.7</v>
      </c>
      <c r="L556" s="3">
        <v>591</v>
      </c>
      <c r="M556">
        <v>14.4</v>
      </c>
      <c r="N556" s="3">
        <v>567</v>
      </c>
      <c r="O556">
        <v>31.3</v>
      </c>
      <c r="P556" s="3">
        <v>505</v>
      </c>
      <c r="Q556">
        <v>2.2999999999999998</v>
      </c>
      <c r="R556" s="3" t="s">
        <v>1749</v>
      </c>
      <c r="S556">
        <v>100</v>
      </c>
      <c r="T556" s="3">
        <v>4</v>
      </c>
      <c r="U556">
        <v>100</v>
      </c>
      <c r="V556" s="3">
        <v>5</v>
      </c>
      <c r="W556">
        <v>1</v>
      </c>
      <c r="X556" s="3" t="s">
        <v>1749</v>
      </c>
      <c r="Y556">
        <v>22.3</v>
      </c>
      <c r="Z556" s="3">
        <v>371</v>
      </c>
      <c r="AA556">
        <v>1</v>
      </c>
      <c r="AB556" s="3" t="s">
        <v>1749</v>
      </c>
      <c r="AC556">
        <v>21.3</v>
      </c>
      <c r="AD556">
        <v>87</v>
      </c>
      <c r="AE556">
        <v>14</v>
      </c>
      <c r="AF556">
        <v>12535</v>
      </c>
      <c r="AG556">
        <v>25496</v>
      </c>
      <c r="AH556">
        <v>43363</v>
      </c>
      <c r="AI556">
        <v>79867</v>
      </c>
      <c r="AJ556">
        <v>25.2072717</v>
      </c>
      <c r="AK556">
        <v>55.264304600000003</v>
      </c>
    </row>
    <row r="557" spans="1:37" x14ac:dyDescent="0.3">
      <c r="A557">
        <f>551</f>
        <v>551</v>
      </c>
      <c r="B557" s="3">
        <v>449</v>
      </c>
      <c r="C557" t="s">
        <v>747</v>
      </c>
      <c r="D557" t="s">
        <v>153</v>
      </c>
      <c r="E557" t="s">
        <v>154</v>
      </c>
      <c r="F557" t="s">
        <v>61</v>
      </c>
      <c r="G557" t="s">
        <v>78</v>
      </c>
      <c r="H557" t="s">
        <v>63</v>
      </c>
      <c r="I557">
        <v>4</v>
      </c>
      <c r="J557" t="s">
        <v>70</v>
      </c>
      <c r="K557">
        <v>5.8</v>
      </c>
      <c r="L557" s="3" t="s">
        <v>1748</v>
      </c>
      <c r="M557">
        <v>3.4</v>
      </c>
      <c r="N557" s="3" t="s">
        <v>1748</v>
      </c>
      <c r="O557">
        <v>78.8</v>
      </c>
      <c r="P557" s="3">
        <v>143</v>
      </c>
      <c r="Q557">
        <v>18.3</v>
      </c>
      <c r="R557" s="3">
        <v>579</v>
      </c>
      <c r="S557">
        <v>76</v>
      </c>
      <c r="T557" s="3">
        <v>247</v>
      </c>
      <c r="U557">
        <v>23.9</v>
      </c>
      <c r="V557" s="3">
        <v>488</v>
      </c>
      <c r="W557">
        <v>27.2</v>
      </c>
      <c r="X557" s="3">
        <v>478</v>
      </c>
      <c r="Y557">
        <v>10.199999999999999</v>
      </c>
      <c r="Z557" s="3" t="s">
        <v>1749</v>
      </c>
      <c r="AA557">
        <v>15.9</v>
      </c>
      <c r="AB557" s="3">
        <v>596</v>
      </c>
      <c r="AC557">
        <v>21.3</v>
      </c>
      <c r="AD557">
        <v>83</v>
      </c>
      <c r="AE557">
        <v>1</v>
      </c>
      <c r="AF557">
        <v>1555</v>
      </c>
      <c r="AG557">
        <v>506</v>
      </c>
      <c r="AH557">
        <v>50651</v>
      </c>
      <c r="AI557">
        <v>91263</v>
      </c>
      <c r="AJ557">
        <v>50.933460699999998</v>
      </c>
      <c r="AK557">
        <v>5.3419585999999999</v>
      </c>
    </row>
    <row r="558" spans="1:37" x14ac:dyDescent="0.3">
      <c r="A558">
        <f>551</f>
        <v>551</v>
      </c>
      <c r="B558" s="3">
        <v>655</v>
      </c>
      <c r="C558" t="s">
        <v>748</v>
      </c>
      <c r="D558" t="s">
        <v>59</v>
      </c>
      <c r="E558" t="s">
        <v>60</v>
      </c>
      <c r="F558" t="s">
        <v>68</v>
      </c>
      <c r="G558" t="s">
        <v>62</v>
      </c>
      <c r="H558" t="s">
        <v>63</v>
      </c>
      <c r="I558">
        <v>5</v>
      </c>
      <c r="J558" t="s">
        <v>70</v>
      </c>
      <c r="K558">
        <v>10.8</v>
      </c>
      <c r="L558" s="3" t="s">
        <v>1748</v>
      </c>
      <c r="M558">
        <v>5.9</v>
      </c>
      <c r="N558" s="3" t="s">
        <v>1748</v>
      </c>
      <c r="O558">
        <v>18.8</v>
      </c>
      <c r="P558" s="3">
        <v>700</v>
      </c>
      <c r="Q558">
        <v>33.700000000000003</v>
      </c>
      <c r="R558" s="3">
        <v>406</v>
      </c>
      <c r="S558">
        <v>30.4</v>
      </c>
      <c r="T558" s="3">
        <v>488</v>
      </c>
      <c r="U558">
        <v>8.1999999999999993</v>
      </c>
      <c r="V558" s="3" t="s">
        <v>1749</v>
      </c>
      <c r="W558">
        <v>42.6</v>
      </c>
      <c r="X558" s="3">
        <v>357</v>
      </c>
      <c r="Y558">
        <v>12.2</v>
      </c>
      <c r="Z558" s="3" t="s">
        <v>1749</v>
      </c>
      <c r="AA558">
        <v>79.099999999999994</v>
      </c>
      <c r="AB558" s="3">
        <v>156</v>
      </c>
      <c r="AC558">
        <v>21.3</v>
      </c>
      <c r="AD558">
        <v>100</v>
      </c>
      <c r="AE558">
        <v>19</v>
      </c>
      <c r="AF558">
        <v>27091</v>
      </c>
      <c r="AG558">
        <v>12264</v>
      </c>
      <c r="AH558">
        <v>59456</v>
      </c>
      <c r="AI558">
        <v>113268</v>
      </c>
      <c r="AJ558">
        <v>40.820196600000003</v>
      </c>
      <c r="AK558">
        <v>-96.700476300000005</v>
      </c>
    </row>
    <row r="559" spans="1:37" x14ac:dyDescent="0.3">
      <c r="A559">
        <v>555</v>
      </c>
      <c r="B559" s="3">
        <v>656</v>
      </c>
      <c r="C559" t="s">
        <v>749</v>
      </c>
      <c r="D559" t="s">
        <v>160</v>
      </c>
      <c r="E559" t="s">
        <v>161</v>
      </c>
      <c r="F559" t="s">
        <v>82</v>
      </c>
      <c r="G559" t="s">
        <v>69</v>
      </c>
      <c r="H559" t="s">
        <v>63</v>
      </c>
      <c r="I559">
        <v>2</v>
      </c>
      <c r="J559" t="s">
        <v>70</v>
      </c>
      <c r="K559">
        <v>28.9</v>
      </c>
      <c r="L559" s="3">
        <v>303</v>
      </c>
      <c r="M559">
        <v>47.6</v>
      </c>
      <c r="N559" s="3">
        <v>184</v>
      </c>
      <c r="O559">
        <v>15.8</v>
      </c>
      <c r="P559" s="3" t="s">
        <v>1749</v>
      </c>
      <c r="Q559">
        <v>2.8</v>
      </c>
      <c r="R559" s="3" t="s">
        <v>1749</v>
      </c>
      <c r="S559">
        <v>1.9</v>
      </c>
      <c r="T559" s="3" t="s">
        <v>1749</v>
      </c>
      <c r="U559">
        <v>2.1</v>
      </c>
      <c r="V559" s="3" t="s">
        <v>1749</v>
      </c>
      <c r="W559">
        <v>24.3</v>
      </c>
      <c r="X559" s="3">
        <v>504</v>
      </c>
      <c r="Y559">
        <v>8.6999999999999993</v>
      </c>
      <c r="Z559" s="3" t="s">
        <v>1749</v>
      </c>
      <c r="AA559">
        <v>31</v>
      </c>
      <c r="AB559" s="3">
        <v>432</v>
      </c>
      <c r="AC559">
        <v>21.2</v>
      </c>
      <c r="AD559">
        <v>84</v>
      </c>
      <c r="AE559">
        <v>10</v>
      </c>
      <c r="AF559">
        <v>3396</v>
      </c>
      <c r="AG559">
        <v>7901</v>
      </c>
      <c r="AH559">
        <v>14981</v>
      </c>
      <c r="AI559">
        <v>28346</v>
      </c>
      <c r="AJ559">
        <v>3.0697652</v>
      </c>
      <c r="AK559">
        <v>101.50368229999999</v>
      </c>
    </row>
    <row r="560" spans="1:37" x14ac:dyDescent="0.3">
      <c r="A560">
        <f>556</f>
        <v>556</v>
      </c>
      <c r="B560" s="3">
        <v>753</v>
      </c>
      <c r="C560" t="s">
        <v>750</v>
      </c>
      <c r="D560" t="s">
        <v>59</v>
      </c>
      <c r="E560" t="s">
        <v>60</v>
      </c>
      <c r="F560" t="s">
        <v>82</v>
      </c>
      <c r="G560" t="s">
        <v>69</v>
      </c>
      <c r="H560" t="s">
        <v>320</v>
      </c>
      <c r="I560">
        <v>4</v>
      </c>
      <c r="J560" t="s">
        <v>70</v>
      </c>
      <c r="K560">
        <v>14.9</v>
      </c>
      <c r="L560" s="3">
        <v>586</v>
      </c>
      <c r="M560">
        <v>35.4</v>
      </c>
      <c r="N560" s="3">
        <v>274</v>
      </c>
      <c r="O560">
        <v>12</v>
      </c>
      <c r="P560" s="3" t="s">
        <v>1749</v>
      </c>
      <c r="Q560">
        <v>12.8</v>
      </c>
      <c r="R560" s="3">
        <v>682</v>
      </c>
      <c r="S560">
        <v>21.1</v>
      </c>
      <c r="T560" s="3">
        <v>581</v>
      </c>
      <c r="U560">
        <v>12.1</v>
      </c>
      <c r="V560" s="3">
        <v>676</v>
      </c>
      <c r="W560">
        <v>68.099999999999994</v>
      </c>
      <c r="X560" s="3">
        <v>207</v>
      </c>
      <c r="Y560">
        <v>14.2</v>
      </c>
      <c r="Z560" s="3">
        <v>594</v>
      </c>
      <c r="AA560">
        <v>39</v>
      </c>
      <c r="AB560" s="3">
        <v>367</v>
      </c>
      <c r="AC560">
        <v>21.1</v>
      </c>
      <c r="AD560">
        <v>100</v>
      </c>
      <c r="AE560">
        <v>19</v>
      </c>
      <c r="AF560">
        <v>27091</v>
      </c>
      <c r="AG560">
        <v>12264</v>
      </c>
      <c r="AH560">
        <v>59456</v>
      </c>
      <c r="AI560">
        <v>113268</v>
      </c>
      <c r="AJ560">
        <v>25.7562465</v>
      </c>
      <c r="AK560">
        <v>-80.375540099999995</v>
      </c>
    </row>
    <row r="561" spans="1:37" x14ac:dyDescent="0.3">
      <c r="A561">
        <f>556</f>
        <v>556</v>
      </c>
      <c r="B561" s="3">
        <v>556</v>
      </c>
      <c r="C561" t="s">
        <v>751</v>
      </c>
      <c r="D561" t="s">
        <v>160</v>
      </c>
      <c r="E561" t="s">
        <v>161</v>
      </c>
      <c r="F561" t="s">
        <v>91</v>
      </c>
      <c r="G561" t="s">
        <v>78</v>
      </c>
      <c r="H561" t="s">
        <v>320</v>
      </c>
      <c r="I561">
        <v>2</v>
      </c>
      <c r="J561" t="s">
        <v>440</v>
      </c>
      <c r="K561">
        <v>5</v>
      </c>
      <c r="L561" s="3" t="s">
        <v>1748</v>
      </c>
      <c r="M561">
        <v>14.8</v>
      </c>
      <c r="N561" s="3">
        <v>556</v>
      </c>
      <c r="O561">
        <v>84.3</v>
      </c>
      <c r="P561" s="3">
        <v>112</v>
      </c>
      <c r="Q561">
        <v>1.7</v>
      </c>
      <c r="R561" s="3" t="s">
        <v>1749</v>
      </c>
      <c r="S561">
        <v>75.2</v>
      </c>
      <c r="T561" s="3">
        <v>252</v>
      </c>
      <c r="U561">
        <v>88.4</v>
      </c>
      <c r="V561" s="3">
        <v>126</v>
      </c>
      <c r="W561">
        <v>1</v>
      </c>
      <c r="X561" s="3" t="s">
        <v>1749</v>
      </c>
      <c r="Y561">
        <v>9.1</v>
      </c>
      <c r="Z561" s="3" t="s">
        <v>1749</v>
      </c>
      <c r="AA561">
        <v>1</v>
      </c>
      <c r="AB561" s="3" t="s">
        <v>1749</v>
      </c>
      <c r="AC561">
        <v>21.1</v>
      </c>
      <c r="AD561">
        <v>84</v>
      </c>
      <c r="AE561">
        <v>10</v>
      </c>
      <c r="AF561">
        <v>3396</v>
      </c>
      <c r="AG561">
        <v>7901</v>
      </c>
      <c r="AH561">
        <v>14981</v>
      </c>
      <c r="AI561">
        <v>28346</v>
      </c>
      <c r="AJ561">
        <v>2.8139713999999998</v>
      </c>
      <c r="AK561">
        <v>101.75824110000001</v>
      </c>
    </row>
    <row r="562" spans="1:37" x14ac:dyDescent="0.3">
      <c r="A562">
        <f>556</f>
        <v>556</v>
      </c>
      <c r="B562" s="3">
        <v>595</v>
      </c>
      <c r="C562" t="s">
        <v>752</v>
      </c>
      <c r="D562" t="s">
        <v>243</v>
      </c>
      <c r="E562" t="s">
        <v>244</v>
      </c>
      <c r="F562" t="s">
        <v>91</v>
      </c>
      <c r="G562" t="s">
        <v>134</v>
      </c>
      <c r="H562" t="s">
        <v>708</v>
      </c>
      <c r="I562">
        <v>3</v>
      </c>
      <c r="J562" t="s">
        <v>70</v>
      </c>
      <c r="K562">
        <v>6.5</v>
      </c>
      <c r="L562" s="3" t="s">
        <v>1748</v>
      </c>
      <c r="M562">
        <v>4.5999999999999996</v>
      </c>
      <c r="N562" s="3" t="s">
        <v>1748</v>
      </c>
      <c r="O562">
        <v>15.6</v>
      </c>
      <c r="P562" s="3" t="s">
        <v>1749</v>
      </c>
      <c r="Q562">
        <v>79.3</v>
      </c>
      <c r="R562" s="3">
        <v>114</v>
      </c>
      <c r="S562">
        <v>5</v>
      </c>
      <c r="T562" s="3" t="s">
        <v>1749</v>
      </c>
      <c r="U562">
        <v>7.9</v>
      </c>
      <c r="V562" s="3" t="s">
        <v>1749</v>
      </c>
      <c r="W562">
        <v>4.0999999999999996</v>
      </c>
      <c r="X562" s="3" t="s">
        <v>1749</v>
      </c>
      <c r="Y562">
        <v>5.5</v>
      </c>
      <c r="Z562" s="3" t="s">
        <v>1749</v>
      </c>
      <c r="AA562">
        <v>1.1000000000000001</v>
      </c>
      <c r="AB562" s="3" t="s">
        <v>1749</v>
      </c>
      <c r="AC562">
        <v>21.1</v>
      </c>
      <c r="AD562">
        <v>92</v>
      </c>
      <c r="AE562">
        <v>4</v>
      </c>
      <c r="AF562">
        <v>2834</v>
      </c>
      <c r="AG562">
        <v>1344</v>
      </c>
      <c r="AH562">
        <v>29636</v>
      </c>
      <c r="AI562">
        <v>54776</v>
      </c>
      <c r="AJ562">
        <v>41.108971500000003</v>
      </c>
      <c r="AK562">
        <v>16.8789965</v>
      </c>
    </row>
    <row r="563" spans="1:37" x14ac:dyDescent="0.3">
      <c r="A563">
        <f>556</f>
        <v>556</v>
      </c>
      <c r="B563" s="3">
        <v>614</v>
      </c>
      <c r="C563" t="s">
        <v>753</v>
      </c>
      <c r="D563" t="s">
        <v>94</v>
      </c>
      <c r="E563" t="s">
        <v>1726</v>
      </c>
      <c r="F563" t="s">
        <v>68</v>
      </c>
      <c r="G563" t="s">
        <v>78</v>
      </c>
      <c r="H563" t="s">
        <v>63</v>
      </c>
      <c r="I563">
        <v>4</v>
      </c>
      <c r="J563" t="s">
        <v>70</v>
      </c>
      <c r="K563">
        <v>23.7</v>
      </c>
      <c r="L563" s="3">
        <v>363</v>
      </c>
      <c r="M563">
        <v>40.4</v>
      </c>
      <c r="N563" s="3">
        <v>233</v>
      </c>
      <c r="O563">
        <v>17.2</v>
      </c>
      <c r="P563" s="3" t="s">
        <v>1749</v>
      </c>
      <c r="Q563">
        <v>8</v>
      </c>
      <c r="R563" s="3" t="s">
        <v>1749</v>
      </c>
      <c r="S563">
        <v>7</v>
      </c>
      <c r="T563" s="3" t="s">
        <v>1749</v>
      </c>
      <c r="U563">
        <v>5.3</v>
      </c>
      <c r="V563" s="3" t="s">
        <v>1749</v>
      </c>
      <c r="W563">
        <v>1.5</v>
      </c>
      <c r="X563" s="3" t="s">
        <v>1749</v>
      </c>
      <c r="Y563">
        <v>62.4</v>
      </c>
      <c r="Z563" s="3">
        <v>94</v>
      </c>
      <c r="AA563">
        <v>18.2</v>
      </c>
      <c r="AB563" s="3">
        <v>564</v>
      </c>
      <c r="AC563">
        <v>21.1</v>
      </c>
      <c r="AD563">
        <v>94</v>
      </c>
      <c r="AE563">
        <v>1</v>
      </c>
      <c r="AF563">
        <v>1008</v>
      </c>
      <c r="AG563">
        <v>2742</v>
      </c>
      <c r="AH563">
        <v>30726</v>
      </c>
      <c r="AI563">
        <v>58947</v>
      </c>
      <c r="AJ563">
        <v>30.387354999999999</v>
      </c>
      <c r="AK563">
        <v>116.88139</v>
      </c>
    </row>
    <row r="564" spans="1:37" x14ac:dyDescent="0.3">
      <c r="A564">
        <f>556</f>
        <v>556</v>
      </c>
      <c r="B564" s="3">
        <v>358</v>
      </c>
      <c r="C564" t="s">
        <v>754</v>
      </c>
      <c r="D564" t="s">
        <v>396</v>
      </c>
      <c r="E564" t="s">
        <v>397</v>
      </c>
      <c r="F564" t="s">
        <v>91</v>
      </c>
      <c r="G564" t="s">
        <v>78</v>
      </c>
      <c r="H564" t="s">
        <v>63</v>
      </c>
      <c r="I564">
        <v>4</v>
      </c>
      <c r="J564" t="s">
        <v>70</v>
      </c>
      <c r="K564">
        <v>6.1</v>
      </c>
      <c r="L564" s="3" t="s">
        <v>1748</v>
      </c>
      <c r="M564">
        <v>7.9</v>
      </c>
      <c r="N564" s="3" t="s">
        <v>1748</v>
      </c>
      <c r="O564">
        <v>99</v>
      </c>
      <c r="P564" s="3">
        <v>35</v>
      </c>
      <c r="Q564">
        <v>12.9</v>
      </c>
      <c r="R564" s="3">
        <v>680</v>
      </c>
      <c r="S564">
        <v>27.8</v>
      </c>
      <c r="T564" s="3">
        <v>502</v>
      </c>
      <c r="U564">
        <v>71.900000000000006</v>
      </c>
      <c r="V564" s="3">
        <v>201</v>
      </c>
      <c r="W564">
        <v>3.2</v>
      </c>
      <c r="X564" s="3" t="s">
        <v>1749</v>
      </c>
      <c r="Y564">
        <v>10.1</v>
      </c>
      <c r="Z564" s="3" t="s">
        <v>1749</v>
      </c>
      <c r="AA564">
        <v>1.3</v>
      </c>
      <c r="AB564" s="3" t="s">
        <v>1749</v>
      </c>
      <c r="AC564">
        <v>21.1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>
        <v>50.103338700000002</v>
      </c>
      <c r="AK564">
        <v>14.389850300000001</v>
      </c>
    </row>
    <row r="565" spans="1:37" x14ac:dyDescent="0.3">
      <c r="A565">
        <f>561</f>
        <v>561</v>
      </c>
      <c r="B565" s="3">
        <v>657</v>
      </c>
      <c r="C565" t="s">
        <v>755</v>
      </c>
      <c r="D565" t="s">
        <v>94</v>
      </c>
      <c r="E565" t="s">
        <v>1726</v>
      </c>
      <c r="F565" t="s">
        <v>82</v>
      </c>
      <c r="G565" t="s">
        <v>62</v>
      </c>
      <c r="H565" t="s">
        <v>63</v>
      </c>
      <c r="I565">
        <v>4</v>
      </c>
      <c r="J565" t="s">
        <v>70</v>
      </c>
      <c r="K565">
        <v>8.4</v>
      </c>
      <c r="L565" s="3" t="s">
        <v>1748</v>
      </c>
      <c r="M565">
        <v>3.8</v>
      </c>
      <c r="N565" s="3" t="s">
        <v>1748</v>
      </c>
      <c r="O565">
        <v>13.2</v>
      </c>
      <c r="P565" s="3" t="s">
        <v>1749</v>
      </c>
      <c r="Q565">
        <v>70.400000000000006</v>
      </c>
      <c r="R565" s="3">
        <v>146</v>
      </c>
      <c r="S565">
        <v>14.7</v>
      </c>
      <c r="T565" s="3">
        <v>672</v>
      </c>
      <c r="U565">
        <v>2.2000000000000002</v>
      </c>
      <c r="V565" s="3" t="s">
        <v>1749</v>
      </c>
      <c r="W565">
        <v>11.4</v>
      </c>
      <c r="X565" s="3">
        <v>645</v>
      </c>
      <c r="Y565">
        <v>13.6</v>
      </c>
      <c r="Z565" s="3">
        <v>630</v>
      </c>
      <c r="AA565">
        <v>10.3</v>
      </c>
      <c r="AB565" s="3">
        <v>665</v>
      </c>
      <c r="AC565">
        <v>21</v>
      </c>
      <c r="AD565">
        <v>94</v>
      </c>
      <c r="AE565">
        <v>1</v>
      </c>
      <c r="AF565">
        <v>1008</v>
      </c>
      <c r="AG565">
        <v>2742</v>
      </c>
      <c r="AH565">
        <v>30726</v>
      </c>
      <c r="AI565">
        <v>58947</v>
      </c>
      <c r="AJ565">
        <v>29.564879999999999</v>
      </c>
      <c r="AK565">
        <v>106.468097</v>
      </c>
    </row>
    <row r="566" spans="1:37" x14ac:dyDescent="0.3">
      <c r="A566">
        <f>561</f>
        <v>561</v>
      </c>
      <c r="B566" s="3">
        <v>658</v>
      </c>
      <c r="C566" t="s">
        <v>756</v>
      </c>
      <c r="D566" t="s">
        <v>66</v>
      </c>
      <c r="E566" t="s">
        <v>67</v>
      </c>
      <c r="F566" t="s">
        <v>68</v>
      </c>
      <c r="G566" t="s">
        <v>69</v>
      </c>
      <c r="H566" t="s">
        <v>320</v>
      </c>
      <c r="I566">
        <v>5</v>
      </c>
      <c r="J566" t="s">
        <v>70</v>
      </c>
      <c r="K566">
        <v>9</v>
      </c>
      <c r="L566" s="3" t="s">
        <v>1748</v>
      </c>
      <c r="M566">
        <v>12.1</v>
      </c>
      <c r="N566" s="3" t="s">
        <v>1748</v>
      </c>
      <c r="O566">
        <v>12.2</v>
      </c>
      <c r="P566" s="3" t="s">
        <v>1749</v>
      </c>
      <c r="Q566">
        <v>29.1</v>
      </c>
      <c r="R566" s="3">
        <v>443</v>
      </c>
      <c r="S566">
        <v>51.3</v>
      </c>
      <c r="T566" s="3">
        <v>352</v>
      </c>
      <c r="U566">
        <v>38.9</v>
      </c>
      <c r="V566" s="3">
        <v>352</v>
      </c>
      <c r="W566">
        <v>45.4</v>
      </c>
      <c r="X566" s="3">
        <v>342</v>
      </c>
      <c r="Y566">
        <v>11.2</v>
      </c>
      <c r="Z566" s="3" t="s">
        <v>1749</v>
      </c>
      <c r="AA566">
        <v>45</v>
      </c>
      <c r="AB566" s="3">
        <v>335</v>
      </c>
      <c r="AC566">
        <v>21</v>
      </c>
      <c r="AD566">
        <v>96</v>
      </c>
      <c r="AE566">
        <v>12</v>
      </c>
      <c r="AF566">
        <v>11405</v>
      </c>
      <c r="AG566">
        <v>3215</v>
      </c>
      <c r="AH566">
        <v>37460</v>
      </c>
      <c r="AI566">
        <v>66806</v>
      </c>
      <c r="AJ566">
        <v>50.375889200000003</v>
      </c>
      <c r="AK566">
        <v>-4.1395841999999998</v>
      </c>
    </row>
    <row r="567" spans="1:37" x14ac:dyDescent="0.3">
      <c r="A567">
        <f>563</f>
        <v>563</v>
      </c>
      <c r="B567" s="3">
        <v>659</v>
      </c>
      <c r="C567" t="s">
        <v>757</v>
      </c>
      <c r="D567" t="s">
        <v>586</v>
      </c>
      <c r="E567" t="s">
        <v>587</v>
      </c>
      <c r="F567" t="s">
        <v>68</v>
      </c>
      <c r="G567" t="s">
        <v>69</v>
      </c>
      <c r="H567" t="s">
        <v>708</v>
      </c>
      <c r="I567">
        <v>5</v>
      </c>
      <c r="J567" t="s">
        <v>64</v>
      </c>
      <c r="K567">
        <v>19.7</v>
      </c>
      <c r="L567" s="3">
        <v>451</v>
      </c>
      <c r="M567">
        <v>57.9</v>
      </c>
      <c r="N567" s="3">
        <v>141</v>
      </c>
      <c r="O567">
        <v>29</v>
      </c>
      <c r="P567" s="3">
        <v>533</v>
      </c>
      <c r="Q567">
        <v>1.7</v>
      </c>
      <c r="R567" s="3" t="s">
        <v>1749</v>
      </c>
      <c r="S567">
        <v>3.3</v>
      </c>
      <c r="T567" s="3" t="s">
        <v>1749</v>
      </c>
      <c r="U567">
        <v>2.7</v>
      </c>
      <c r="V567" s="3" t="s">
        <v>1749</v>
      </c>
      <c r="W567">
        <v>1.1000000000000001</v>
      </c>
      <c r="X567" s="3" t="s">
        <v>1749</v>
      </c>
      <c r="Y567">
        <v>54.6</v>
      </c>
      <c r="Z567" s="3">
        <v>115</v>
      </c>
      <c r="AA567">
        <v>1.7</v>
      </c>
      <c r="AB567" s="3" t="s">
        <v>1749</v>
      </c>
      <c r="AC567">
        <v>20.9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>
        <v>14.6395704</v>
      </c>
      <c r="AK567">
        <v>121.0785779</v>
      </c>
    </row>
    <row r="568" spans="1:37" x14ac:dyDescent="0.3">
      <c r="A568">
        <f>563</f>
        <v>563</v>
      </c>
      <c r="B568" s="3">
        <v>575</v>
      </c>
      <c r="C568" t="s">
        <v>758</v>
      </c>
      <c r="D568" t="s">
        <v>76</v>
      </c>
      <c r="E568" t="s">
        <v>77</v>
      </c>
      <c r="F568" t="s">
        <v>61</v>
      </c>
      <c r="G568" t="s">
        <v>62</v>
      </c>
      <c r="H568" t="s">
        <v>63</v>
      </c>
      <c r="I568">
        <v>5</v>
      </c>
      <c r="J568" t="s">
        <v>70</v>
      </c>
      <c r="K568">
        <v>10.7</v>
      </c>
      <c r="L568" s="3" t="s">
        <v>1748</v>
      </c>
      <c r="M568">
        <v>3.8</v>
      </c>
      <c r="N568" s="3" t="s">
        <v>1748</v>
      </c>
      <c r="O568">
        <v>5.3</v>
      </c>
      <c r="P568" s="3" t="s">
        <v>1749</v>
      </c>
      <c r="Q568">
        <v>38.799999999999997</v>
      </c>
      <c r="R568" s="3">
        <v>355</v>
      </c>
      <c r="S568">
        <v>100</v>
      </c>
      <c r="T568" s="3">
        <v>76</v>
      </c>
      <c r="U568">
        <v>45.4</v>
      </c>
      <c r="V568" s="3">
        <v>319</v>
      </c>
      <c r="W568">
        <v>8.9</v>
      </c>
      <c r="X568" s="3" t="s">
        <v>1749</v>
      </c>
      <c r="Y568">
        <v>20.399999999999999</v>
      </c>
      <c r="Z568" s="3">
        <v>411</v>
      </c>
      <c r="AA568">
        <v>5.2</v>
      </c>
      <c r="AB568" s="3" t="s">
        <v>1749</v>
      </c>
      <c r="AC568">
        <v>20.9</v>
      </c>
      <c r="AD568">
        <v>95</v>
      </c>
      <c r="AE568">
        <v>1</v>
      </c>
      <c r="AF568">
        <v>1373</v>
      </c>
      <c r="AG568">
        <v>198</v>
      </c>
      <c r="AH568">
        <v>81776</v>
      </c>
      <c r="AI568">
        <v>146116</v>
      </c>
      <c r="AJ568">
        <v>46.806356999999998</v>
      </c>
      <c r="AK568">
        <v>7.1520060000000001</v>
      </c>
    </row>
    <row r="569" spans="1:37" x14ac:dyDescent="0.3">
      <c r="A569">
        <f>563</f>
        <v>563</v>
      </c>
      <c r="B569" s="3">
        <v>615</v>
      </c>
      <c r="C569" t="s">
        <v>759</v>
      </c>
      <c r="D569" t="s">
        <v>59</v>
      </c>
      <c r="E569" t="s">
        <v>60</v>
      </c>
      <c r="F569" t="s">
        <v>82</v>
      </c>
      <c r="G569" t="s">
        <v>62</v>
      </c>
      <c r="H569" t="s">
        <v>63</v>
      </c>
      <c r="I569">
        <v>4</v>
      </c>
      <c r="J569" t="s">
        <v>70</v>
      </c>
      <c r="K569">
        <v>13.2</v>
      </c>
      <c r="L569" s="3" t="s">
        <v>1748</v>
      </c>
      <c r="M569">
        <v>10.199999999999999</v>
      </c>
      <c r="N569" s="3" t="s">
        <v>1748</v>
      </c>
      <c r="O569">
        <v>7.9</v>
      </c>
      <c r="P569" s="3" t="s">
        <v>1749</v>
      </c>
      <c r="Q569">
        <v>36.6</v>
      </c>
      <c r="R569" s="3">
        <v>381</v>
      </c>
      <c r="S569">
        <v>30.7</v>
      </c>
      <c r="T569" s="3">
        <v>485</v>
      </c>
      <c r="U569">
        <v>13.8</v>
      </c>
      <c r="V569" s="3">
        <v>646</v>
      </c>
      <c r="W569">
        <v>57.8</v>
      </c>
      <c r="X569" s="3">
        <v>261</v>
      </c>
      <c r="Y569">
        <v>10.6</v>
      </c>
      <c r="Z569" s="3" t="s">
        <v>1749</v>
      </c>
      <c r="AA569">
        <v>34.9</v>
      </c>
      <c r="AB569" s="3">
        <v>400</v>
      </c>
      <c r="AC569">
        <v>20.9</v>
      </c>
      <c r="AD569">
        <v>100</v>
      </c>
      <c r="AE569">
        <v>19</v>
      </c>
      <c r="AF569">
        <v>27091</v>
      </c>
      <c r="AG569">
        <v>12264</v>
      </c>
      <c r="AH569">
        <v>59456</v>
      </c>
      <c r="AI569">
        <v>113268</v>
      </c>
      <c r="AJ569">
        <v>28.058703099999999</v>
      </c>
      <c r="AK569">
        <v>-82.413853900000007</v>
      </c>
    </row>
    <row r="570" spans="1:37" x14ac:dyDescent="0.3">
      <c r="A570">
        <f>567</f>
        <v>567</v>
      </c>
      <c r="B570" s="3">
        <v>481</v>
      </c>
      <c r="C570" t="s">
        <v>760</v>
      </c>
      <c r="D570" t="s">
        <v>88</v>
      </c>
      <c r="E570" t="s">
        <v>89</v>
      </c>
      <c r="F570" t="s">
        <v>91</v>
      </c>
      <c r="G570" t="s">
        <v>78</v>
      </c>
      <c r="H570" t="s">
        <v>63</v>
      </c>
      <c r="I570">
        <v>3</v>
      </c>
      <c r="J570" t="s">
        <v>64</v>
      </c>
      <c r="K570">
        <v>4.7</v>
      </c>
      <c r="L570" s="3" t="s">
        <v>1748</v>
      </c>
      <c r="M570">
        <v>5.2</v>
      </c>
      <c r="N570" s="3" t="s">
        <v>1748</v>
      </c>
      <c r="O570">
        <v>44.1</v>
      </c>
      <c r="P570" s="3">
        <v>356</v>
      </c>
      <c r="Q570">
        <v>22.8</v>
      </c>
      <c r="R570" s="3">
        <v>518</v>
      </c>
      <c r="S570">
        <v>87.7</v>
      </c>
      <c r="T570" s="3">
        <v>195</v>
      </c>
      <c r="U570">
        <v>93.6</v>
      </c>
      <c r="V570" s="3">
        <v>96</v>
      </c>
      <c r="W570">
        <v>1.1000000000000001</v>
      </c>
      <c r="X570" s="3" t="s">
        <v>1749</v>
      </c>
      <c r="Y570">
        <v>11.7</v>
      </c>
      <c r="Z570" s="3" t="s">
        <v>1749</v>
      </c>
      <c r="AA570">
        <v>1.1000000000000001</v>
      </c>
      <c r="AB570" s="3" t="s">
        <v>1749</v>
      </c>
      <c r="AC570">
        <v>20.8</v>
      </c>
      <c r="AD570">
        <v>95</v>
      </c>
      <c r="AE570">
        <v>5</v>
      </c>
      <c r="AF570">
        <v>5393</v>
      </c>
      <c r="AG570">
        <v>1490</v>
      </c>
      <c r="AH570">
        <v>51048</v>
      </c>
      <c r="AI570">
        <v>96902</v>
      </c>
      <c r="AJ570">
        <v>-28.073093400000001</v>
      </c>
      <c r="AK570">
        <v>153.4166377</v>
      </c>
    </row>
    <row r="571" spans="1:37" x14ac:dyDescent="0.3">
      <c r="A571">
        <f>567</f>
        <v>567</v>
      </c>
      <c r="B571" s="3">
        <v>616</v>
      </c>
      <c r="C571" t="s">
        <v>761</v>
      </c>
      <c r="D571" t="s">
        <v>167</v>
      </c>
      <c r="E571" t="s">
        <v>168</v>
      </c>
      <c r="F571" t="s">
        <v>61</v>
      </c>
      <c r="G571" t="s">
        <v>62</v>
      </c>
      <c r="H571" t="s">
        <v>320</v>
      </c>
      <c r="I571">
        <v>4</v>
      </c>
      <c r="J571" t="s">
        <v>70</v>
      </c>
      <c r="K571">
        <v>19.5</v>
      </c>
      <c r="L571" s="3">
        <v>455</v>
      </c>
      <c r="M571">
        <v>39</v>
      </c>
      <c r="N571" s="3">
        <v>245</v>
      </c>
      <c r="O571">
        <v>19.7</v>
      </c>
      <c r="P571" s="3">
        <v>674</v>
      </c>
      <c r="Q571">
        <v>2.7</v>
      </c>
      <c r="R571" s="3" t="s">
        <v>1749</v>
      </c>
      <c r="S571">
        <v>27.1</v>
      </c>
      <c r="T571" s="3">
        <v>507</v>
      </c>
      <c r="U571">
        <v>23.5</v>
      </c>
      <c r="V571" s="3">
        <v>491</v>
      </c>
      <c r="W571">
        <v>1</v>
      </c>
      <c r="X571" s="3" t="s">
        <v>1749</v>
      </c>
      <c r="Y571">
        <v>81</v>
      </c>
      <c r="Z571" s="3">
        <v>49</v>
      </c>
      <c r="AA571">
        <v>1.9</v>
      </c>
      <c r="AB571" s="3" t="s">
        <v>1749</v>
      </c>
      <c r="AC571">
        <v>20.8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>
        <v>24.9878632</v>
      </c>
      <c r="AK571">
        <v>121.5774304</v>
      </c>
    </row>
    <row r="572" spans="1:37" x14ac:dyDescent="0.3">
      <c r="A572">
        <f>567</f>
        <v>567</v>
      </c>
      <c r="B572" s="3">
        <v>754</v>
      </c>
      <c r="C572" t="s">
        <v>762</v>
      </c>
      <c r="D572" t="s">
        <v>215</v>
      </c>
      <c r="E572" t="s">
        <v>216</v>
      </c>
      <c r="F572" t="s">
        <v>61</v>
      </c>
      <c r="G572" t="s">
        <v>78</v>
      </c>
      <c r="H572" t="s">
        <v>63</v>
      </c>
      <c r="I572">
        <v>3</v>
      </c>
      <c r="J572" t="s">
        <v>64</v>
      </c>
      <c r="K572">
        <v>19.100000000000001</v>
      </c>
      <c r="L572" s="3">
        <v>469</v>
      </c>
      <c r="M572">
        <v>73.5</v>
      </c>
      <c r="N572" s="3">
        <v>90</v>
      </c>
      <c r="O572">
        <v>4.2</v>
      </c>
      <c r="P572" s="3" t="s">
        <v>1749</v>
      </c>
      <c r="Q572">
        <v>4.4000000000000004</v>
      </c>
      <c r="R572" s="3" t="s">
        <v>1749</v>
      </c>
      <c r="S572">
        <v>37.700000000000003</v>
      </c>
      <c r="T572" s="3">
        <v>427</v>
      </c>
      <c r="U572">
        <v>4.2</v>
      </c>
      <c r="V572" s="3" t="s">
        <v>1749</v>
      </c>
      <c r="W572">
        <v>1.2</v>
      </c>
      <c r="X572" s="3" t="s">
        <v>1749</v>
      </c>
      <c r="Y572">
        <v>13.7</v>
      </c>
      <c r="Z572" s="3">
        <v>624</v>
      </c>
      <c r="AA572">
        <v>1.1000000000000001</v>
      </c>
      <c r="AB572" s="3" t="s">
        <v>1749</v>
      </c>
      <c r="AC572">
        <v>20.8</v>
      </c>
      <c r="AD572">
        <v>83</v>
      </c>
      <c r="AE572">
        <v>11</v>
      </c>
      <c r="AF572">
        <v>5757</v>
      </c>
      <c r="AG572">
        <v>9004</v>
      </c>
      <c r="AH572">
        <v>24975</v>
      </c>
      <c r="AI572">
        <v>46620</v>
      </c>
      <c r="AJ572">
        <v>-33.488409099999998</v>
      </c>
      <c r="AK572">
        <v>-148.56519299999999</v>
      </c>
    </row>
    <row r="573" spans="1:37" x14ac:dyDescent="0.3">
      <c r="A573">
        <f>567</f>
        <v>567</v>
      </c>
      <c r="B573" s="3">
        <v>660</v>
      </c>
      <c r="C573" t="s">
        <v>763</v>
      </c>
      <c r="D573" t="s">
        <v>66</v>
      </c>
      <c r="E573" t="s">
        <v>67</v>
      </c>
      <c r="F573" t="s">
        <v>68</v>
      </c>
      <c r="G573" t="s">
        <v>62</v>
      </c>
      <c r="H573" t="s">
        <v>63</v>
      </c>
      <c r="I573">
        <v>3</v>
      </c>
      <c r="J573" t="s">
        <v>70</v>
      </c>
      <c r="K573">
        <v>12.5</v>
      </c>
      <c r="L573" s="3" t="s">
        <v>1748</v>
      </c>
      <c r="M573">
        <v>15</v>
      </c>
      <c r="N573" s="3">
        <v>548</v>
      </c>
      <c r="O573">
        <v>6.7</v>
      </c>
      <c r="P573" s="3" t="s">
        <v>1749</v>
      </c>
      <c r="Q573">
        <v>20.9</v>
      </c>
      <c r="R573" s="3">
        <v>547</v>
      </c>
      <c r="S573">
        <v>65.099999999999994</v>
      </c>
      <c r="T573" s="3">
        <v>295</v>
      </c>
      <c r="U573">
        <v>79.400000000000006</v>
      </c>
      <c r="V573" s="3">
        <v>165</v>
      </c>
      <c r="W573">
        <v>41.2</v>
      </c>
      <c r="X573" s="3">
        <v>367</v>
      </c>
      <c r="Y573">
        <v>9</v>
      </c>
      <c r="Z573" s="3" t="s">
        <v>1749</v>
      </c>
      <c r="AA573">
        <v>7.3</v>
      </c>
      <c r="AB573" s="3" t="s">
        <v>1749</v>
      </c>
      <c r="AC573">
        <v>20.8</v>
      </c>
      <c r="AD573">
        <v>96</v>
      </c>
      <c r="AE573">
        <v>12</v>
      </c>
      <c r="AF573">
        <v>11405</v>
      </c>
      <c r="AG573">
        <v>3215</v>
      </c>
      <c r="AH573">
        <v>37460</v>
      </c>
      <c r="AI573">
        <v>66806</v>
      </c>
      <c r="AJ573">
        <v>53.6428285</v>
      </c>
      <c r="AK573">
        <v>-1.7780981</v>
      </c>
    </row>
    <row r="574" spans="1:37" x14ac:dyDescent="0.3">
      <c r="A574">
        <f>571</f>
        <v>571</v>
      </c>
      <c r="B574" s="3">
        <v>617</v>
      </c>
      <c r="C574" t="s">
        <v>764</v>
      </c>
      <c r="D574" t="s">
        <v>347</v>
      </c>
      <c r="E574" t="s">
        <v>348</v>
      </c>
      <c r="F574" t="s">
        <v>82</v>
      </c>
      <c r="G574" t="s">
        <v>69</v>
      </c>
      <c r="H574" t="s">
        <v>320</v>
      </c>
      <c r="I574">
        <v>4</v>
      </c>
      <c r="J574" t="s">
        <v>70</v>
      </c>
      <c r="K574">
        <v>33.799999999999997</v>
      </c>
      <c r="L574" s="3">
        <v>256</v>
      </c>
      <c r="M574">
        <v>19.3</v>
      </c>
      <c r="N574" s="3">
        <v>466</v>
      </c>
      <c r="O574">
        <v>16.399999999999999</v>
      </c>
      <c r="P574" s="3" t="s">
        <v>1749</v>
      </c>
      <c r="Q574">
        <v>3.9</v>
      </c>
      <c r="R574" s="3" t="s">
        <v>1749</v>
      </c>
      <c r="S574">
        <v>5.0999999999999996</v>
      </c>
      <c r="T574" s="3" t="s">
        <v>1749</v>
      </c>
      <c r="U574">
        <v>4.0999999999999996</v>
      </c>
      <c r="V574" s="3" t="s">
        <v>1749</v>
      </c>
      <c r="W574">
        <v>20.9</v>
      </c>
      <c r="X574" s="3">
        <v>538</v>
      </c>
      <c r="Y574">
        <v>17.100000000000001</v>
      </c>
      <c r="Z574" s="3">
        <v>495</v>
      </c>
      <c r="AA574">
        <v>59.2</v>
      </c>
      <c r="AB574" s="3">
        <v>252</v>
      </c>
      <c r="AC574">
        <v>20.7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>
        <v>18.808236300000001</v>
      </c>
      <c r="AK574">
        <v>98.954695299999997</v>
      </c>
    </row>
    <row r="575" spans="1:37" x14ac:dyDescent="0.3">
      <c r="A575">
        <f>571</f>
        <v>571</v>
      </c>
      <c r="B575" s="3">
        <v>661</v>
      </c>
      <c r="C575" t="s">
        <v>765</v>
      </c>
      <c r="D575" t="s">
        <v>66</v>
      </c>
      <c r="E575" t="s">
        <v>67</v>
      </c>
      <c r="F575" t="s">
        <v>82</v>
      </c>
      <c r="G575" t="s">
        <v>62</v>
      </c>
      <c r="H575" t="s">
        <v>63</v>
      </c>
      <c r="I575">
        <v>3</v>
      </c>
      <c r="J575" t="s">
        <v>70</v>
      </c>
      <c r="K575">
        <v>9.1999999999999993</v>
      </c>
      <c r="L575" s="3" t="s">
        <v>1748</v>
      </c>
      <c r="M575">
        <v>12.5</v>
      </c>
      <c r="N575" s="3" t="s">
        <v>1748</v>
      </c>
      <c r="O575">
        <v>15.7</v>
      </c>
      <c r="P575" s="3" t="s">
        <v>1749</v>
      </c>
      <c r="Q575">
        <v>6.8</v>
      </c>
      <c r="R575" s="3" t="s">
        <v>1749</v>
      </c>
      <c r="S575">
        <v>74.8</v>
      </c>
      <c r="T575" s="3">
        <v>257</v>
      </c>
      <c r="U575">
        <v>100</v>
      </c>
      <c r="V575" s="3">
        <v>26</v>
      </c>
      <c r="W575">
        <v>50.7</v>
      </c>
      <c r="X575" s="3">
        <v>308</v>
      </c>
      <c r="Y575">
        <v>13.7</v>
      </c>
      <c r="Z575" s="3">
        <v>626</v>
      </c>
      <c r="AA575">
        <v>26.6</v>
      </c>
      <c r="AB575" s="3">
        <v>481</v>
      </c>
      <c r="AC575">
        <v>20.7</v>
      </c>
      <c r="AD575">
        <v>96</v>
      </c>
      <c r="AE575">
        <v>12</v>
      </c>
      <c r="AF575">
        <v>11405</v>
      </c>
      <c r="AG575">
        <v>3215</v>
      </c>
      <c r="AH575">
        <v>37460</v>
      </c>
      <c r="AI575">
        <v>66806</v>
      </c>
      <c r="AJ575">
        <v>52.407412100000002</v>
      </c>
      <c r="AK575">
        <v>-1.5026496</v>
      </c>
    </row>
    <row r="576" spans="1:37" x14ac:dyDescent="0.3">
      <c r="A576">
        <f>571</f>
        <v>571</v>
      </c>
      <c r="B576" s="3">
        <v>662</v>
      </c>
      <c r="C576" t="s">
        <v>766</v>
      </c>
      <c r="D576" t="s">
        <v>275</v>
      </c>
      <c r="E576" t="s">
        <v>276</v>
      </c>
      <c r="F576" t="s">
        <v>61</v>
      </c>
      <c r="G576" t="s">
        <v>78</v>
      </c>
      <c r="H576" t="s">
        <v>63</v>
      </c>
      <c r="I576">
        <v>5</v>
      </c>
      <c r="J576" t="s">
        <v>70</v>
      </c>
      <c r="K576">
        <v>4.4000000000000004</v>
      </c>
      <c r="L576" s="3" t="s">
        <v>1748</v>
      </c>
      <c r="M576">
        <v>3.6</v>
      </c>
      <c r="N576" s="3" t="s">
        <v>1748</v>
      </c>
      <c r="O576">
        <v>3.9</v>
      </c>
      <c r="P576" s="3" t="s">
        <v>1749</v>
      </c>
      <c r="Q576">
        <v>88.7</v>
      </c>
      <c r="R576" s="3">
        <v>78</v>
      </c>
      <c r="S576">
        <v>1.4</v>
      </c>
      <c r="T576" s="3" t="s">
        <v>1749</v>
      </c>
      <c r="U576">
        <v>1.1000000000000001</v>
      </c>
      <c r="V576" s="3" t="s">
        <v>1749</v>
      </c>
      <c r="W576">
        <v>1.5</v>
      </c>
      <c r="X576" s="3" t="s">
        <v>1749</v>
      </c>
      <c r="Y576">
        <v>8.1999999999999993</v>
      </c>
      <c r="Z576" s="3" t="s">
        <v>1749</v>
      </c>
      <c r="AA576">
        <v>4</v>
      </c>
      <c r="AB576" s="3" t="s">
        <v>1749</v>
      </c>
      <c r="AC576">
        <v>20.7</v>
      </c>
      <c r="AD576">
        <v>87</v>
      </c>
      <c r="AE576">
        <v>16</v>
      </c>
      <c r="AF576">
        <v>2816</v>
      </c>
      <c r="AG576">
        <v>32021</v>
      </c>
      <c r="AH576">
        <v>7774</v>
      </c>
      <c r="AI576">
        <v>14233</v>
      </c>
      <c r="AJ576">
        <v>25.2620152</v>
      </c>
      <c r="AK576">
        <v>82.992184499999993</v>
      </c>
    </row>
    <row r="577" spans="1:37" x14ac:dyDescent="0.3">
      <c r="A577">
        <f>571</f>
        <v>571</v>
      </c>
      <c r="B577" s="3">
        <v>527</v>
      </c>
      <c r="C577" t="s">
        <v>767</v>
      </c>
      <c r="D577" t="s">
        <v>416</v>
      </c>
      <c r="E577" t="s">
        <v>417</v>
      </c>
      <c r="F577" t="s">
        <v>68</v>
      </c>
      <c r="G577" t="s">
        <v>78</v>
      </c>
      <c r="H577" t="s">
        <v>63</v>
      </c>
      <c r="I577">
        <v>5</v>
      </c>
      <c r="J577" t="s">
        <v>70</v>
      </c>
      <c r="K577">
        <v>22.8</v>
      </c>
      <c r="L577" s="3">
        <v>382</v>
      </c>
      <c r="M577">
        <v>49.8</v>
      </c>
      <c r="N577" s="3">
        <v>172</v>
      </c>
      <c r="O577">
        <v>38.700000000000003</v>
      </c>
      <c r="P577" s="3">
        <v>408</v>
      </c>
      <c r="Q577">
        <v>4.3</v>
      </c>
      <c r="R577" s="3" t="s">
        <v>1749</v>
      </c>
      <c r="S577">
        <v>1.8</v>
      </c>
      <c r="T577" s="3" t="s">
        <v>1749</v>
      </c>
      <c r="U577">
        <v>10.3</v>
      </c>
      <c r="V577" s="3" t="s">
        <v>1749</v>
      </c>
      <c r="W577">
        <v>9.6999999999999993</v>
      </c>
      <c r="X577" s="3">
        <v>676</v>
      </c>
      <c r="Y577">
        <v>11.5</v>
      </c>
      <c r="Z577" s="3" t="s">
        <v>1749</v>
      </c>
      <c r="AA577">
        <v>2.1</v>
      </c>
      <c r="AB577" s="3" t="s">
        <v>1749</v>
      </c>
      <c r="AC577">
        <v>20.7</v>
      </c>
      <c r="AD577">
        <v>82</v>
      </c>
      <c r="AE577">
        <v>4</v>
      </c>
      <c r="AF577">
        <v>1686</v>
      </c>
      <c r="AG577">
        <v>1610</v>
      </c>
      <c r="AH577">
        <v>16879</v>
      </c>
      <c r="AI577">
        <v>32874</v>
      </c>
      <c r="AJ577">
        <v>52.221201200000003</v>
      </c>
      <c r="AK577">
        <v>21.008085699999999</v>
      </c>
    </row>
    <row r="578" spans="1:37" x14ac:dyDescent="0.3">
      <c r="A578">
        <f>575</f>
        <v>575</v>
      </c>
      <c r="B578" s="3">
        <v>410</v>
      </c>
      <c r="C578" t="s">
        <v>768</v>
      </c>
      <c r="D578" t="s">
        <v>128</v>
      </c>
      <c r="E578" t="s">
        <v>129</v>
      </c>
      <c r="F578" t="s">
        <v>68</v>
      </c>
      <c r="G578" t="s">
        <v>62</v>
      </c>
      <c r="H578" t="s">
        <v>320</v>
      </c>
      <c r="I578">
        <v>3</v>
      </c>
      <c r="J578" t="s">
        <v>64</v>
      </c>
      <c r="K578">
        <v>13.4</v>
      </c>
      <c r="L578" s="3" t="s">
        <v>1748</v>
      </c>
      <c r="M578">
        <v>23.9</v>
      </c>
      <c r="N578" s="3">
        <v>404</v>
      </c>
      <c r="O578">
        <v>85.3</v>
      </c>
      <c r="P578" s="3">
        <v>104</v>
      </c>
      <c r="Q578">
        <v>1.6</v>
      </c>
      <c r="R578" s="3" t="s">
        <v>1749</v>
      </c>
      <c r="S578">
        <v>32.299999999999997</v>
      </c>
      <c r="T578" s="3">
        <v>471</v>
      </c>
      <c r="U578">
        <v>45.1</v>
      </c>
      <c r="V578" s="3">
        <v>320</v>
      </c>
      <c r="W578">
        <v>1</v>
      </c>
      <c r="X578" s="3" t="s">
        <v>1749</v>
      </c>
      <c r="Y578">
        <v>5.7</v>
      </c>
      <c r="Z578" s="3" t="s">
        <v>1749</v>
      </c>
      <c r="AA578">
        <v>1.3</v>
      </c>
      <c r="AB578" s="3" t="s">
        <v>1749</v>
      </c>
      <c r="AC578">
        <v>20.6</v>
      </c>
      <c r="AD578">
        <v>90</v>
      </c>
      <c r="AE578">
        <v>5</v>
      </c>
      <c r="AF578">
        <v>3655</v>
      </c>
      <c r="AG578">
        <v>1537</v>
      </c>
      <c r="AH578">
        <v>34860</v>
      </c>
      <c r="AI578">
        <v>63618</v>
      </c>
      <c r="AJ578">
        <v>35.907756999999997</v>
      </c>
      <c r="AK578">
        <v>127.76692199999999</v>
      </c>
    </row>
    <row r="579" spans="1:37" x14ac:dyDescent="0.3">
      <c r="A579">
        <f>575</f>
        <v>575</v>
      </c>
      <c r="B579" s="3">
        <v>702</v>
      </c>
      <c r="C579" t="s">
        <v>769</v>
      </c>
      <c r="D579" t="s">
        <v>59</v>
      </c>
      <c r="E579" t="s">
        <v>60</v>
      </c>
      <c r="F579" t="s">
        <v>82</v>
      </c>
      <c r="G579" t="s">
        <v>69</v>
      </c>
      <c r="H579" t="s">
        <v>63</v>
      </c>
      <c r="I579">
        <v>5</v>
      </c>
      <c r="J579" t="s">
        <v>70</v>
      </c>
      <c r="K579">
        <v>14.7</v>
      </c>
      <c r="L579" s="3">
        <v>590</v>
      </c>
      <c r="M579">
        <v>11.8</v>
      </c>
      <c r="N579" s="3" t="s">
        <v>1748</v>
      </c>
      <c r="O579">
        <v>8.9</v>
      </c>
      <c r="P579" s="3" t="s">
        <v>1749</v>
      </c>
      <c r="Q579">
        <v>33.6</v>
      </c>
      <c r="R579" s="3">
        <v>407</v>
      </c>
      <c r="S579">
        <v>37.799999999999997</v>
      </c>
      <c r="T579" s="3">
        <v>424</v>
      </c>
      <c r="U579">
        <v>3.5</v>
      </c>
      <c r="V579" s="3" t="s">
        <v>1749</v>
      </c>
      <c r="W579">
        <v>40.799999999999997</v>
      </c>
      <c r="X579" s="3">
        <v>370</v>
      </c>
      <c r="Y579">
        <v>17.100000000000001</v>
      </c>
      <c r="Z579" s="3">
        <v>494</v>
      </c>
      <c r="AA579">
        <v>39.6</v>
      </c>
      <c r="AB579" s="3">
        <v>365</v>
      </c>
      <c r="AC579">
        <v>20.6</v>
      </c>
      <c r="AD579">
        <v>100</v>
      </c>
      <c r="AE579">
        <v>19</v>
      </c>
      <c r="AF579">
        <v>27091</v>
      </c>
      <c r="AG579">
        <v>12264</v>
      </c>
      <c r="AH579">
        <v>59456</v>
      </c>
      <c r="AI579">
        <v>113268</v>
      </c>
      <c r="AJ579">
        <v>33.993757500000001</v>
      </c>
      <c r="AK579">
        <v>-81.029918600000002</v>
      </c>
    </row>
    <row r="580" spans="1:37" x14ac:dyDescent="0.3">
      <c r="A580">
        <f>577</f>
        <v>577</v>
      </c>
      <c r="B580" s="3">
        <v>618</v>
      </c>
      <c r="C580" t="s">
        <v>770</v>
      </c>
      <c r="D580" t="s">
        <v>366</v>
      </c>
      <c r="E580" t="s">
        <v>367</v>
      </c>
      <c r="F580" t="s">
        <v>82</v>
      </c>
      <c r="G580" t="s">
        <v>69</v>
      </c>
      <c r="H580" t="s">
        <v>320</v>
      </c>
      <c r="I580">
        <v>4</v>
      </c>
      <c r="J580" t="s">
        <v>70</v>
      </c>
      <c r="K580">
        <v>23.7</v>
      </c>
      <c r="L580" s="3">
        <v>364</v>
      </c>
      <c r="M580">
        <v>49.8</v>
      </c>
      <c r="N580" s="3">
        <v>171</v>
      </c>
      <c r="O580">
        <v>11.6</v>
      </c>
      <c r="P580" s="3" t="s">
        <v>1749</v>
      </c>
      <c r="Q580">
        <v>2.1</v>
      </c>
      <c r="R580" s="3" t="s">
        <v>1749</v>
      </c>
      <c r="S580">
        <v>43.3</v>
      </c>
      <c r="T580" s="3">
        <v>387</v>
      </c>
      <c r="U580">
        <v>31.9</v>
      </c>
      <c r="V580" s="3">
        <v>401</v>
      </c>
      <c r="W580">
        <v>2.2999999999999998</v>
      </c>
      <c r="X580" s="3" t="s">
        <v>1749</v>
      </c>
      <c r="Y580">
        <v>9.9</v>
      </c>
      <c r="Z580" s="3" t="s">
        <v>1749</v>
      </c>
      <c r="AA580">
        <v>2.1</v>
      </c>
      <c r="AB580" s="3" t="s">
        <v>1749</v>
      </c>
      <c r="AC580">
        <v>20.5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>
        <v>33.896305099999999</v>
      </c>
      <c r="AK580">
        <v>35.033223399999997</v>
      </c>
    </row>
    <row r="581" spans="1:37" x14ac:dyDescent="0.3">
      <c r="A581">
        <f>577</f>
        <v>577</v>
      </c>
      <c r="B581" s="3">
        <v>384</v>
      </c>
      <c r="C581" t="s">
        <v>771</v>
      </c>
      <c r="D581" t="s">
        <v>167</v>
      </c>
      <c r="E581" t="s">
        <v>168</v>
      </c>
      <c r="F581" t="s">
        <v>61</v>
      </c>
      <c r="G581" t="s">
        <v>134</v>
      </c>
      <c r="H581" t="s">
        <v>708</v>
      </c>
      <c r="I581">
        <v>2</v>
      </c>
      <c r="J581" t="s">
        <v>64</v>
      </c>
      <c r="K581">
        <v>10.3</v>
      </c>
      <c r="L581" s="3" t="s">
        <v>1748</v>
      </c>
      <c r="M581">
        <v>15.4</v>
      </c>
      <c r="N581" s="3">
        <v>536</v>
      </c>
      <c r="O581">
        <v>91.1</v>
      </c>
      <c r="P581" s="3">
        <v>81</v>
      </c>
      <c r="Q581">
        <v>17.899999999999999</v>
      </c>
      <c r="R581" s="3">
        <v>585</v>
      </c>
      <c r="S581">
        <v>15.1</v>
      </c>
      <c r="T581" s="3">
        <v>667</v>
      </c>
      <c r="U581">
        <v>15.6</v>
      </c>
      <c r="V581" s="3">
        <v>609</v>
      </c>
      <c r="W581">
        <v>1.3</v>
      </c>
      <c r="X581" s="3" t="s">
        <v>1749</v>
      </c>
      <c r="Y581">
        <v>9.9</v>
      </c>
      <c r="Z581" s="3" t="s">
        <v>1749</v>
      </c>
      <c r="AA581">
        <v>9</v>
      </c>
      <c r="AB581" s="3">
        <v>688</v>
      </c>
      <c r="AC581">
        <v>20.5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>
        <v>25.025312499999998</v>
      </c>
      <c r="AK581">
        <v>121.5613608</v>
      </c>
    </row>
    <row r="582" spans="1:37" x14ac:dyDescent="0.3">
      <c r="A582">
        <f>577</f>
        <v>577</v>
      </c>
      <c r="B582" s="3">
        <v>454</v>
      </c>
      <c r="C582" t="s">
        <v>772</v>
      </c>
      <c r="D582" t="s">
        <v>235</v>
      </c>
      <c r="E582" t="s">
        <v>236</v>
      </c>
      <c r="F582" t="s">
        <v>68</v>
      </c>
      <c r="G582" t="s">
        <v>69</v>
      </c>
      <c r="H582" t="s">
        <v>320</v>
      </c>
      <c r="I582">
        <v>4</v>
      </c>
      <c r="J582" t="s">
        <v>70</v>
      </c>
      <c r="K582">
        <v>12.1</v>
      </c>
      <c r="L582" s="3" t="s">
        <v>1748</v>
      </c>
      <c r="M582">
        <v>3.7</v>
      </c>
      <c r="N582" s="3" t="s">
        <v>1748</v>
      </c>
      <c r="O582">
        <v>70.5</v>
      </c>
      <c r="P582" s="3">
        <v>182</v>
      </c>
      <c r="Q582">
        <v>8.9</v>
      </c>
      <c r="R582" s="3" t="s">
        <v>1749</v>
      </c>
      <c r="S582">
        <v>70.400000000000006</v>
      </c>
      <c r="T582" s="3">
        <v>273</v>
      </c>
      <c r="U582">
        <v>7.7</v>
      </c>
      <c r="V582" s="3" t="s">
        <v>1749</v>
      </c>
      <c r="W582">
        <v>42.5</v>
      </c>
      <c r="X582" s="3">
        <v>360</v>
      </c>
      <c r="Y582">
        <v>9.6</v>
      </c>
      <c r="Z582" s="3" t="s">
        <v>1749</v>
      </c>
      <c r="AA582">
        <v>21.8</v>
      </c>
      <c r="AB582" s="3">
        <v>524</v>
      </c>
      <c r="AC582">
        <v>20.5</v>
      </c>
      <c r="AD582">
        <v>91</v>
      </c>
      <c r="AE582">
        <v>0</v>
      </c>
      <c r="AF582">
        <v>125</v>
      </c>
      <c r="AG582">
        <v>25</v>
      </c>
      <c r="AH582">
        <v>45598</v>
      </c>
      <c r="AI582">
        <v>96795</v>
      </c>
      <c r="AJ582">
        <v>69.679802699999996</v>
      </c>
      <c r="AK582">
        <v>18.971216200000001</v>
      </c>
    </row>
    <row r="583" spans="1:37" x14ac:dyDescent="0.3">
      <c r="A583">
        <f>580</f>
        <v>580</v>
      </c>
      <c r="B583" s="3">
        <v>663</v>
      </c>
      <c r="C583" t="s">
        <v>773</v>
      </c>
      <c r="D583" t="s">
        <v>375</v>
      </c>
      <c r="E583" t="s">
        <v>376</v>
      </c>
      <c r="F583" t="s">
        <v>91</v>
      </c>
      <c r="G583" t="s">
        <v>134</v>
      </c>
      <c r="H583" t="s">
        <v>320</v>
      </c>
      <c r="I583">
        <v>2</v>
      </c>
      <c r="J583" t="s">
        <v>440</v>
      </c>
      <c r="K583">
        <v>11.5</v>
      </c>
      <c r="L583" s="3" t="s">
        <v>1748</v>
      </c>
      <c r="M583">
        <v>17.899999999999999</v>
      </c>
      <c r="N583" s="3">
        <v>490</v>
      </c>
      <c r="O583">
        <v>12.6</v>
      </c>
      <c r="P583" s="3" t="s">
        <v>1749</v>
      </c>
      <c r="Q583">
        <v>12.4</v>
      </c>
      <c r="R583" s="3">
        <v>689</v>
      </c>
      <c r="S583">
        <v>100</v>
      </c>
      <c r="T583" s="3">
        <v>5</v>
      </c>
      <c r="U583">
        <v>99.9</v>
      </c>
      <c r="V583" s="3">
        <v>32</v>
      </c>
      <c r="W583">
        <v>1.2</v>
      </c>
      <c r="X583" s="3" t="s">
        <v>1749</v>
      </c>
      <c r="Y583">
        <v>11.3</v>
      </c>
      <c r="Z583" s="3" t="s">
        <v>1749</v>
      </c>
      <c r="AA583">
        <v>1.1000000000000001</v>
      </c>
      <c r="AB583" s="3" t="s">
        <v>1749</v>
      </c>
      <c r="AC583">
        <v>20.399999999999999</v>
      </c>
      <c r="AD583">
        <v>87</v>
      </c>
      <c r="AE583">
        <v>14</v>
      </c>
      <c r="AF583">
        <v>12535</v>
      </c>
      <c r="AG583">
        <v>25496</v>
      </c>
      <c r="AH583">
        <v>43363</v>
      </c>
      <c r="AI583">
        <v>79867</v>
      </c>
      <c r="AJ583">
        <v>24.365309</v>
      </c>
      <c r="AK583">
        <v>54.562998999999998</v>
      </c>
    </row>
    <row r="584" spans="1:37" x14ac:dyDescent="0.3">
      <c r="A584">
        <f>580</f>
        <v>580</v>
      </c>
      <c r="B584" s="3">
        <v>486</v>
      </c>
      <c r="C584" t="s">
        <v>774</v>
      </c>
      <c r="D584" t="s">
        <v>253</v>
      </c>
      <c r="E584" t="s">
        <v>254</v>
      </c>
      <c r="F584" t="s">
        <v>91</v>
      </c>
      <c r="G584" t="s">
        <v>78</v>
      </c>
      <c r="H584" t="s">
        <v>63</v>
      </c>
      <c r="I584">
        <v>4</v>
      </c>
      <c r="J584" t="s">
        <v>70</v>
      </c>
      <c r="K584">
        <v>5.5</v>
      </c>
      <c r="L584" s="3" t="s">
        <v>1748</v>
      </c>
      <c r="M584">
        <v>4.3</v>
      </c>
      <c r="N584" s="3" t="s">
        <v>1748</v>
      </c>
      <c r="O584">
        <v>60.2</v>
      </c>
      <c r="P584" s="3">
        <v>235</v>
      </c>
      <c r="Q584">
        <v>11.4</v>
      </c>
      <c r="R584" s="3" t="s">
        <v>1749</v>
      </c>
      <c r="S584">
        <v>95.2</v>
      </c>
      <c r="T584" s="3">
        <v>148</v>
      </c>
      <c r="U584">
        <v>86.6</v>
      </c>
      <c r="V584" s="3">
        <v>137</v>
      </c>
      <c r="W584">
        <v>3</v>
      </c>
      <c r="X584" s="3" t="s">
        <v>1749</v>
      </c>
      <c r="Y584">
        <v>12</v>
      </c>
      <c r="Z584" s="3" t="s">
        <v>1749</v>
      </c>
      <c r="AA584">
        <v>1.6</v>
      </c>
      <c r="AB584" s="3" t="s">
        <v>1749</v>
      </c>
      <c r="AC584">
        <v>20.399999999999999</v>
      </c>
      <c r="AD584">
        <v>89</v>
      </c>
      <c r="AE584">
        <v>0</v>
      </c>
      <c r="AF584">
        <v>41</v>
      </c>
      <c r="AG584">
        <v>15</v>
      </c>
      <c r="AH584">
        <v>41595</v>
      </c>
      <c r="AI584">
        <v>75558</v>
      </c>
      <c r="AJ584">
        <v>46.616047399999999</v>
      </c>
      <c r="AK584">
        <v>14.265423800000001</v>
      </c>
    </row>
    <row r="585" spans="1:37" x14ac:dyDescent="0.3">
      <c r="A585">
        <f>582</f>
        <v>582</v>
      </c>
      <c r="B585" s="3">
        <v>568</v>
      </c>
      <c r="C585" t="s">
        <v>775</v>
      </c>
      <c r="D585" t="s">
        <v>776</v>
      </c>
      <c r="E585" t="s">
        <v>777</v>
      </c>
      <c r="F585" t="s">
        <v>91</v>
      </c>
      <c r="G585" t="s">
        <v>78</v>
      </c>
      <c r="H585" t="s">
        <v>320</v>
      </c>
      <c r="I585">
        <v>2</v>
      </c>
      <c r="J585" t="s">
        <v>64</v>
      </c>
      <c r="K585">
        <v>18.2</v>
      </c>
      <c r="L585" s="3">
        <v>493</v>
      </c>
      <c r="M585">
        <v>21.9</v>
      </c>
      <c r="N585" s="3">
        <v>429</v>
      </c>
      <c r="O585">
        <v>36.799999999999997</v>
      </c>
      <c r="P585" s="3">
        <v>431</v>
      </c>
      <c r="Q585">
        <v>1.7</v>
      </c>
      <c r="R585" s="3" t="s">
        <v>1749</v>
      </c>
      <c r="S585">
        <v>100</v>
      </c>
      <c r="T585" s="3">
        <v>21</v>
      </c>
      <c r="U585">
        <v>44.9</v>
      </c>
      <c r="V585" s="3">
        <v>324</v>
      </c>
      <c r="W585">
        <v>1</v>
      </c>
      <c r="X585" s="3" t="s">
        <v>1749</v>
      </c>
      <c r="Y585">
        <v>8.3000000000000007</v>
      </c>
      <c r="Z585" s="3" t="s">
        <v>1749</v>
      </c>
      <c r="AA585">
        <v>1.6</v>
      </c>
      <c r="AB585" s="3" t="s">
        <v>1749</v>
      </c>
      <c r="AC585">
        <v>20.3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>
        <v>26.1431334</v>
      </c>
      <c r="AK585">
        <v>50.614584499999999</v>
      </c>
    </row>
    <row r="586" spans="1:37" x14ac:dyDescent="0.3">
      <c r="A586">
        <f>582</f>
        <v>582</v>
      </c>
      <c r="B586" s="3">
        <v>755</v>
      </c>
      <c r="C586" t="s">
        <v>778</v>
      </c>
      <c r="D586" t="s">
        <v>779</v>
      </c>
      <c r="E586" t="s">
        <v>780</v>
      </c>
      <c r="F586" t="s">
        <v>61</v>
      </c>
      <c r="G586" t="s">
        <v>78</v>
      </c>
      <c r="H586" t="s">
        <v>708</v>
      </c>
      <c r="I586">
        <v>4</v>
      </c>
      <c r="J586" t="s">
        <v>64</v>
      </c>
      <c r="K586">
        <v>26.6</v>
      </c>
      <c r="L586" s="3">
        <v>328</v>
      </c>
      <c r="M586">
        <v>67.7</v>
      </c>
      <c r="N586" s="3">
        <v>112</v>
      </c>
      <c r="O586">
        <v>3.7</v>
      </c>
      <c r="P586" s="3" t="s">
        <v>1749</v>
      </c>
      <c r="Q586">
        <v>1</v>
      </c>
      <c r="R586" s="3" t="s">
        <v>1749</v>
      </c>
      <c r="S586">
        <v>2.5</v>
      </c>
      <c r="T586" s="3" t="s">
        <v>1749</v>
      </c>
      <c r="U586">
        <v>2.9</v>
      </c>
      <c r="V586" s="3" t="s">
        <v>1749</v>
      </c>
      <c r="W586">
        <v>0</v>
      </c>
      <c r="X586" s="3">
        <v>0</v>
      </c>
      <c r="Y586">
        <v>29.8</v>
      </c>
      <c r="Z586" s="3">
        <v>266</v>
      </c>
      <c r="AA586">
        <v>1.6</v>
      </c>
      <c r="AB586" s="3" t="s">
        <v>1749</v>
      </c>
      <c r="AC586">
        <v>20.3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>
        <v>10.4641419</v>
      </c>
      <c r="AK586">
        <v>-66.976440199999999</v>
      </c>
    </row>
    <row r="587" spans="1:37" x14ac:dyDescent="0.3">
      <c r="A587">
        <f>582</f>
        <v>582</v>
      </c>
      <c r="B587" s="3">
        <v>619</v>
      </c>
      <c r="C587" t="s">
        <v>781</v>
      </c>
      <c r="D587" t="s">
        <v>278</v>
      </c>
      <c r="E587" t="s">
        <v>279</v>
      </c>
      <c r="F587" t="s">
        <v>61</v>
      </c>
      <c r="G587" t="s">
        <v>78</v>
      </c>
      <c r="H587" t="s">
        <v>63</v>
      </c>
      <c r="I587">
        <v>3</v>
      </c>
      <c r="J587" t="s">
        <v>64</v>
      </c>
      <c r="K587">
        <v>8.1</v>
      </c>
      <c r="L587" s="3" t="s">
        <v>1748</v>
      </c>
      <c r="M587">
        <v>65.900000000000006</v>
      </c>
      <c r="N587" s="3">
        <v>121</v>
      </c>
      <c r="O587">
        <v>39.9</v>
      </c>
      <c r="P587" s="3">
        <v>395</v>
      </c>
      <c r="Q587">
        <v>2.2999999999999998</v>
      </c>
      <c r="R587" s="3" t="s">
        <v>1749</v>
      </c>
      <c r="S587">
        <v>19.3</v>
      </c>
      <c r="T587" s="3">
        <v>597</v>
      </c>
      <c r="U587">
        <v>5.8</v>
      </c>
      <c r="V587" s="3" t="s">
        <v>1749</v>
      </c>
      <c r="W587">
        <v>1</v>
      </c>
      <c r="X587" s="3" t="s">
        <v>1749</v>
      </c>
      <c r="Y587">
        <v>45.5</v>
      </c>
      <c r="Z587" s="3">
        <v>154</v>
      </c>
      <c r="AA587">
        <v>2</v>
      </c>
      <c r="AB587" s="3" t="s">
        <v>1749</v>
      </c>
      <c r="AC587">
        <v>20.3</v>
      </c>
      <c r="AD587">
        <v>90</v>
      </c>
      <c r="AE587">
        <v>8</v>
      </c>
      <c r="AF587">
        <v>4882</v>
      </c>
      <c r="AG587">
        <v>2453</v>
      </c>
      <c r="AH587">
        <v>27945</v>
      </c>
      <c r="AI587">
        <v>51090</v>
      </c>
      <c r="AJ587">
        <v>40.4299678</v>
      </c>
      <c r="AK587">
        <v>-3.7115705999999999</v>
      </c>
    </row>
    <row r="588" spans="1:37" x14ac:dyDescent="0.3">
      <c r="A588">
        <f>586</f>
        <v>586</v>
      </c>
      <c r="B588" s="3">
        <v>398</v>
      </c>
      <c r="C588" t="s">
        <v>782</v>
      </c>
      <c r="D588" t="s">
        <v>193</v>
      </c>
      <c r="E588" t="s">
        <v>194</v>
      </c>
      <c r="F588" t="s">
        <v>61</v>
      </c>
      <c r="G588" t="s">
        <v>78</v>
      </c>
      <c r="H588" t="s">
        <v>63</v>
      </c>
      <c r="I588">
        <v>5</v>
      </c>
      <c r="J588" t="s">
        <v>70</v>
      </c>
      <c r="K588">
        <v>9.6999999999999993</v>
      </c>
      <c r="L588" s="3" t="s">
        <v>1748</v>
      </c>
      <c r="M588">
        <v>7.5</v>
      </c>
      <c r="N588" s="3" t="s">
        <v>1748</v>
      </c>
      <c r="O588">
        <v>93.9</v>
      </c>
      <c r="P588" s="3">
        <v>66</v>
      </c>
      <c r="Q588">
        <v>4</v>
      </c>
      <c r="R588" s="3" t="s">
        <v>1749</v>
      </c>
      <c r="S588">
        <v>8.1</v>
      </c>
      <c r="T588" s="3" t="s">
        <v>1749</v>
      </c>
      <c r="U588">
        <v>76.599999999999994</v>
      </c>
      <c r="V588" s="3">
        <v>177</v>
      </c>
      <c r="W588">
        <v>21.3</v>
      </c>
      <c r="X588" s="3">
        <v>535</v>
      </c>
      <c r="Y588">
        <v>8.1</v>
      </c>
      <c r="Z588" s="3" t="s">
        <v>1749</v>
      </c>
      <c r="AA588">
        <v>8.3000000000000007</v>
      </c>
      <c r="AB588" s="3" t="s">
        <v>1749</v>
      </c>
      <c r="AC588">
        <v>20.2</v>
      </c>
      <c r="AD588">
        <v>87</v>
      </c>
      <c r="AE588">
        <v>17</v>
      </c>
      <c r="AF588">
        <v>3786</v>
      </c>
      <c r="AG588">
        <v>12588</v>
      </c>
      <c r="AH588">
        <v>9400</v>
      </c>
      <c r="AI588">
        <v>17679</v>
      </c>
      <c r="AJ588">
        <v>56.465412899999997</v>
      </c>
      <c r="AK588">
        <v>84.949884699999998</v>
      </c>
    </row>
    <row r="589" spans="1:37" x14ac:dyDescent="0.3">
      <c r="A589">
        <f>586</f>
        <v>586</v>
      </c>
      <c r="B589" s="3">
        <v>620</v>
      </c>
      <c r="C589" t="s">
        <v>783</v>
      </c>
      <c r="D589" t="s">
        <v>160</v>
      </c>
      <c r="E589" t="s">
        <v>161</v>
      </c>
      <c r="F589" t="s">
        <v>91</v>
      </c>
      <c r="G589" t="s">
        <v>62</v>
      </c>
      <c r="H589" t="s">
        <v>63</v>
      </c>
      <c r="I589">
        <v>2</v>
      </c>
      <c r="J589" t="s">
        <v>64</v>
      </c>
      <c r="K589">
        <v>10.5</v>
      </c>
      <c r="L589" s="3" t="s">
        <v>1748</v>
      </c>
      <c r="M589">
        <v>44.1</v>
      </c>
      <c r="N589" s="3">
        <v>204</v>
      </c>
      <c r="O589">
        <v>52.2</v>
      </c>
      <c r="P589" s="3">
        <v>303</v>
      </c>
      <c r="Q589">
        <v>7.2</v>
      </c>
      <c r="R589" s="3" t="s">
        <v>1749</v>
      </c>
      <c r="S589">
        <v>35.5</v>
      </c>
      <c r="T589" s="3">
        <v>450</v>
      </c>
      <c r="U589">
        <v>24.3</v>
      </c>
      <c r="V589" s="3">
        <v>482</v>
      </c>
      <c r="W589">
        <v>4.4000000000000004</v>
      </c>
      <c r="X589" s="3" t="s">
        <v>1749</v>
      </c>
      <c r="Y589">
        <v>9.1999999999999993</v>
      </c>
      <c r="Z589" s="3" t="s">
        <v>1749</v>
      </c>
      <c r="AA589">
        <v>5.4</v>
      </c>
      <c r="AB589" s="3" t="s">
        <v>1749</v>
      </c>
      <c r="AC589">
        <v>20.2</v>
      </c>
      <c r="AD589">
        <v>84</v>
      </c>
      <c r="AE589">
        <v>10</v>
      </c>
      <c r="AF589">
        <v>3396</v>
      </c>
      <c r="AG589">
        <v>7901</v>
      </c>
      <c r="AH589">
        <v>14981</v>
      </c>
      <c r="AI589">
        <v>28346</v>
      </c>
      <c r="AJ589">
        <v>3.0678923999999999</v>
      </c>
      <c r="AK589">
        <v>101.60408579999999</v>
      </c>
    </row>
    <row r="590" spans="1:37" x14ac:dyDescent="0.3">
      <c r="A590">
        <f>586</f>
        <v>586</v>
      </c>
      <c r="B590" s="3">
        <v>519</v>
      </c>
      <c r="C590" t="s">
        <v>784</v>
      </c>
      <c r="D590" t="s">
        <v>59</v>
      </c>
      <c r="E590" t="s">
        <v>60</v>
      </c>
      <c r="F590" t="s">
        <v>68</v>
      </c>
      <c r="G590" t="s">
        <v>69</v>
      </c>
      <c r="H590" t="s">
        <v>63</v>
      </c>
      <c r="I590">
        <v>5</v>
      </c>
      <c r="J590" t="s">
        <v>70</v>
      </c>
      <c r="K590">
        <v>14.2</v>
      </c>
      <c r="L590" s="3" t="s">
        <v>1748</v>
      </c>
      <c r="M590">
        <v>9.6</v>
      </c>
      <c r="N590" s="3" t="s">
        <v>1748</v>
      </c>
      <c r="O590">
        <v>40.200000000000003</v>
      </c>
      <c r="P590" s="3">
        <v>392</v>
      </c>
      <c r="Q590">
        <v>17.399999999999999</v>
      </c>
      <c r="R590" s="3">
        <v>591</v>
      </c>
      <c r="S590">
        <v>56.4</v>
      </c>
      <c r="T590" s="3">
        <v>329</v>
      </c>
      <c r="U590">
        <v>3.3</v>
      </c>
      <c r="V590" s="3" t="s">
        <v>1749</v>
      </c>
      <c r="W590">
        <v>23.9</v>
      </c>
      <c r="X590" s="3">
        <v>508</v>
      </c>
      <c r="Y590">
        <v>24.2</v>
      </c>
      <c r="Z590" s="3">
        <v>346</v>
      </c>
      <c r="AA590">
        <v>35.5</v>
      </c>
      <c r="AB590" s="3">
        <v>397</v>
      </c>
      <c r="AC590">
        <v>20.2</v>
      </c>
      <c r="AD590">
        <v>100</v>
      </c>
      <c r="AE590">
        <v>19</v>
      </c>
      <c r="AF590">
        <v>27091</v>
      </c>
      <c r="AG590">
        <v>12264</v>
      </c>
      <c r="AH590">
        <v>59456</v>
      </c>
      <c r="AI590">
        <v>113268</v>
      </c>
      <c r="AJ590">
        <v>38.9403808</v>
      </c>
      <c r="AK590">
        <v>-92.327737499999998</v>
      </c>
    </row>
    <row r="591" spans="1:37" x14ac:dyDescent="0.3">
      <c r="A591">
        <f>590</f>
        <v>590</v>
      </c>
      <c r="B591" s="3">
        <v>664</v>
      </c>
      <c r="C591" t="s">
        <v>785</v>
      </c>
      <c r="D591" t="s">
        <v>88</v>
      </c>
      <c r="E591" t="s">
        <v>89</v>
      </c>
      <c r="F591" t="s">
        <v>91</v>
      </c>
      <c r="G591" t="s">
        <v>62</v>
      </c>
      <c r="H591" t="s">
        <v>63</v>
      </c>
      <c r="I591">
        <v>3</v>
      </c>
      <c r="J591" t="s">
        <v>70</v>
      </c>
      <c r="K591">
        <v>8.6999999999999993</v>
      </c>
      <c r="L591" s="3" t="s">
        <v>1748</v>
      </c>
      <c r="M591">
        <v>9.5</v>
      </c>
      <c r="N591" s="3" t="s">
        <v>1748</v>
      </c>
      <c r="O591">
        <v>24</v>
      </c>
      <c r="P591" s="3">
        <v>592</v>
      </c>
      <c r="Q591">
        <v>16</v>
      </c>
      <c r="R591" s="3">
        <v>619</v>
      </c>
      <c r="S591">
        <v>98</v>
      </c>
      <c r="T591" s="3">
        <v>113</v>
      </c>
      <c r="U591">
        <v>98.1</v>
      </c>
      <c r="V591" s="3">
        <v>61</v>
      </c>
      <c r="W591">
        <v>1.2</v>
      </c>
      <c r="X591" s="3" t="s">
        <v>1749</v>
      </c>
      <c r="Y591">
        <v>8.3000000000000007</v>
      </c>
      <c r="Z591" s="3" t="s">
        <v>1749</v>
      </c>
      <c r="AA591">
        <v>5.6</v>
      </c>
      <c r="AB591" s="3" t="s">
        <v>1749</v>
      </c>
      <c r="AC591">
        <v>20.100000000000001</v>
      </c>
      <c r="AD591">
        <v>95</v>
      </c>
      <c r="AE591">
        <v>5</v>
      </c>
      <c r="AF591">
        <v>5393</v>
      </c>
      <c r="AG591">
        <v>1490</v>
      </c>
      <c r="AH591">
        <v>51048</v>
      </c>
      <c r="AI591">
        <v>96902</v>
      </c>
      <c r="AJ591">
        <v>-23.326468500000001</v>
      </c>
      <c r="AK591">
        <v>150.5189408</v>
      </c>
    </row>
    <row r="592" spans="1:37" x14ac:dyDescent="0.3">
      <c r="A592">
        <f>590</f>
        <v>590</v>
      </c>
      <c r="B592" s="3" t="s">
        <v>703</v>
      </c>
      <c r="C592" t="s">
        <v>786</v>
      </c>
      <c r="D592" t="s">
        <v>66</v>
      </c>
      <c r="E592" t="s">
        <v>67</v>
      </c>
      <c r="F592" t="s">
        <v>82</v>
      </c>
      <c r="G592" t="s">
        <v>62</v>
      </c>
      <c r="H592" t="s">
        <v>63</v>
      </c>
      <c r="I592">
        <v>4</v>
      </c>
      <c r="J592" t="s">
        <v>70</v>
      </c>
      <c r="K592">
        <v>12</v>
      </c>
      <c r="L592" s="3" t="s">
        <v>1748</v>
      </c>
      <c r="M592">
        <v>13.4</v>
      </c>
      <c r="N592" s="3" t="s">
        <v>1748</v>
      </c>
      <c r="O592">
        <v>8.5</v>
      </c>
      <c r="P592" s="3" t="s">
        <v>1749</v>
      </c>
      <c r="Q592">
        <v>9.8000000000000007</v>
      </c>
      <c r="R592" s="3" t="s">
        <v>1749</v>
      </c>
      <c r="S592">
        <v>44.4</v>
      </c>
      <c r="T592" s="3">
        <v>380</v>
      </c>
      <c r="U592">
        <v>40.5</v>
      </c>
      <c r="V592" s="3">
        <v>339</v>
      </c>
      <c r="W592">
        <v>66.599999999999994</v>
      </c>
      <c r="X592" s="3">
        <v>210</v>
      </c>
      <c r="Y592">
        <v>14.6</v>
      </c>
      <c r="Z592" s="3">
        <v>576</v>
      </c>
      <c r="AA592">
        <v>69.3</v>
      </c>
      <c r="AB592" s="3">
        <v>210</v>
      </c>
      <c r="AC592">
        <v>20.100000000000001</v>
      </c>
      <c r="AD592">
        <v>96</v>
      </c>
      <c r="AE592">
        <v>12</v>
      </c>
      <c r="AF592">
        <v>11405</v>
      </c>
      <c r="AG592">
        <v>3215</v>
      </c>
      <c r="AH592">
        <v>37460</v>
      </c>
      <c r="AI592">
        <v>66806</v>
      </c>
      <c r="AJ592">
        <v>53.4703485</v>
      </c>
      <c r="AK592">
        <v>-2.2392998999999998</v>
      </c>
    </row>
    <row r="593" spans="1:37" x14ac:dyDescent="0.3">
      <c r="A593">
        <f>590</f>
        <v>590</v>
      </c>
      <c r="B593" s="3">
        <v>665</v>
      </c>
      <c r="C593" t="s">
        <v>787</v>
      </c>
      <c r="D593" t="s">
        <v>268</v>
      </c>
      <c r="E593" t="s">
        <v>269</v>
      </c>
      <c r="F593" t="s">
        <v>91</v>
      </c>
      <c r="G593" t="s">
        <v>134</v>
      </c>
      <c r="H593" t="s">
        <v>320</v>
      </c>
      <c r="I593">
        <v>2</v>
      </c>
      <c r="J593" t="s">
        <v>64</v>
      </c>
      <c r="K593">
        <v>15.4</v>
      </c>
      <c r="L593" s="3">
        <v>568</v>
      </c>
      <c r="M593">
        <v>19.100000000000001</v>
      </c>
      <c r="N593" s="3">
        <v>468</v>
      </c>
      <c r="O593">
        <v>20.8</v>
      </c>
      <c r="P593" s="3">
        <v>650</v>
      </c>
      <c r="Q593">
        <v>20.3</v>
      </c>
      <c r="R593" s="3">
        <v>555</v>
      </c>
      <c r="S593">
        <v>100</v>
      </c>
      <c r="T593" s="3">
        <v>11</v>
      </c>
      <c r="U593">
        <v>20.5</v>
      </c>
      <c r="V593" s="3">
        <v>542</v>
      </c>
      <c r="W593">
        <v>1.1000000000000001</v>
      </c>
      <c r="X593" s="3" t="s">
        <v>1749</v>
      </c>
      <c r="Y593">
        <v>9.4</v>
      </c>
      <c r="Z593" s="3" t="s">
        <v>1749</v>
      </c>
      <c r="AA593">
        <v>1</v>
      </c>
      <c r="AB593" s="3" t="s">
        <v>1749</v>
      </c>
      <c r="AC593">
        <v>20.100000000000001</v>
      </c>
      <c r="AD593">
        <v>86</v>
      </c>
      <c r="AE593">
        <v>0</v>
      </c>
      <c r="AF593">
        <v>0</v>
      </c>
      <c r="AG593">
        <v>0</v>
      </c>
      <c r="AH593">
        <v>32405</v>
      </c>
      <c r="AI593">
        <v>59375</v>
      </c>
      <c r="AJ593">
        <v>26.144497000000001</v>
      </c>
      <c r="AK593">
        <v>50.090961</v>
      </c>
    </row>
    <row r="594" spans="1:37" x14ac:dyDescent="0.3">
      <c r="A594">
        <f>593</f>
        <v>593</v>
      </c>
      <c r="B594" s="3">
        <v>520</v>
      </c>
      <c r="C594" t="s">
        <v>788</v>
      </c>
      <c r="D594" t="s">
        <v>66</v>
      </c>
      <c r="E594" t="s">
        <v>67</v>
      </c>
      <c r="F594" t="s">
        <v>61</v>
      </c>
      <c r="G594" t="s">
        <v>78</v>
      </c>
      <c r="H594" t="s">
        <v>63</v>
      </c>
      <c r="I594">
        <v>5</v>
      </c>
      <c r="J594" t="s">
        <v>70</v>
      </c>
      <c r="K594">
        <v>14.9</v>
      </c>
      <c r="L594" s="3">
        <v>587</v>
      </c>
      <c r="M594">
        <v>6</v>
      </c>
      <c r="N594" s="3" t="s">
        <v>1748</v>
      </c>
      <c r="O594">
        <v>14.7</v>
      </c>
      <c r="P594" s="3" t="s">
        <v>1749</v>
      </c>
      <c r="Q594">
        <v>13.6</v>
      </c>
      <c r="R594" s="3">
        <v>663</v>
      </c>
      <c r="S594">
        <v>97.8</v>
      </c>
      <c r="T594" s="3">
        <v>117</v>
      </c>
      <c r="U594">
        <v>92.8</v>
      </c>
      <c r="V594" s="3">
        <v>101</v>
      </c>
      <c r="W594">
        <v>1.2</v>
      </c>
      <c r="X594" s="3" t="s">
        <v>1749</v>
      </c>
      <c r="Y594">
        <v>17.2</v>
      </c>
      <c r="Z594" s="3">
        <v>490</v>
      </c>
      <c r="AA594">
        <v>1.8</v>
      </c>
      <c r="AB594" s="3" t="s">
        <v>1749</v>
      </c>
      <c r="AC594">
        <v>20</v>
      </c>
      <c r="AD594">
        <v>96</v>
      </c>
      <c r="AE594">
        <v>12</v>
      </c>
      <c r="AF594">
        <v>11405</v>
      </c>
      <c r="AG594">
        <v>3215</v>
      </c>
      <c r="AH594">
        <v>37460</v>
      </c>
      <c r="AI594">
        <v>66806</v>
      </c>
      <c r="AJ594">
        <v>51.474277200000003</v>
      </c>
      <c r="AK594">
        <v>-3.5416999999999997E-2</v>
      </c>
    </row>
    <row r="595" spans="1:37" x14ac:dyDescent="0.3">
      <c r="A595">
        <f>593</f>
        <v>593</v>
      </c>
      <c r="B595" s="3" t="s">
        <v>703</v>
      </c>
      <c r="C595" t="s">
        <v>789</v>
      </c>
      <c r="D595" t="s">
        <v>59</v>
      </c>
      <c r="E595" t="s">
        <v>60</v>
      </c>
      <c r="F595" t="s">
        <v>82</v>
      </c>
      <c r="G595" t="s">
        <v>69</v>
      </c>
      <c r="H595" t="s">
        <v>63</v>
      </c>
      <c r="I595">
        <v>4</v>
      </c>
      <c r="J595" t="s">
        <v>70</v>
      </c>
      <c r="K595">
        <v>14.4</v>
      </c>
      <c r="L595" s="3" t="s">
        <v>1748</v>
      </c>
      <c r="M595">
        <v>37.1</v>
      </c>
      <c r="N595" s="3">
        <v>264</v>
      </c>
      <c r="O595">
        <v>2.8</v>
      </c>
      <c r="P595" s="3" t="s">
        <v>1749</v>
      </c>
      <c r="Q595">
        <v>25.7</v>
      </c>
      <c r="R595" s="3">
        <v>474</v>
      </c>
      <c r="S595">
        <v>17.100000000000001</v>
      </c>
      <c r="T595" s="3">
        <v>626</v>
      </c>
      <c r="U595">
        <v>4.5</v>
      </c>
      <c r="V595" s="3" t="s">
        <v>1749</v>
      </c>
      <c r="W595">
        <v>32.1</v>
      </c>
      <c r="X595" s="3">
        <v>445</v>
      </c>
      <c r="Y595">
        <v>11.1</v>
      </c>
      <c r="Z595" s="3" t="s">
        <v>1749</v>
      </c>
      <c r="AA595">
        <v>32.700000000000003</v>
      </c>
      <c r="AB595" s="3">
        <v>420</v>
      </c>
      <c r="AC595">
        <v>20</v>
      </c>
      <c r="AD595">
        <v>100</v>
      </c>
      <c r="AE595">
        <v>19</v>
      </c>
      <c r="AF595">
        <v>27091</v>
      </c>
      <c r="AG595">
        <v>12264</v>
      </c>
      <c r="AH595">
        <v>59456</v>
      </c>
      <c r="AI595">
        <v>113268</v>
      </c>
      <c r="AJ595">
        <v>28.6024274</v>
      </c>
      <c r="AK595">
        <v>-81.200059899999999</v>
      </c>
    </row>
    <row r="596" spans="1:37" x14ac:dyDescent="0.3">
      <c r="A596">
        <f>595</f>
        <v>595</v>
      </c>
      <c r="B596" s="3">
        <v>477</v>
      </c>
      <c r="C596" t="s">
        <v>790</v>
      </c>
      <c r="D596" t="s">
        <v>268</v>
      </c>
      <c r="E596" t="s">
        <v>269</v>
      </c>
      <c r="F596" t="s">
        <v>68</v>
      </c>
      <c r="G596" t="s">
        <v>69</v>
      </c>
      <c r="H596" t="s">
        <v>320</v>
      </c>
      <c r="I596">
        <v>3</v>
      </c>
      <c r="J596" t="s">
        <v>70</v>
      </c>
      <c r="K596">
        <v>7.6</v>
      </c>
      <c r="L596" s="3" t="s">
        <v>1748</v>
      </c>
      <c r="M596">
        <v>7.1</v>
      </c>
      <c r="N596" s="3" t="s">
        <v>1748</v>
      </c>
      <c r="O596">
        <v>85.9</v>
      </c>
      <c r="P596" s="3">
        <v>101</v>
      </c>
      <c r="Q596">
        <v>2.2999999999999998</v>
      </c>
      <c r="R596" s="3" t="s">
        <v>1749</v>
      </c>
      <c r="S596">
        <v>98.5</v>
      </c>
      <c r="T596" s="3">
        <v>105</v>
      </c>
      <c r="U596">
        <v>16.5</v>
      </c>
      <c r="V596" s="3">
        <v>589</v>
      </c>
      <c r="W596">
        <v>11.6</v>
      </c>
      <c r="X596" s="3">
        <v>640</v>
      </c>
      <c r="Y596">
        <v>8.1</v>
      </c>
      <c r="Z596" s="3" t="s">
        <v>1749</v>
      </c>
      <c r="AA596">
        <v>19</v>
      </c>
      <c r="AB596" s="3">
        <v>552</v>
      </c>
      <c r="AC596">
        <v>19.899999999999999</v>
      </c>
      <c r="AD596">
        <v>86</v>
      </c>
      <c r="AE596">
        <v>0</v>
      </c>
      <c r="AF596">
        <v>0</v>
      </c>
      <c r="AG596">
        <v>0</v>
      </c>
      <c r="AH596">
        <v>32405</v>
      </c>
      <c r="AI596">
        <v>59375</v>
      </c>
      <c r="AJ596">
        <v>26.392800099999999</v>
      </c>
      <c r="AK596">
        <v>50.1925873</v>
      </c>
    </row>
    <row r="597" spans="1:37" x14ac:dyDescent="0.3">
      <c r="A597">
        <f>595</f>
        <v>595</v>
      </c>
      <c r="B597" s="3" t="s">
        <v>703</v>
      </c>
      <c r="C597" t="s">
        <v>791</v>
      </c>
      <c r="D597" t="s">
        <v>66</v>
      </c>
      <c r="E597" t="s">
        <v>67</v>
      </c>
      <c r="F597" t="s">
        <v>82</v>
      </c>
      <c r="G597" t="s">
        <v>62</v>
      </c>
      <c r="H597" t="s">
        <v>320</v>
      </c>
      <c r="I597">
        <v>3</v>
      </c>
      <c r="J597" t="s">
        <v>70</v>
      </c>
      <c r="K597">
        <v>10.6</v>
      </c>
      <c r="L597" s="3" t="s">
        <v>1748</v>
      </c>
      <c r="M597">
        <v>20.5</v>
      </c>
      <c r="N597" s="3">
        <v>450</v>
      </c>
      <c r="O597">
        <v>10.199999999999999</v>
      </c>
      <c r="P597" s="3" t="s">
        <v>1749</v>
      </c>
      <c r="Q597">
        <v>5.2</v>
      </c>
      <c r="R597" s="3" t="s">
        <v>1749</v>
      </c>
      <c r="S597">
        <v>56.9</v>
      </c>
      <c r="T597" s="3">
        <v>326</v>
      </c>
      <c r="U597">
        <v>61</v>
      </c>
      <c r="V597" s="3">
        <v>243</v>
      </c>
      <c r="W597">
        <v>52.1</v>
      </c>
      <c r="X597" s="3">
        <v>300</v>
      </c>
      <c r="Y597">
        <v>13.8</v>
      </c>
      <c r="Z597" s="3">
        <v>616</v>
      </c>
      <c r="AA597">
        <v>50.6</v>
      </c>
      <c r="AB597" s="3">
        <v>305</v>
      </c>
      <c r="AC597">
        <v>19.899999999999999</v>
      </c>
      <c r="AD597">
        <v>96</v>
      </c>
      <c r="AE597">
        <v>12</v>
      </c>
      <c r="AF597">
        <v>11405</v>
      </c>
      <c r="AG597">
        <v>3215</v>
      </c>
      <c r="AH597">
        <v>37460</v>
      </c>
      <c r="AI597">
        <v>66806</v>
      </c>
      <c r="AJ597">
        <v>52.958137100000002</v>
      </c>
      <c r="AK597">
        <v>-1.1542326999999999</v>
      </c>
    </row>
    <row r="598" spans="1:37" x14ac:dyDescent="0.3">
      <c r="A598">
        <f>595</f>
        <v>595</v>
      </c>
      <c r="B598" s="3">
        <v>621</v>
      </c>
      <c r="C598" t="s">
        <v>792</v>
      </c>
      <c r="D598" t="s">
        <v>190</v>
      </c>
      <c r="E598" t="s">
        <v>191</v>
      </c>
      <c r="F598" t="s">
        <v>61</v>
      </c>
      <c r="G598" t="s">
        <v>62</v>
      </c>
      <c r="H598" t="s">
        <v>63</v>
      </c>
      <c r="I598">
        <v>4</v>
      </c>
      <c r="J598" t="s">
        <v>64</v>
      </c>
      <c r="K598">
        <v>33.4</v>
      </c>
      <c r="L598" s="3">
        <v>261</v>
      </c>
      <c r="M598">
        <v>24.5</v>
      </c>
      <c r="N598" s="3">
        <v>392</v>
      </c>
      <c r="O598">
        <v>9.3000000000000007</v>
      </c>
      <c r="P598" s="3" t="s">
        <v>1749</v>
      </c>
      <c r="Q598">
        <v>7.7</v>
      </c>
      <c r="R598" s="3" t="s">
        <v>1749</v>
      </c>
      <c r="S598">
        <v>12.4</v>
      </c>
      <c r="T598" s="3" t="s">
        <v>1749</v>
      </c>
      <c r="U598">
        <v>1.6</v>
      </c>
      <c r="V598" s="3" t="s">
        <v>1749</v>
      </c>
      <c r="W598">
        <v>2.4</v>
      </c>
      <c r="X598" s="3" t="s">
        <v>1749</v>
      </c>
      <c r="Y598">
        <v>28.6</v>
      </c>
      <c r="Z598" s="3">
        <v>279</v>
      </c>
      <c r="AA598">
        <v>32.700000000000003</v>
      </c>
      <c r="AB598" s="3">
        <v>420</v>
      </c>
      <c r="AC598">
        <v>19.899999999999999</v>
      </c>
      <c r="AD598">
        <v>86</v>
      </c>
      <c r="AE598">
        <v>13</v>
      </c>
      <c r="AF598">
        <v>5314</v>
      </c>
      <c r="AG598">
        <v>12406</v>
      </c>
      <c r="AH598">
        <v>17842</v>
      </c>
      <c r="AI598">
        <v>32148</v>
      </c>
      <c r="AJ598">
        <v>-22.979746299999999</v>
      </c>
      <c r="AK598">
        <v>-43.233401999999998</v>
      </c>
    </row>
    <row r="599" spans="1:37" x14ac:dyDescent="0.3">
      <c r="A599">
        <f>595</f>
        <v>595</v>
      </c>
      <c r="B599" s="3">
        <v>583</v>
      </c>
      <c r="C599" t="s">
        <v>793</v>
      </c>
      <c r="D599" t="s">
        <v>94</v>
      </c>
      <c r="E599" t="s">
        <v>1726</v>
      </c>
      <c r="F599" t="s">
        <v>82</v>
      </c>
      <c r="G599" t="s">
        <v>62</v>
      </c>
      <c r="H599" t="s">
        <v>63</v>
      </c>
      <c r="I599">
        <v>3</v>
      </c>
      <c r="J599" t="s">
        <v>70</v>
      </c>
      <c r="K599">
        <v>8.4</v>
      </c>
      <c r="L599" s="3" t="s">
        <v>1748</v>
      </c>
      <c r="M599">
        <v>2.2999999999999998</v>
      </c>
      <c r="N599" s="3" t="s">
        <v>1748</v>
      </c>
      <c r="O599">
        <v>55.2</v>
      </c>
      <c r="P599" s="3">
        <v>275</v>
      </c>
      <c r="Q599">
        <v>42.6</v>
      </c>
      <c r="R599" s="3">
        <v>314</v>
      </c>
      <c r="S599">
        <v>13.2</v>
      </c>
      <c r="T599" s="3">
        <v>698</v>
      </c>
      <c r="U599">
        <v>1.4</v>
      </c>
      <c r="V599" s="3" t="s">
        <v>1749</v>
      </c>
      <c r="W599">
        <v>14.3</v>
      </c>
      <c r="X599" s="3">
        <v>609</v>
      </c>
      <c r="Y599">
        <v>17.600000000000001</v>
      </c>
      <c r="Z599" s="3">
        <v>472</v>
      </c>
      <c r="AA599">
        <v>15.8</v>
      </c>
      <c r="AB599" s="3">
        <v>598</v>
      </c>
      <c r="AC599">
        <v>19.899999999999999</v>
      </c>
      <c r="AD599">
        <v>94</v>
      </c>
      <c r="AE599">
        <v>1</v>
      </c>
      <c r="AF599">
        <v>1008</v>
      </c>
      <c r="AG599">
        <v>2742</v>
      </c>
      <c r="AH599">
        <v>30726</v>
      </c>
      <c r="AI599">
        <v>58947</v>
      </c>
      <c r="AJ599">
        <v>22.533059999999999</v>
      </c>
      <c r="AK599">
        <v>113.932813</v>
      </c>
    </row>
    <row r="600" spans="1:37" x14ac:dyDescent="0.3">
      <c r="A600">
        <f>595</f>
        <v>595</v>
      </c>
      <c r="B600" s="3">
        <v>436</v>
      </c>
      <c r="C600" t="s">
        <v>794</v>
      </c>
      <c r="D600" t="s">
        <v>243</v>
      </c>
      <c r="E600" t="s">
        <v>244</v>
      </c>
      <c r="F600" t="s">
        <v>91</v>
      </c>
      <c r="G600" t="s">
        <v>134</v>
      </c>
      <c r="H600" t="s">
        <v>708</v>
      </c>
      <c r="I600">
        <v>3</v>
      </c>
      <c r="J600" t="s">
        <v>64</v>
      </c>
      <c r="K600">
        <v>3.1</v>
      </c>
      <c r="L600" s="3" t="s">
        <v>1748</v>
      </c>
      <c r="M600">
        <v>1.7</v>
      </c>
      <c r="N600" s="3" t="s">
        <v>1748</v>
      </c>
      <c r="O600">
        <v>98.8</v>
      </c>
      <c r="P600" s="3">
        <v>40</v>
      </c>
      <c r="Q600">
        <v>39</v>
      </c>
      <c r="R600" s="3">
        <v>352</v>
      </c>
      <c r="S600">
        <v>8.3000000000000007</v>
      </c>
      <c r="T600" s="3" t="s">
        <v>1749</v>
      </c>
      <c r="U600">
        <v>3.1</v>
      </c>
      <c r="V600" s="3" t="s">
        <v>1749</v>
      </c>
      <c r="W600">
        <v>3.6</v>
      </c>
      <c r="X600" s="3" t="s">
        <v>1749</v>
      </c>
      <c r="Y600">
        <v>7.6</v>
      </c>
      <c r="Z600" s="3" t="s">
        <v>1749</v>
      </c>
      <c r="AA600">
        <v>1</v>
      </c>
      <c r="AB600" s="3" t="s">
        <v>1749</v>
      </c>
      <c r="AC600">
        <v>19.899999999999999</v>
      </c>
      <c r="AD600">
        <v>92</v>
      </c>
      <c r="AE600">
        <v>4</v>
      </c>
      <c r="AF600">
        <v>2834</v>
      </c>
      <c r="AG600">
        <v>1344</v>
      </c>
      <c r="AH600">
        <v>29636</v>
      </c>
      <c r="AI600">
        <v>54776</v>
      </c>
      <c r="AJ600">
        <v>45.506910599999998</v>
      </c>
      <c r="AK600">
        <v>9.2672937999999991</v>
      </c>
    </row>
    <row r="601" spans="1:37" x14ac:dyDescent="0.3">
      <c r="A601">
        <f>600</f>
        <v>600</v>
      </c>
      <c r="B601" s="3">
        <v>622</v>
      </c>
      <c r="C601" t="s">
        <v>795</v>
      </c>
      <c r="D601" t="s">
        <v>94</v>
      </c>
      <c r="E601" t="s">
        <v>1726</v>
      </c>
      <c r="F601" t="s">
        <v>68</v>
      </c>
      <c r="G601" t="s">
        <v>78</v>
      </c>
      <c r="H601" t="s">
        <v>63</v>
      </c>
      <c r="I601">
        <v>2</v>
      </c>
      <c r="J601" t="s">
        <v>70</v>
      </c>
      <c r="K601">
        <v>5.0999999999999996</v>
      </c>
      <c r="L601" s="3" t="s">
        <v>1748</v>
      </c>
      <c r="M601">
        <v>2.2000000000000002</v>
      </c>
      <c r="N601" s="3" t="s">
        <v>1748</v>
      </c>
      <c r="O601">
        <v>10.9</v>
      </c>
      <c r="P601" s="3" t="s">
        <v>1749</v>
      </c>
      <c r="Q601">
        <v>82.2</v>
      </c>
      <c r="R601" s="3">
        <v>103</v>
      </c>
      <c r="S601">
        <v>0</v>
      </c>
      <c r="T601" s="3">
        <v>0</v>
      </c>
      <c r="U601">
        <v>0</v>
      </c>
      <c r="V601" s="3">
        <v>0</v>
      </c>
      <c r="W601">
        <v>3.4</v>
      </c>
      <c r="X601" s="3" t="s">
        <v>1749</v>
      </c>
      <c r="Y601">
        <v>6.2</v>
      </c>
      <c r="Z601" s="3" t="s">
        <v>1749</v>
      </c>
      <c r="AA601">
        <v>1.8</v>
      </c>
      <c r="AB601" s="3" t="s">
        <v>1749</v>
      </c>
      <c r="AC601">
        <v>19.8</v>
      </c>
      <c r="AD601">
        <v>94</v>
      </c>
      <c r="AE601">
        <v>1</v>
      </c>
      <c r="AF601">
        <v>1008</v>
      </c>
      <c r="AG601">
        <v>2742</v>
      </c>
      <c r="AH601">
        <v>30726</v>
      </c>
      <c r="AI601">
        <v>58947</v>
      </c>
      <c r="AJ601">
        <v>32.035224999999997</v>
      </c>
      <c r="AK601">
        <v>118.855317</v>
      </c>
    </row>
    <row r="602" spans="1:37" x14ac:dyDescent="0.3">
      <c r="A602">
        <f>600</f>
        <v>600</v>
      </c>
      <c r="B602" s="3">
        <v>666</v>
      </c>
      <c r="C602" t="s">
        <v>796</v>
      </c>
      <c r="D602" t="s">
        <v>347</v>
      </c>
      <c r="E602" t="s">
        <v>348</v>
      </c>
      <c r="F602" t="s">
        <v>82</v>
      </c>
      <c r="G602" t="s">
        <v>69</v>
      </c>
      <c r="H602" t="s">
        <v>320</v>
      </c>
      <c r="I602">
        <v>4</v>
      </c>
      <c r="J602" t="s">
        <v>70</v>
      </c>
      <c r="K602">
        <v>23.8</v>
      </c>
      <c r="L602" s="3">
        <v>360</v>
      </c>
      <c r="M602">
        <v>26.4</v>
      </c>
      <c r="N602" s="3">
        <v>365</v>
      </c>
      <c r="O602">
        <v>25.1</v>
      </c>
      <c r="P602" s="3">
        <v>583</v>
      </c>
      <c r="Q602">
        <v>2.1</v>
      </c>
      <c r="R602" s="3" t="s">
        <v>1749</v>
      </c>
      <c r="S602">
        <v>11.6</v>
      </c>
      <c r="T602" s="3" t="s">
        <v>1749</v>
      </c>
      <c r="U602">
        <v>1.7</v>
      </c>
      <c r="V602" s="3" t="s">
        <v>1749</v>
      </c>
      <c r="W602">
        <v>2</v>
      </c>
      <c r="X602" s="3" t="s">
        <v>1749</v>
      </c>
      <c r="Y602">
        <v>72.5</v>
      </c>
      <c r="Z602" s="3">
        <v>64</v>
      </c>
      <c r="AA602">
        <v>29.4</v>
      </c>
      <c r="AB602" s="3">
        <v>453</v>
      </c>
      <c r="AC602">
        <v>19.8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>
        <v>15.607870399999999</v>
      </c>
      <c r="AK602">
        <v>97.555254500000004</v>
      </c>
    </row>
    <row r="603" spans="1:37" x14ac:dyDescent="0.3">
      <c r="A603">
        <f>600</f>
        <v>600</v>
      </c>
      <c r="B603" s="3">
        <v>471</v>
      </c>
      <c r="C603" t="s">
        <v>797</v>
      </c>
      <c r="D603" t="s">
        <v>59</v>
      </c>
      <c r="E603" t="s">
        <v>60</v>
      </c>
      <c r="F603" t="s">
        <v>68</v>
      </c>
      <c r="G603" t="s">
        <v>69</v>
      </c>
      <c r="H603" t="s">
        <v>320</v>
      </c>
      <c r="I603">
        <v>5</v>
      </c>
      <c r="J603" t="s">
        <v>64</v>
      </c>
      <c r="K603">
        <v>9.6</v>
      </c>
      <c r="L603" s="3" t="s">
        <v>1748</v>
      </c>
      <c r="M603">
        <v>5</v>
      </c>
      <c r="N603" s="3" t="s">
        <v>1748</v>
      </c>
      <c r="O603">
        <v>81.5</v>
      </c>
      <c r="P603" s="3">
        <v>134</v>
      </c>
      <c r="Q603">
        <v>10.4</v>
      </c>
      <c r="R603" s="3" t="s">
        <v>1749</v>
      </c>
      <c r="S603">
        <v>16.899999999999999</v>
      </c>
      <c r="T603" s="3">
        <v>631</v>
      </c>
      <c r="U603">
        <v>14.5</v>
      </c>
      <c r="V603" s="3">
        <v>630</v>
      </c>
      <c r="W603">
        <v>45.5</v>
      </c>
      <c r="X603" s="3">
        <v>339</v>
      </c>
      <c r="Y603">
        <v>22.7</v>
      </c>
      <c r="Z603" s="3">
        <v>367</v>
      </c>
      <c r="AA603">
        <v>21.4</v>
      </c>
      <c r="AB603" s="3">
        <v>531</v>
      </c>
      <c r="AC603">
        <v>19.8</v>
      </c>
      <c r="AD603">
        <v>100</v>
      </c>
      <c r="AE603">
        <v>19</v>
      </c>
      <c r="AF603">
        <v>27091</v>
      </c>
      <c r="AG603">
        <v>12264</v>
      </c>
      <c r="AH603">
        <v>59456</v>
      </c>
      <c r="AI603">
        <v>113268</v>
      </c>
      <c r="AJ603">
        <v>29.940728199999999</v>
      </c>
      <c r="AK603">
        <v>-90.120316700000004</v>
      </c>
    </row>
    <row r="604" spans="1:37" x14ac:dyDescent="0.3">
      <c r="A604">
        <f>600</f>
        <v>600</v>
      </c>
      <c r="B604" s="3">
        <v>441</v>
      </c>
      <c r="C604" t="s">
        <v>798</v>
      </c>
      <c r="D604" t="s">
        <v>122</v>
      </c>
      <c r="E604" t="s">
        <v>123</v>
      </c>
      <c r="F604" t="s">
        <v>68</v>
      </c>
      <c r="G604" t="s">
        <v>69</v>
      </c>
      <c r="H604" t="s">
        <v>63</v>
      </c>
      <c r="I604">
        <v>4</v>
      </c>
      <c r="J604" t="s">
        <v>70</v>
      </c>
      <c r="K604">
        <v>11.1</v>
      </c>
      <c r="L604" s="3" t="s">
        <v>1748</v>
      </c>
      <c r="M604">
        <v>4.5</v>
      </c>
      <c r="N604" s="3" t="s">
        <v>1748</v>
      </c>
      <c r="O604">
        <v>89.9</v>
      </c>
      <c r="P604" s="3">
        <v>87</v>
      </c>
      <c r="Q604">
        <v>8.3000000000000007</v>
      </c>
      <c r="R604" s="3" t="s">
        <v>1749</v>
      </c>
      <c r="S604">
        <v>4.9000000000000004</v>
      </c>
      <c r="T604" s="3" t="s">
        <v>1749</v>
      </c>
      <c r="U604">
        <v>39.200000000000003</v>
      </c>
      <c r="V604" s="3">
        <v>350</v>
      </c>
      <c r="W604">
        <v>39</v>
      </c>
      <c r="X604" s="3">
        <v>384</v>
      </c>
      <c r="Y604">
        <v>20.100000000000001</v>
      </c>
      <c r="Z604" s="3">
        <v>416</v>
      </c>
      <c r="AA604">
        <v>2</v>
      </c>
      <c r="AB604" s="3" t="s">
        <v>1749</v>
      </c>
      <c r="AC604">
        <v>19.8</v>
      </c>
      <c r="AD604">
        <v>95</v>
      </c>
      <c r="AE604">
        <v>1</v>
      </c>
      <c r="AF604">
        <v>499</v>
      </c>
      <c r="AG604">
        <v>166</v>
      </c>
      <c r="AH604">
        <v>31931</v>
      </c>
      <c r="AI604">
        <v>67900</v>
      </c>
      <c r="AJ604">
        <v>49.255122</v>
      </c>
      <c r="AK604">
        <v>7.0409514</v>
      </c>
    </row>
    <row r="605" spans="1:37" x14ac:dyDescent="0.3">
      <c r="A605">
        <v>601</v>
      </c>
      <c r="B605" s="3">
        <v>623</v>
      </c>
      <c r="C605" t="s">
        <v>799</v>
      </c>
      <c r="D605" t="s">
        <v>225</v>
      </c>
      <c r="E605" t="s">
        <v>226</v>
      </c>
      <c r="F605" t="s">
        <v>61</v>
      </c>
      <c r="G605" t="s">
        <v>62</v>
      </c>
      <c r="H605" t="s">
        <v>63</v>
      </c>
      <c r="I605">
        <v>5</v>
      </c>
      <c r="J605" t="s">
        <v>70</v>
      </c>
      <c r="K605">
        <v>8.3000000000000007</v>
      </c>
      <c r="L605" s="3" t="s">
        <v>1748</v>
      </c>
      <c r="M605">
        <v>6.2</v>
      </c>
      <c r="N605" s="3" t="s">
        <v>1748</v>
      </c>
      <c r="O605">
        <v>23.6</v>
      </c>
      <c r="P605" s="3">
        <v>605</v>
      </c>
      <c r="Q605">
        <v>40.700000000000003</v>
      </c>
      <c r="R605" s="3">
        <v>336</v>
      </c>
      <c r="S605">
        <v>45.2</v>
      </c>
      <c r="T605" s="3">
        <v>377</v>
      </c>
      <c r="U605">
        <v>15.5</v>
      </c>
      <c r="V605" s="3">
        <v>612</v>
      </c>
      <c r="W605">
        <v>29.5</v>
      </c>
      <c r="X605" s="3">
        <v>460</v>
      </c>
      <c r="Y605">
        <v>11.5</v>
      </c>
      <c r="Z605" s="3" t="s">
        <v>1749</v>
      </c>
      <c r="AA605">
        <v>11.8</v>
      </c>
      <c r="AB605" s="3">
        <v>644</v>
      </c>
      <c r="AC605">
        <v>70</v>
      </c>
      <c r="AD605">
        <v>91</v>
      </c>
      <c r="AE605">
        <v>0</v>
      </c>
      <c r="AF605">
        <v>0</v>
      </c>
      <c r="AG605">
        <v>0</v>
      </c>
      <c r="AH605">
        <v>43119</v>
      </c>
      <c r="AI605">
        <v>79728</v>
      </c>
      <c r="AJ605">
        <v>60.450986899999997</v>
      </c>
      <c r="AK605">
        <v>22.2776003</v>
      </c>
    </row>
    <row r="606" spans="1:37" x14ac:dyDescent="0.3">
      <c r="A606">
        <v>602</v>
      </c>
      <c r="B606" s="3">
        <v>667</v>
      </c>
      <c r="C606" t="s">
        <v>800</v>
      </c>
      <c r="D606" t="s">
        <v>375</v>
      </c>
      <c r="E606" t="s">
        <v>376</v>
      </c>
      <c r="F606" t="s">
        <v>91</v>
      </c>
      <c r="G606" t="s">
        <v>78</v>
      </c>
      <c r="H606" t="s">
        <v>320</v>
      </c>
      <c r="I606">
        <v>3</v>
      </c>
      <c r="J606" t="s">
        <v>440</v>
      </c>
      <c r="K606">
        <v>9.8000000000000007</v>
      </c>
      <c r="L606" s="3" t="s">
        <v>1748</v>
      </c>
      <c r="M606">
        <v>16.8</v>
      </c>
      <c r="N606" s="3">
        <v>513</v>
      </c>
      <c r="O606">
        <v>20.399999999999999</v>
      </c>
      <c r="P606" s="3">
        <v>657</v>
      </c>
      <c r="Q606">
        <v>1.9</v>
      </c>
      <c r="R606" s="3" t="s">
        <v>1749</v>
      </c>
      <c r="S606">
        <v>100</v>
      </c>
      <c r="T606" s="3">
        <v>3</v>
      </c>
      <c r="U606">
        <v>100</v>
      </c>
      <c r="V606" s="3">
        <v>8</v>
      </c>
      <c r="W606">
        <v>1</v>
      </c>
      <c r="X606" s="3" t="s">
        <v>1749</v>
      </c>
      <c r="Y606">
        <v>37.299999999999997</v>
      </c>
      <c r="Z606" s="3">
        <v>195</v>
      </c>
      <c r="AA606">
        <v>1</v>
      </c>
      <c r="AB606" s="3" t="s">
        <v>1749</v>
      </c>
      <c r="AC606">
        <v>70</v>
      </c>
      <c r="AD606">
        <v>87</v>
      </c>
      <c r="AE606">
        <v>14</v>
      </c>
      <c r="AF606">
        <v>12535</v>
      </c>
      <c r="AG606">
        <v>25496</v>
      </c>
      <c r="AH606">
        <v>43363</v>
      </c>
      <c r="AI606">
        <v>79867</v>
      </c>
      <c r="AJ606">
        <v>25.090712499999999</v>
      </c>
      <c r="AK606">
        <v>55.157147000000002</v>
      </c>
    </row>
    <row r="607" spans="1:37" x14ac:dyDescent="0.3">
      <c r="A607">
        <v>603</v>
      </c>
      <c r="B607" s="3">
        <v>703</v>
      </c>
      <c r="C607" t="s">
        <v>801</v>
      </c>
      <c r="D607" t="s">
        <v>88</v>
      </c>
      <c r="E607" t="s">
        <v>89</v>
      </c>
      <c r="F607" t="s">
        <v>61</v>
      </c>
      <c r="G607" t="s">
        <v>62</v>
      </c>
      <c r="H607" t="s">
        <v>63</v>
      </c>
      <c r="I607">
        <v>2</v>
      </c>
      <c r="J607" t="s">
        <v>70</v>
      </c>
      <c r="K607">
        <v>5.8</v>
      </c>
      <c r="L607" s="3" t="s">
        <v>1748</v>
      </c>
      <c r="M607">
        <v>4.7</v>
      </c>
      <c r="N607" s="3" t="s">
        <v>1748</v>
      </c>
      <c r="O607">
        <v>4</v>
      </c>
      <c r="P607" s="3" t="s">
        <v>1749</v>
      </c>
      <c r="Q607">
        <v>41.3</v>
      </c>
      <c r="R607" s="3">
        <v>331</v>
      </c>
      <c r="S607">
        <v>37.4</v>
      </c>
      <c r="T607" s="3">
        <v>429</v>
      </c>
      <c r="U607">
        <v>76.7</v>
      </c>
      <c r="V607" s="3">
        <v>176</v>
      </c>
      <c r="W607">
        <v>3.6</v>
      </c>
      <c r="X607" s="3" t="s">
        <v>1749</v>
      </c>
      <c r="Y607">
        <v>8.5</v>
      </c>
      <c r="Z607" s="3" t="s">
        <v>1749</v>
      </c>
      <c r="AA607">
        <v>45.3</v>
      </c>
      <c r="AB607" s="3">
        <v>334</v>
      </c>
      <c r="AC607">
        <v>70</v>
      </c>
      <c r="AD607">
        <v>95</v>
      </c>
      <c r="AE607">
        <v>5</v>
      </c>
      <c r="AF607">
        <v>5393</v>
      </c>
      <c r="AG607">
        <v>1490</v>
      </c>
      <c r="AH607">
        <v>51048</v>
      </c>
      <c r="AI607">
        <v>96902</v>
      </c>
      <c r="AJ607">
        <v>-12.3719948</v>
      </c>
      <c r="AK607">
        <v>111.35714489999999</v>
      </c>
    </row>
    <row r="608" spans="1:37" x14ac:dyDescent="0.3">
      <c r="A608">
        <v>604</v>
      </c>
      <c r="B608" s="3">
        <v>668</v>
      </c>
      <c r="C608" t="s">
        <v>802</v>
      </c>
      <c r="D608" t="s">
        <v>59</v>
      </c>
      <c r="E608" t="s">
        <v>60</v>
      </c>
      <c r="F608" t="s">
        <v>68</v>
      </c>
      <c r="G608" t="s">
        <v>69</v>
      </c>
      <c r="H608" t="s">
        <v>63</v>
      </c>
      <c r="I608">
        <v>5</v>
      </c>
      <c r="J608" t="s">
        <v>64</v>
      </c>
      <c r="K608">
        <v>8.4</v>
      </c>
      <c r="L608" s="3" t="s">
        <v>1748</v>
      </c>
      <c r="M608">
        <v>6.1</v>
      </c>
      <c r="N608" s="3" t="s">
        <v>1748</v>
      </c>
      <c r="O608">
        <v>21.1</v>
      </c>
      <c r="P608" s="3">
        <v>644</v>
      </c>
      <c r="Q608">
        <v>35.1</v>
      </c>
      <c r="R608" s="3">
        <v>388</v>
      </c>
      <c r="S608">
        <v>32.799999999999997</v>
      </c>
      <c r="T608" s="3">
        <v>468</v>
      </c>
      <c r="U608">
        <v>22.3</v>
      </c>
      <c r="V608" s="3">
        <v>511</v>
      </c>
      <c r="W608">
        <v>28.4</v>
      </c>
      <c r="X608" s="3">
        <v>467</v>
      </c>
      <c r="Y608">
        <v>26</v>
      </c>
      <c r="Z608" s="3">
        <v>316</v>
      </c>
      <c r="AA608">
        <v>34.6</v>
      </c>
      <c r="AB608" s="3">
        <v>403</v>
      </c>
      <c r="AC608">
        <v>70</v>
      </c>
      <c r="AD608">
        <v>100</v>
      </c>
      <c r="AE608">
        <v>19</v>
      </c>
      <c r="AF608">
        <v>27091</v>
      </c>
      <c r="AG608">
        <v>12264</v>
      </c>
      <c r="AH608">
        <v>59456</v>
      </c>
      <c r="AI608">
        <v>113268</v>
      </c>
      <c r="AJ608">
        <v>39.956612700000001</v>
      </c>
      <c r="AK608">
        <v>-75.189944100000005</v>
      </c>
    </row>
    <row r="609" spans="1:37" x14ac:dyDescent="0.3">
      <c r="A609">
        <v>605</v>
      </c>
      <c r="B609" s="3">
        <v>624</v>
      </c>
      <c r="C609" t="s">
        <v>803</v>
      </c>
      <c r="D609" t="s">
        <v>275</v>
      </c>
      <c r="E609" t="s">
        <v>276</v>
      </c>
      <c r="F609" t="s">
        <v>61</v>
      </c>
      <c r="G609" t="s">
        <v>62</v>
      </c>
      <c r="H609" t="s">
        <v>63</v>
      </c>
      <c r="I609">
        <v>4</v>
      </c>
      <c r="J609" t="s">
        <v>70</v>
      </c>
      <c r="K609">
        <v>29.1</v>
      </c>
      <c r="L609" s="3">
        <v>298</v>
      </c>
      <c r="M609">
        <v>10.6</v>
      </c>
      <c r="N609" s="3" t="s">
        <v>1748</v>
      </c>
      <c r="O609">
        <v>12.2</v>
      </c>
      <c r="P609" s="3" t="s">
        <v>1749</v>
      </c>
      <c r="Q609">
        <v>24.1</v>
      </c>
      <c r="R609" s="3">
        <v>500</v>
      </c>
      <c r="S609">
        <v>0</v>
      </c>
      <c r="T609" s="3">
        <v>0</v>
      </c>
      <c r="U609">
        <v>1.6</v>
      </c>
      <c r="V609" s="3" t="s">
        <v>1749</v>
      </c>
      <c r="W609">
        <v>4.8</v>
      </c>
      <c r="X609" s="3" t="s">
        <v>1749</v>
      </c>
      <c r="Y609">
        <v>13.2</v>
      </c>
      <c r="Z609" s="3">
        <v>648</v>
      </c>
      <c r="AA609">
        <v>47.5</v>
      </c>
      <c r="AB609" s="3">
        <v>320</v>
      </c>
      <c r="AC609">
        <v>70</v>
      </c>
      <c r="AD609">
        <v>87</v>
      </c>
      <c r="AE609">
        <v>16</v>
      </c>
      <c r="AF609">
        <v>2816</v>
      </c>
      <c r="AG609">
        <v>32021</v>
      </c>
      <c r="AH609">
        <v>7774</v>
      </c>
      <c r="AI609">
        <v>14233</v>
      </c>
      <c r="AJ609">
        <v>28.539803500000001</v>
      </c>
      <c r="AK609">
        <v>77.166404700000001</v>
      </c>
    </row>
    <row r="610" spans="1:37" x14ac:dyDescent="0.3">
      <c r="A610">
        <v>606</v>
      </c>
      <c r="B610" s="3">
        <v>625</v>
      </c>
      <c r="C610" t="s">
        <v>804</v>
      </c>
      <c r="D610" t="s">
        <v>66</v>
      </c>
      <c r="E610" t="s">
        <v>67</v>
      </c>
      <c r="F610" t="s">
        <v>68</v>
      </c>
      <c r="G610" t="s">
        <v>62</v>
      </c>
      <c r="H610" t="s">
        <v>320</v>
      </c>
      <c r="I610">
        <v>3</v>
      </c>
      <c r="J610" t="s">
        <v>70</v>
      </c>
      <c r="K610">
        <v>17.5</v>
      </c>
      <c r="L610" s="3">
        <v>506</v>
      </c>
      <c r="M610">
        <v>12.6</v>
      </c>
      <c r="N610" s="3" t="s">
        <v>1748</v>
      </c>
      <c r="O610">
        <v>6.1</v>
      </c>
      <c r="P610" s="3" t="s">
        <v>1749</v>
      </c>
      <c r="Q610">
        <v>8.6999999999999993</v>
      </c>
      <c r="R610" s="3" t="s">
        <v>1749</v>
      </c>
      <c r="S610">
        <v>71.900000000000006</v>
      </c>
      <c r="T610" s="3">
        <v>265</v>
      </c>
      <c r="U610">
        <v>99.4</v>
      </c>
      <c r="V610" s="3">
        <v>45</v>
      </c>
      <c r="W610">
        <v>9.1999999999999993</v>
      </c>
      <c r="X610" s="3">
        <v>690</v>
      </c>
      <c r="Y610">
        <v>14.1</v>
      </c>
      <c r="Z610" s="3">
        <v>605</v>
      </c>
      <c r="AA610">
        <v>9.8000000000000007</v>
      </c>
      <c r="AB610" s="3">
        <v>669</v>
      </c>
      <c r="AC610">
        <v>70</v>
      </c>
      <c r="AD610">
        <v>96</v>
      </c>
      <c r="AE610">
        <v>12</v>
      </c>
      <c r="AF610">
        <v>11405</v>
      </c>
      <c r="AG610">
        <v>3215</v>
      </c>
      <c r="AH610">
        <v>37460</v>
      </c>
      <c r="AI610">
        <v>66806</v>
      </c>
      <c r="AJ610">
        <v>51.403236399999997</v>
      </c>
      <c r="AK610">
        <v>-0.30348510000000001</v>
      </c>
    </row>
    <row r="611" spans="1:37" x14ac:dyDescent="0.3">
      <c r="A611">
        <v>607</v>
      </c>
      <c r="B611" s="3">
        <v>449</v>
      </c>
      <c r="C611" t="s">
        <v>805</v>
      </c>
      <c r="D611" t="s">
        <v>268</v>
      </c>
      <c r="E611" t="s">
        <v>269</v>
      </c>
      <c r="F611" t="s">
        <v>82</v>
      </c>
      <c r="G611" t="s">
        <v>69</v>
      </c>
      <c r="H611" t="s">
        <v>320</v>
      </c>
      <c r="I611">
        <v>4</v>
      </c>
      <c r="J611" t="s">
        <v>70</v>
      </c>
      <c r="K611">
        <v>18.3</v>
      </c>
      <c r="L611" s="3">
        <v>489</v>
      </c>
      <c r="M611">
        <v>9.4</v>
      </c>
      <c r="N611" s="3" t="s">
        <v>1748</v>
      </c>
      <c r="O611">
        <v>56.9</v>
      </c>
      <c r="P611" s="3">
        <v>256</v>
      </c>
      <c r="Q611">
        <v>2</v>
      </c>
      <c r="R611" s="3" t="s">
        <v>1749</v>
      </c>
      <c r="S611">
        <v>100</v>
      </c>
      <c r="T611" s="3">
        <v>71</v>
      </c>
      <c r="U611">
        <v>17.600000000000001</v>
      </c>
      <c r="V611" s="3">
        <v>581</v>
      </c>
      <c r="W611">
        <v>4.5</v>
      </c>
      <c r="X611" s="3" t="s">
        <v>1749</v>
      </c>
      <c r="Y611">
        <v>8.1999999999999993</v>
      </c>
      <c r="Z611" s="3" t="s">
        <v>1749</v>
      </c>
      <c r="AA611">
        <v>3.1</v>
      </c>
      <c r="AB611" s="3" t="s">
        <v>1749</v>
      </c>
      <c r="AC611">
        <v>70</v>
      </c>
      <c r="AD611">
        <v>86</v>
      </c>
      <c r="AE611">
        <v>0</v>
      </c>
      <c r="AF611">
        <v>0</v>
      </c>
      <c r="AG611">
        <v>0</v>
      </c>
      <c r="AH611">
        <v>32405</v>
      </c>
      <c r="AI611">
        <v>59375</v>
      </c>
      <c r="AJ611">
        <v>21.329969500000001</v>
      </c>
      <c r="AK611">
        <v>39.952205999999997</v>
      </c>
    </row>
    <row r="612" spans="1:37" x14ac:dyDescent="0.3">
      <c r="A612">
        <v>608</v>
      </c>
      <c r="B612" s="3">
        <v>626</v>
      </c>
      <c r="C612" t="s">
        <v>806</v>
      </c>
      <c r="D612" t="s">
        <v>215</v>
      </c>
      <c r="E612" t="s">
        <v>216</v>
      </c>
      <c r="F612" t="s">
        <v>68</v>
      </c>
      <c r="G612" t="s">
        <v>69</v>
      </c>
      <c r="H612" t="s">
        <v>320</v>
      </c>
      <c r="I612">
        <v>5</v>
      </c>
      <c r="J612" t="s">
        <v>64</v>
      </c>
      <c r="K612">
        <v>27</v>
      </c>
      <c r="L612" s="3">
        <v>322</v>
      </c>
      <c r="M612">
        <v>35.6</v>
      </c>
      <c r="N612" s="3">
        <v>273</v>
      </c>
      <c r="O612">
        <v>13.1</v>
      </c>
      <c r="P612" s="3" t="s">
        <v>1749</v>
      </c>
      <c r="Q612">
        <v>7.4</v>
      </c>
      <c r="R612" s="3" t="s">
        <v>1749</v>
      </c>
      <c r="S612">
        <v>13.1</v>
      </c>
      <c r="T612" s="3">
        <v>699</v>
      </c>
      <c r="U612">
        <v>2.2000000000000002</v>
      </c>
      <c r="V612" s="3" t="s">
        <v>1749</v>
      </c>
      <c r="W612">
        <v>16.3</v>
      </c>
      <c r="X612" s="3">
        <v>581</v>
      </c>
      <c r="Y612">
        <v>9.5</v>
      </c>
      <c r="Z612" s="3" t="s">
        <v>1749</v>
      </c>
      <c r="AA612">
        <v>31.6</v>
      </c>
      <c r="AB612" s="3">
        <v>425</v>
      </c>
      <c r="AC612">
        <v>70</v>
      </c>
      <c r="AD612">
        <v>83</v>
      </c>
      <c r="AE612">
        <v>11</v>
      </c>
      <c r="AF612">
        <v>5757</v>
      </c>
      <c r="AG612">
        <v>9004</v>
      </c>
      <c r="AH612">
        <v>24975</v>
      </c>
      <c r="AI612">
        <v>46620</v>
      </c>
      <c r="AJ612">
        <v>-36.830452399999999</v>
      </c>
      <c r="AK612">
        <v>-73.037345500000001</v>
      </c>
    </row>
    <row r="613" spans="1:37" x14ac:dyDescent="0.3">
      <c r="A613">
        <v>609</v>
      </c>
      <c r="B613" s="3">
        <v>556</v>
      </c>
      <c r="C613" t="s">
        <v>807</v>
      </c>
      <c r="D613" t="s">
        <v>808</v>
      </c>
      <c r="E613" t="s">
        <v>809</v>
      </c>
      <c r="F613" t="s">
        <v>68</v>
      </c>
      <c r="G613" t="s">
        <v>69</v>
      </c>
      <c r="H613" t="s">
        <v>320</v>
      </c>
      <c r="I613">
        <v>5</v>
      </c>
      <c r="J613" t="s">
        <v>64</v>
      </c>
      <c r="K613">
        <v>18</v>
      </c>
      <c r="L613" s="3">
        <v>498</v>
      </c>
      <c r="M613">
        <v>12</v>
      </c>
      <c r="N613" s="3" t="s">
        <v>1748</v>
      </c>
      <c r="O613">
        <v>44.6</v>
      </c>
      <c r="P613" s="3">
        <v>352</v>
      </c>
      <c r="Q613">
        <v>4.9000000000000004</v>
      </c>
      <c r="R613" s="3" t="s">
        <v>1749</v>
      </c>
      <c r="S613">
        <v>11.9</v>
      </c>
      <c r="T613" s="3" t="s">
        <v>1749</v>
      </c>
      <c r="U613">
        <v>50.5</v>
      </c>
      <c r="V613" s="3">
        <v>288</v>
      </c>
      <c r="W613">
        <v>34.6</v>
      </c>
      <c r="X613" s="3">
        <v>420</v>
      </c>
      <c r="Y613">
        <v>9.1</v>
      </c>
      <c r="Z613" s="3" t="s">
        <v>1749</v>
      </c>
      <c r="AA613">
        <v>34.9</v>
      </c>
      <c r="AB613" s="3">
        <v>400</v>
      </c>
      <c r="AC613">
        <v>70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>
        <v>46.249949200000003</v>
      </c>
      <c r="AK613">
        <v>20.146410100000001</v>
      </c>
    </row>
    <row r="614" spans="1:37" x14ac:dyDescent="0.3">
      <c r="A614">
        <v>610</v>
      </c>
      <c r="B614" s="3">
        <v>627</v>
      </c>
      <c r="C614" t="s">
        <v>810</v>
      </c>
      <c r="D614" t="s">
        <v>375</v>
      </c>
      <c r="E614" t="s">
        <v>376</v>
      </c>
      <c r="F614" t="s">
        <v>91</v>
      </c>
      <c r="G614" t="s">
        <v>78</v>
      </c>
      <c r="H614" t="s">
        <v>63</v>
      </c>
      <c r="I614">
        <v>2</v>
      </c>
      <c r="J614" t="s">
        <v>64</v>
      </c>
      <c r="K614">
        <v>17.399999999999999</v>
      </c>
      <c r="L614" s="3">
        <v>509</v>
      </c>
      <c r="M614">
        <v>11</v>
      </c>
      <c r="N614" s="3" t="s">
        <v>1748</v>
      </c>
      <c r="O614">
        <v>11.9</v>
      </c>
      <c r="P614" s="3" t="s">
        <v>1749</v>
      </c>
      <c r="Q614">
        <v>4.2</v>
      </c>
      <c r="R614" s="3" t="s">
        <v>1749</v>
      </c>
      <c r="S614">
        <v>100</v>
      </c>
      <c r="T614" s="3">
        <v>1</v>
      </c>
      <c r="U614">
        <v>100</v>
      </c>
      <c r="V614" s="3">
        <v>21</v>
      </c>
      <c r="W614">
        <v>1.4</v>
      </c>
      <c r="X614" s="3" t="s">
        <v>1749</v>
      </c>
      <c r="Y614">
        <v>11.4</v>
      </c>
      <c r="Z614" s="3" t="s">
        <v>1749</v>
      </c>
      <c r="AA614">
        <v>1</v>
      </c>
      <c r="AB614" s="3" t="s">
        <v>1749</v>
      </c>
      <c r="AC614">
        <v>70</v>
      </c>
      <c r="AD614">
        <v>87</v>
      </c>
      <c r="AE614">
        <v>14</v>
      </c>
      <c r="AF614">
        <v>12535</v>
      </c>
      <c r="AG614">
        <v>25496</v>
      </c>
      <c r="AH614">
        <v>43363</v>
      </c>
      <c r="AI614">
        <v>79867</v>
      </c>
      <c r="AJ614">
        <v>24.240762</v>
      </c>
      <c r="AK614">
        <v>55.740842000000001</v>
      </c>
    </row>
    <row r="615" spans="1:37" x14ac:dyDescent="0.3">
      <c r="A615">
        <v>611</v>
      </c>
      <c r="B615" s="3">
        <v>443</v>
      </c>
      <c r="C615" t="s">
        <v>811</v>
      </c>
      <c r="D615" t="s">
        <v>372</v>
      </c>
      <c r="E615" t="s">
        <v>373</v>
      </c>
      <c r="F615" t="s">
        <v>68</v>
      </c>
      <c r="G615" t="s">
        <v>62</v>
      </c>
      <c r="H615" t="s">
        <v>708</v>
      </c>
      <c r="I615">
        <v>4</v>
      </c>
      <c r="J615" t="s">
        <v>70</v>
      </c>
      <c r="K615">
        <v>15.2</v>
      </c>
      <c r="L615" s="3">
        <v>574</v>
      </c>
      <c r="M615">
        <v>21.5</v>
      </c>
      <c r="N615" s="3">
        <v>432</v>
      </c>
      <c r="O615">
        <v>92</v>
      </c>
      <c r="P615" s="3">
        <v>76</v>
      </c>
      <c r="Q615">
        <v>1</v>
      </c>
      <c r="R615" s="3" t="s">
        <v>1749</v>
      </c>
      <c r="S615">
        <v>13.3</v>
      </c>
      <c r="T615" s="3">
        <v>697</v>
      </c>
      <c r="U615">
        <v>21.3</v>
      </c>
      <c r="V615" s="3">
        <v>526</v>
      </c>
      <c r="W615">
        <v>1</v>
      </c>
      <c r="X615" s="3" t="s">
        <v>1749</v>
      </c>
      <c r="Y615">
        <v>11.2</v>
      </c>
      <c r="Z615" s="3" t="s">
        <v>1749</v>
      </c>
      <c r="AA615">
        <v>1</v>
      </c>
      <c r="AB615" s="3" t="s">
        <v>1749</v>
      </c>
      <c r="AC615">
        <v>70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>
        <v>48.019573000000001</v>
      </c>
      <c r="AK615">
        <v>66.923683999999994</v>
      </c>
    </row>
    <row r="616" spans="1:37" x14ac:dyDescent="0.3">
      <c r="A616">
        <v>612</v>
      </c>
      <c r="B616" s="3">
        <v>704</v>
      </c>
      <c r="C616" t="s">
        <v>812</v>
      </c>
      <c r="D616" t="s">
        <v>396</v>
      </c>
      <c r="E616" t="s">
        <v>397</v>
      </c>
      <c r="F616" t="s">
        <v>68</v>
      </c>
      <c r="G616" t="s">
        <v>78</v>
      </c>
      <c r="H616" t="s">
        <v>63</v>
      </c>
      <c r="I616">
        <v>5</v>
      </c>
      <c r="J616" t="s">
        <v>70</v>
      </c>
      <c r="K616">
        <v>13.1</v>
      </c>
      <c r="L616" s="3" t="s">
        <v>1748</v>
      </c>
      <c r="M616">
        <v>34.700000000000003</v>
      </c>
      <c r="N616" s="3">
        <v>280</v>
      </c>
      <c r="O616">
        <v>22.7</v>
      </c>
      <c r="P616" s="3">
        <v>623</v>
      </c>
      <c r="Q616">
        <v>6.7</v>
      </c>
      <c r="R616" s="3" t="s">
        <v>1749</v>
      </c>
      <c r="S616">
        <v>9</v>
      </c>
      <c r="T616" s="3" t="s">
        <v>1749</v>
      </c>
      <c r="U616">
        <v>70.900000000000006</v>
      </c>
      <c r="V616" s="3">
        <v>204</v>
      </c>
      <c r="W616">
        <v>38.6</v>
      </c>
      <c r="X616" s="3">
        <v>387</v>
      </c>
      <c r="Y616">
        <v>14.2</v>
      </c>
      <c r="Z616" s="3">
        <v>597</v>
      </c>
      <c r="AA616">
        <v>2.7</v>
      </c>
      <c r="AB616" s="3" t="s">
        <v>1749</v>
      </c>
      <c r="AC616">
        <v>70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>
        <v>49.201540700000002</v>
      </c>
      <c r="AK616">
        <v>16.603618999999998</v>
      </c>
    </row>
    <row r="617" spans="1:37" x14ac:dyDescent="0.3">
      <c r="A617">
        <v>613</v>
      </c>
      <c r="B617" s="3">
        <v>477</v>
      </c>
      <c r="C617" t="s">
        <v>813</v>
      </c>
      <c r="D617" t="s">
        <v>122</v>
      </c>
      <c r="E617" t="s">
        <v>123</v>
      </c>
      <c r="F617" t="s">
        <v>68</v>
      </c>
      <c r="G617" t="s">
        <v>69</v>
      </c>
      <c r="H617" t="s">
        <v>63</v>
      </c>
      <c r="I617">
        <v>5</v>
      </c>
      <c r="J617" t="s">
        <v>70</v>
      </c>
      <c r="K617">
        <v>14.4</v>
      </c>
      <c r="L617" s="3">
        <v>599</v>
      </c>
      <c r="M617">
        <v>4.3</v>
      </c>
      <c r="N617" s="3" t="s">
        <v>1748</v>
      </c>
      <c r="O617">
        <v>82.8</v>
      </c>
      <c r="P617" s="3">
        <v>123</v>
      </c>
      <c r="Q617">
        <v>6.9</v>
      </c>
      <c r="R617" s="3" t="s">
        <v>1749</v>
      </c>
      <c r="S617">
        <v>0</v>
      </c>
      <c r="T617" s="3">
        <v>0</v>
      </c>
      <c r="U617">
        <v>9.8000000000000007</v>
      </c>
      <c r="V617" s="3" t="s">
        <v>1749</v>
      </c>
      <c r="W617">
        <v>73.400000000000006</v>
      </c>
      <c r="X617" s="3">
        <v>179</v>
      </c>
      <c r="Y617">
        <v>7.6</v>
      </c>
      <c r="Z617" s="3" t="s">
        <v>1749</v>
      </c>
      <c r="AA617">
        <v>5.8</v>
      </c>
      <c r="AB617" s="3" t="s">
        <v>1749</v>
      </c>
      <c r="AC617">
        <v>70</v>
      </c>
      <c r="AD617">
        <v>95</v>
      </c>
      <c r="AE617">
        <v>1</v>
      </c>
      <c r="AF617">
        <v>499</v>
      </c>
      <c r="AG617">
        <v>166</v>
      </c>
      <c r="AH617">
        <v>31931</v>
      </c>
      <c r="AI617">
        <v>67900</v>
      </c>
      <c r="AJ617">
        <v>51.486131899999997</v>
      </c>
      <c r="AK617">
        <v>11.9695316</v>
      </c>
    </row>
    <row r="618" spans="1:37" x14ac:dyDescent="0.3">
      <c r="A618">
        <v>614</v>
      </c>
      <c r="B618" s="3">
        <v>584</v>
      </c>
      <c r="C618" t="s">
        <v>814</v>
      </c>
      <c r="D618" t="s">
        <v>167</v>
      </c>
      <c r="E618" t="s">
        <v>168</v>
      </c>
      <c r="F618" t="s">
        <v>61</v>
      </c>
      <c r="G618" t="s">
        <v>62</v>
      </c>
      <c r="H618" t="s">
        <v>63</v>
      </c>
      <c r="I618">
        <v>4</v>
      </c>
      <c r="J618" t="s">
        <v>70</v>
      </c>
      <c r="K618">
        <v>21.5</v>
      </c>
      <c r="L618" s="3">
        <v>402</v>
      </c>
      <c r="M618">
        <v>27.1</v>
      </c>
      <c r="N618" s="3">
        <v>358</v>
      </c>
      <c r="O618">
        <v>23</v>
      </c>
      <c r="P618" s="3">
        <v>617</v>
      </c>
      <c r="Q618">
        <v>17.8</v>
      </c>
      <c r="R618" s="3">
        <v>586</v>
      </c>
      <c r="S618">
        <v>12.9</v>
      </c>
      <c r="T618" s="3" t="s">
        <v>1749</v>
      </c>
      <c r="U618">
        <v>9.1</v>
      </c>
      <c r="V618" s="3" t="s">
        <v>1749</v>
      </c>
      <c r="W618">
        <v>2.1</v>
      </c>
      <c r="X618" s="3" t="s">
        <v>1749</v>
      </c>
      <c r="Y618">
        <v>6.5</v>
      </c>
      <c r="Z618" s="3" t="s">
        <v>1749</v>
      </c>
      <c r="AA618">
        <v>30.2</v>
      </c>
      <c r="AB618" s="3">
        <v>447</v>
      </c>
      <c r="AC618">
        <v>70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>
        <v>24.968155800000002</v>
      </c>
      <c r="AK618">
        <v>121.1952988</v>
      </c>
    </row>
    <row r="619" spans="1:37" x14ac:dyDescent="0.3">
      <c r="A619">
        <v>615</v>
      </c>
      <c r="B619" s="3">
        <v>628</v>
      </c>
      <c r="C619" t="s">
        <v>815</v>
      </c>
      <c r="D619" t="s">
        <v>128</v>
      </c>
      <c r="E619" t="s">
        <v>129</v>
      </c>
      <c r="F619" t="s">
        <v>68</v>
      </c>
      <c r="G619" t="s">
        <v>69</v>
      </c>
      <c r="H619" t="s">
        <v>63</v>
      </c>
      <c r="I619">
        <v>4</v>
      </c>
      <c r="J619" t="s">
        <v>70</v>
      </c>
      <c r="K619">
        <v>23</v>
      </c>
      <c r="L619" s="3">
        <v>379</v>
      </c>
      <c r="M619">
        <v>18.5</v>
      </c>
      <c r="N619" s="3">
        <v>475</v>
      </c>
      <c r="O619">
        <v>38</v>
      </c>
      <c r="P619" s="3">
        <v>416</v>
      </c>
      <c r="Q619">
        <v>17.100000000000001</v>
      </c>
      <c r="R619" s="3">
        <v>599</v>
      </c>
      <c r="S619">
        <v>10.4</v>
      </c>
      <c r="T619" s="3" t="s">
        <v>1749</v>
      </c>
      <c r="U619">
        <v>12.4</v>
      </c>
      <c r="V619" s="3">
        <v>672</v>
      </c>
      <c r="W619">
        <v>7.9</v>
      </c>
      <c r="X619" s="3" t="s">
        <v>1749</v>
      </c>
      <c r="Y619">
        <v>13.3</v>
      </c>
      <c r="Z619" s="3">
        <v>643</v>
      </c>
      <c r="AA619">
        <v>8.1</v>
      </c>
      <c r="AB619" s="3" t="s">
        <v>1749</v>
      </c>
      <c r="AC619">
        <v>70</v>
      </c>
      <c r="AD619">
        <v>90</v>
      </c>
      <c r="AE619">
        <v>5</v>
      </c>
      <c r="AF619">
        <v>3655</v>
      </c>
      <c r="AG619">
        <v>1537</v>
      </c>
      <c r="AH619">
        <v>34860</v>
      </c>
      <c r="AI619">
        <v>63618</v>
      </c>
      <c r="AJ619">
        <v>35.233968099999998</v>
      </c>
      <c r="AK619">
        <v>129.08068549999999</v>
      </c>
    </row>
    <row r="620" spans="1:37" x14ac:dyDescent="0.3">
      <c r="A620">
        <v>616</v>
      </c>
      <c r="B620" s="3">
        <v>392</v>
      </c>
      <c r="C620" t="s">
        <v>816</v>
      </c>
      <c r="D620" t="s">
        <v>113</v>
      </c>
      <c r="E620" t="s">
        <v>114</v>
      </c>
      <c r="F620" t="s">
        <v>91</v>
      </c>
      <c r="G620" t="s">
        <v>78</v>
      </c>
      <c r="H620" t="s">
        <v>63</v>
      </c>
      <c r="I620">
        <v>4</v>
      </c>
      <c r="J620" t="s">
        <v>70</v>
      </c>
      <c r="K620">
        <v>11.5</v>
      </c>
      <c r="L620" s="3" t="s">
        <v>1748</v>
      </c>
      <c r="M620">
        <v>5.8</v>
      </c>
      <c r="N620" s="3" t="s">
        <v>1748</v>
      </c>
      <c r="O620">
        <v>100</v>
      </c>
      <c r="P620" s="3">
        <v>10</v>
      </c>
      <c r="Q620">
        <v>18.2</v>
      </c>
      <c r="R620" s="3">
        <v>580</v>
      </c>
      <c r="S620">
        <v>3.5</v>
      </c>
      <c r="T620" s="3" t="s">
        <v>1749</v>
      </c>
      <c r="U620">
        <v>15.3</v>
      </c>
      <c r="V620" s="3">
        <v>614</v>
      </c>
      <c r="W620">
        <v>1.2</v>
      </c>
      <c r="X620" s="3" t="s">
        <v>1749</v>
      </c>
      <c r="Y620">
        <v>8</v>
      </c>
      <c r="Z620" s="3" t="s">
        <v>1749</v>
      </c>
      <c r="AA620">
        <v>1.1000000000000001</v>
      </c>
      <c r="AB620" s="3" t="s">
        <v>1749</v>
      </c>
      <c r="AC620">
        <v>70</v>
      </c>
      <c r="AD620">
        <v>92</v>
      </c>
      <c r="AE620">
        <v>9</v>
      </c>
      <c r="AF620">
        <v>8132</v>
      </c>
      <c r="AG620">
        <v>3470</v>
      </c>
      <c r="AH620">
        <v>37963</v>
      </c>
      <c r="AI620">
        <v>72067</v>
      </c>
      <c r="AJ620">
        <v>35.701408299999997</v>
      </c>
      <c r="AK620">
        <v>139.76416090000001</v>
      </c>
    </row>
    <row r="621" spans="1:37" x14ac:dyDescent="0.3">
      <c r="A621">
        <v>617</v>
      </c>
      <c r="B621" s="3">
        <v>596</v>
      </c>
      <c r="C621" t="s">
        <v>817</v>
      </c>
      <c r="D621" t="s">
        <v>403</v>
      </c>
      <c r="E621" t="s">
        <v>404</v>
      </c>
      <c r="F621" t="s">
        <v>68</v>
      </c>
      <c r="G621" t="s">
        <v>69</v>
      </c>
      <c r="H621" t="s">
        <v>63</v>
      </c>
      <c r="I621">
        <v>4</v>
      </c>
      <c r="J621" t="s">
        <v>70</v>
      </c>
      <c r="K621">
        <v>15.6</v>
      </c>
      <c r="L621" s="3">
        <v>562</v>
      </c>
      <c r="M621">
        <v>8.6999999999999993</v>
      </c>
      <c r="N621" s="3" t="s">
        <v>1748</v>
      </c>
      <c r="O621">
        <v>32.799999999999997</v>
      </c>
      <c r="P621" s="3">
        <v>483</v>
      </c>
      <c r="Q621">
        <v>18.7</v>
      </c>
      <c r="R621" s="3">
        <v>573</v>
      </c>
      <c r="S621">
        <v>19.399999999999999</v>
      </c>
      <c r="T621" s="3">
        <v>596</v>
      </c>
      <c r="U621">
        <v>18</v>
      </c>
      <c r="V621" s="3">
        <v>575</v>
      </c>
      <c r="W621">
        <v>52.7</v>
      </c>
      <c r="X621" s="3">
        <v>297</v>
      </c>
      <c r="Y621">
        <v>10.199999999999999</v>
      </c>
      <c r="Z621" s="3" t="s">
        <v>1749</v>
      </c>
      <c r="AA621">
        <v>27.6</v>
      </c>
      <c r="AB621" s="3">
        <v>471</v>
      </c>
      <c r="AC621">
        <v>70</v>
      </c>
      <c r="AD621">
        <v>87</v>
      </c>
      <c r="AE621">
        <v>2</v>
      </c>
      <c r="AF621">
        <v>991</v>
      </c>
      <c r="AG621">
        <v>705</v>
      </c>
      <c r="AH621">
        <v>22048</v>
      </c>
      <c r="AI621">
        <v>39508</v>
      </c>
      <c r="AJ621">
        <v>41.5607319</v>
      </c>
      <c r="AK621">
        <v>-8.3962368000000005</v>
      </c>
    </row>
    <row r="622" spans="1:37" x14ac:dyDescent="0.3">
      <c r="A622">
        <v>618</v>
      </c>
      <c r="B622" s="3">
        <v>623</v>
      </c>
      <c r="C622" t="s">
        <v>818</v>
      </c>
      <c r="D622" t="s">
        <v>160</v>
      </c>
      <c r="E622" t="s">
        <v>161</v>
      </c>
      <c r="F622" t="s">
        <v>91</v>
      </c>
      <c r="G622" t="s">
        <v>78</v>
      </c>
      <c r="H622" t="s">
        <v>63</v>
      </c>
      <c r="I622">
        <v>2</v>
      </c>
      <c r="J622" t="s">
        <v>440</v>
      </c>
      <c r="K622">
        <v>6.4</v>
      </c>
      <c r="L622" s="3" t="s">
        <v>1748</v>
      </c>
      <c r="M622">
        <v>8.6</v>
      </c>
      <c r="N622" s="3" t="s">
        <v>1748</v>
      </c>
      <c r="O622">
        <v>57.8</v>
      </c>
      <c r="P622" s="3">
        <v>250</v>
      </c>
      <c r="Q622">
        <v>1.5</v>
      </c>
      <c r="R622" s="3" t="s">
        <v>1749</v>
      </c>
      <c r="S622">
        <v>89.8</v>
      </c>
      <c r="T622" s="3">
        <v>185</v>
      </c>
      <c r="U622">
        <v>100</v>
      </c>
      <c r="V622" s="3">
        <v>16</v>
      </c>
      <c r="W622">
        <v>1</v>
      </c>
      <c r="X622" s="3" t="s">
        <v>1749</v>
      </c>
      <c r="Y622">
        <v>9.4</v>
      </c>
      <c r="Z622" s="3" t="s">
        <v>1749</v>
      </c>
      <c r="AA622">
        <v>1</v>
      </c>
      <c r="AB622" s="3" t="s">
        <v>1749</v>
      </c>
      <c r="AC622">
        <v>70</v>
      </c>
      <c r="AD622">
        <v>84</v>
      </c>
      <c r="AE622">
        <v>10</v>
      </c>
      <c r="AF622">
        <v>3396</v>
      </c>
      <c r="AG622">
        <v>7901</v>
      </c>
      <c r="AH622">
        <v>14981</v>
      </c>
      <c r="AI622">
        <v>28346</v>
      </c>
      <c r="AJ622">
        <v>3.0554057000000001</v>
      </c>
      <c r="AK622">
        <v>101.7005614</v>
      </c>
    </row>
    <row r="623" spans="1:37" x14ac:dyDescent="0.3">
      <c r="A623">
        <v>619</v>
      </c>
      <c r="B623" s="3">
        <v>475</v>
      </c>
      <c r="C623" t="s">
        <v>819</v>
      </c>
      <c r="D623" t="s">
        <v>167</v>
      </c>
      <c r="E623" t="s">
        <v>168</v>
      </c>
      <c r="F623" t="s">
        <v>61</v>
      </c>
      <c r="G623" t="s">
        <v>78</v>
      </c>
      <c r="H623" t="s">
        <v>63</v>
      </c>
      <c r="I623">
        <v>3</v>
      </c>
      <c r="J623" t="s">
        <v>64</v>
      </c>
      <c r="K623">
        <v>5.7</v>
      </c>
      <c r="L623" s="3" t="s">
        <v>1748</v>
      </c>
      <c r="M623">
        <v>4.5999999999999996</v>
      </c>
      <c r="N623" s="3" t="s">
        <v>1748</v>
      </c>
      <c r="O623">
        <v>70</v>
      </c>
      <c r="P623" s="3">
        <v>184</v>
      </c>
      <c r="Q623">
        <v>43</v>
      </c>
      <c r="R623" s="3">
        <v>309</v>
      </c>
      <c r="S623">
        <v>4.3</v>
      </c>
      <c r="T623" s="3" t="s">
        <v>1749</v>
      </c>
      <c r="U623">
        <v>4.7</v>
      </c>
      <c r="V623" s="3" t="s">
        <v>1749</v>
      </c>
      <c r="W623">
        <v>1.4</v>
      </c>
      <c r="X623" s="3" t="s">
        <v>1749</v>
      </c>
      <c r="Y623">
        <v>7.9</v>
      </c>
      <c r="Z623" s="3" t="s">
        <v>1749</v>
      </c>
      <c r="AA623">
        <v>4.0999999999999996</v>
      </c>
      <c r="AB623" s="3" t="s">
        <v>1749</v>
      </c>
      <c r="AC623">
        <v>70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>
        <v>25.034918600000001</v>
      </c>
      <c r="AK623">
        <v>121.3877767</v>
      </c>
    </row>
    <row r="624" spans="1:37" x14ac:dyDescent="0.3">
      <c r="A624">
        <v>620</v>
      </c>
      <c r="B624" s="3">
        <v>705</v>
      </c>
      <c r="C624" t="s">
        <v>820</v>
      </c>
      <c r="D624" t="s">
        <v>384</v>
      </c>
      <c r="E624" t="s">
        <v>385</v>
      </c>
      <c r="F624" t="s">
        <v>68</v>
      </c>
      <c r="G624" t="s">
        <v>134</v>
      </c>
      <c r="H624" t="s">
        <v>320</v>
      </c>
      <c r="I624">
        <v>2</v>
      </c>
      <c r="J624" t="s">
        <v>70</v>
      </c>
      <c r="K624">
        <v>15.3</v>
      </c>
      <c r="L624" s="3">
        <v>570</v>
      </c>
      <c r="M624">
        <v>41</v>
      </c>
      <c r="N624" s="3">
        <v>227</v>
      </c>
      <c r="O624">
        <v>36.9</v>
      </c>
      <c r="P624" s="3">
        <v>427</v>
      </c>
      <c r="Q624">
        <v>1.7</v>
      </c>
      <c r="R624" s="3" t="s">
        <v>1749</v>
      </c>
      <c r="S624">
        <v>43.1</v>
      </c>
      <c r="T624" s="3">
        <v>388</v>
      </c>
      <c r="U624">
        <v>5.2</v>
      </c>
      <c r="V624" s="3" t="s">
        <v>1749</v>
      </c>
      <c r="W624">
        <v>1</v>
      </c>
      <c r="X624" s="3" t="s">
        <v>1749</v>
      </c>
      <c r="Y624">
        <v>14.5</v>
      </c>
      <c r="Z624" s="3">
        <v>577</v>
      </c>
      <c r="AA624">
        <v>26.3</v>
      </c>
      <c r="AB624" s="3">
        <v>484</v>
      </c>
      <c r="AC624">
        <v>70</v>
      </c>
      <c r="AD624">
        <v>76</v>
      </c>
      <c r="AE624">
        <v>9</v>
      </c>
      <c r="AF624">
        <v>2316</v>
      </c>
      <c r="AG624">
        <v>12885</v>
      </c>
      <c r="AH624">
        <v>11033</v>
      </c>
      <c r="AI624">
        <v>20640</v>
      </c>
      <c r="AJ624">
        <v>-7.2823560000000001</v>
      </c>
      <c r="AK624">
        <v>112.7949253</v>
      </c>
    </row>
    <row r="625" spans="1:37" x14ac:dyDescent="0.3">
      <c r="A625">
        <v>621</v>
      </c>
      <c r="B625" s="3">
        <v>629</v>
      </c>
      <c r="C625" t="s">
        <v>821</v>
      </c>
      <c r="D625" t="s">
        <v>160</v>
      </c>
      <c r="E625" t="s">
        <v>161</v>
      </c>
      <c r="F625" t="s">
        <v>91</v>
      </c>
      <c r="G625" t="s">
        <v>78</v>
      </c>
      <c r="H625" t="s">
        <v>63</v>
      </c>
      <c r="I625">
        <v>2</v>
      </c>
      <c r="J625" t="s">
        <v>440</v>
      </c>
      <c r="K625">
        <v>12.4</v>
      </c>
      <c r="L625" s="3" t="s">
        <v>1748</v>
      </c>
      <c r="M625">
        <v>12.2</v>
      </c>
      <c r="N625" s="3" t="s">
        <v>1748</v>
      </c>
      <c r="O625">
        <v>33.5</v>
      </c>
      <c r="P625" s="3">
        <v>476</v>
      </c>
      <c r="Q625">
        <v>1.6</v>
      </c>
      <c r="R625" s="3" t="s">
        <v>1749</v>
      </c>
      <c r="S625">
        <v>90.5</v>
      </c>
      <c r="T625" s="3">
        <v>180</v>
      </c>
      <c r="U625">
        <v>94.1</v>
      </c>
      <c r="V625" s="3">
        <v>92</v>
      </c>
      <c r="W625">
        <v>1</v>
      </c>
      <c r="X625" s="3" t="s">
        <v>1749</v>
      </c>
      <c r="Y625">
        <v>10.1</v>
      </c>
      <c r="Z625" s="3" t="s">
        <v>1749</v>
      </c>
      <c r="AA625">
        <v>1</v>
      </c>
      <c r="AB625" s="3" t="s">
        <v>1749</v>
      </c>
      <c r="AC625">
        <v>70</v>
      </c>
      <c r="AD625">
        <v>84</v>
      </c>
      <c r="AE625">
        <v>10</v>
      </c>
      <c r="AF625">
        <v>3396</v>
      </c>
      <c r="AG625">
        <v>7901</v>
      </c>
      <c r="AH625">
        <v>14981</v>
      </c>
      <c r="AI625">
        <v>28346</v>
      </c>
      <c r="AJ625">
        <v>3.0779177999999998</v>
      </c>
      <c r="AK625">
        <v>101.55291560000001</v>
      </c>
    </row>
    <row r="626" spans="1:37" x14ac:dyDescent="0.3">
      <c r="A626">
        <v>622</v>
      </c>
      <c r="B626" s="3">
        <v>557</v>
      </c>
      <c r="C626" t="s">
        <v>822</v>
      </c>
      <c r="D626" t="s">
        <v>94</v>
      </c>
      <c r="E626" t="s">
        <v>1726</v>
      </c>
      <c r="F626" t="s">
        <v>82</v>
      </c>
      <c r="G626" t="s">
        <v>62</v>
      </c>
      <c r="H626" t="s">
        <v>63</v>
      </c>
      <c r="I626">
        <v>4</v>
      </c>
      <c r="J626" t="s">
        <v>70</v>
      </c>
      <c r="K626">
        <v>5.9</v>
      </c>
      <c r="L626" s="3" t="s">
        <v>1748</v>
      </c>
      <c r="M626">
        <v>2.5</v>
      </c>
      <c r="N626" s="3" t="s">
        <v>1748</v>
      </c>
      <c r="O626">
        <v>46</v>
      </c>
      <c r="P626" s="3">
        <v>341</v>
      </c>
      <c r="Q626">
        <v>53.6</v>
      </c>
      <c r="R626" s="3">
        <v>239</v>
      </c>
      <c r="S626">
        <v>13.9</v>
      </c>
      <c r="T626" s="3">
        <v>686</v>
      </c>
      <c r="U626">
        <v>4.8</v>
      </c>
      <c r="V626" s="3" t="s">
        <v>1749</v>
      </c>
      <c r="W626">
        <v>6.1</v>
      </c>
      <c r="X626" s="3" t="s">
        <v>1749</v>
      </c>
      <c r="Y626">
        <v>10.1</v>
      </c>
      <c r="Z626" s="3" t="s">
        <v>1749</v>
      </c>
      <c r="AA626">
        <v>3.2</v>
      </c>
      <c r="AB626" s="3" t="s">
        <v>1749</v>
      </c>
      <c r="AC626">
        <v>70</v>
      </c>
      <c r="AD626">
        <v>94</v>
      </c>
      <c r="AE626">
        <v>1</v>
      </c>
      <c r="AF626">
        <v>1008</v>
      </c>
      <c r="AG626">
        <v>2742</v>
      </c>
      <c r="AH626">
        <v>30726</v>
      </c>
      <c r="AI626">
        <v>58947</v>
      </c>
      <c r="AJ626">
        <v>34.245963199999998</v>
      </c>
      <c r="AK626">
        <v>108.91386749999999</v>
      </c>
    </row>
    <row r="627" spans="1:37" x14ac:dyDescent="0.3">
      <c r="A627">
        <v>623</v>
      </c>
      <c r="B627" s="3">
        <v>706</v>
      </c>
      <c r="C627" t="s">
        <v>823</v>
      </c>
      <c r="D627" t="s">
        <v>59</v>
      </c>
      <c r="E627" t="s">
        <v>60</v>
      </c>
      <c r="F627" t="s">
        <v>61</v>
      </c>
      <c r="G627" t="s">
        <v>62</v>
      </c>
      <c r="H627" t="s">
        <v>63</v>
      </c>
      <c r="I627">
        <v>5</v>
      </c>
      <c r="J627" t="s">
        <v>64</v>
      </c>
      <c r="K627">
        <v>2.7</v>
      </c>
      <c r="L627" s="3" t="s">
        <v>1748</v>
      </c>
      <c r="M627">
        <v>2.9</v>
      </c>
      <c r="N627" s="3" t="s">
        <v>1748</v>
      </c>
      <c r="O627">
        <v>4.7</v>
      </c>
      <c r="P627" s="3" t="s">
        <v>1749</v>
      </c>
      <c r="Q627">
        <v>52.4</v>
      </c>
      <c r="R627" s="3">
        <v>246</v>
      </c>
      <c r="S627">
        <v>37.5</v>
      </c>
      <c r="T627" s="3">
        <v>428</v>
      </c>
      <c r="U627">
        <v>91.4</v>
      </c>
      <c r="V627" s="3">
        <v>110</v>
      </c>
      <c r="W627">
        <v>1.2</v>
      </c>
      <c r="X627" s="3" t="s">
        <v>1749</v>
      </c>
      <c r="Y627">
        <v>12.2</v>
      </c>
      <c r="Z627" s="3" t="s">
        <v>1749</v>
      </c>
      <c r="AA627">
        <v>1.1000000000000001</v>
      </c>
      <c r="AB627" s="3" t="s">
        <v>1749</v>
      </c>
      <c r="AC627">
        <v>70</v>
      </c>
      <c r="AD627">
        <v>100</v>
      </c>
      <c r="AE627">
        <v>19</v>
      </c>
      <c r="AF627">
        <v>27091</v>
      </c>
      <c r="AG627">
        <v>12264</v>
      </c>
      <c r="AH627">
        <v>59456</v>
      </c>
      <c r="AI627">
        <v>113268</v>
      </c>
      <c r="AJ627">
        <v>40.744820300000001</v>
      </c>
      <c r="AK627">
        <v>-74.025648500000003</v>
      </c>
    </row>
    <row r="628" spans="1:37" x14ac:dyDescent="0.3">
      <c r="A628">
        <v>624</v>
      </c>
      <c r="B628" s="3">
        <v>669</v>
      </c>
      <c r="C628" t="s">
        <v>824</v>
      </c>
      <c r="D628" t="s">
        <v>278</v>
      </c>
      <c r="E628" t="s">
        <v>279</v>
      </c>
      <c r="F628" t="s">
        <v>68</v>
      </c>
      <c r="G628" t="s">
        <v>62</v>
      </c>
      <c r="H628" t="s">
        <v>320</v>
      </c>
      <c r="I628">
        <v>3</v>
      </c>
      <c r="J628" t="s">
        <v>64</v>
      </c>
      <c r="K628">
        <v>10.4</v>
      </c>
      <c r="L628" s="3" t="s">
        <v>1748</v>
      </c>
      <c r="M628">
        <v>43.7</v>
      </c>
      <c r="N628" s="3">
        <v>208</v>
      </c>
      <c r="O628">
        <v>6.3</v>
      </c>
      <c r="P628" s="3" t="s">
        <v>1749</v>
      </c>
      <c r="Q628">
        <v>8.5</v>
      </c>
      <c r="R628" s="3" t="s">
        <v>1749</v>
      </c>
      <c r="S628">
        <v>94.7</v>
      </c>
      <c r="T628" s="3">
        <v>153</v>
      </c>
      <c r="U628">
        <v>32.200000000000003</v>
      </c>
      <c r="V628" s="3">
        <v>399</v>
      </c>
      <c r="W628">
        <v>2.4</v>
      </c>
      <c r="X628" s="3" t="s">
        <v>1749</v>
      </c>
      <c r="Y628">
        <v>15.6</v>
      </c>
      <c r="Z628" s="3">
        <v>535</v>
      </c>
      <c r="AA628">
        <v>1.4</v>
      </c>
      <c r="AB628" s="3" t="s">
        <v>1749</v>
      </c>
      <c r="AC628">
        <v>70</v>
      </c>
      <c r="AD628">
        <v>90</v>
      </c>
      <c r="AE628">
        <v>8</v>
      </c>
      <c r="AF628">
        <v>4882</v>
      </c>
      <c r="AG628">
        <v>2453</v>
      </c>
      <c r="AH628">
        <v>27945</v>
      </c>
      <c r="AI628">
        <v>51090</v>
      </c>
      <c r="AJ628">
        <v>41.411921</v>
      </c>
      <c r="AK628">
        <v>2.1312199999999999</v>
      </c>
    </row>
    <row r="629" spans="1:37" x14ac:dyDescent="0.3">
      <c r="A629">
        <v>625</v>
      </c>
      <c r="B629" s="3" t="s">
        <v>703</v>
      </c>
      <c r="C629" t="s">
        <v>825</v>
      </c>
      <c r="D629" t="s">
        <v>307</v>
      </c>
      <c r="E629" t="s">
        <v>308</v>
      </c>
      <c r="F629" t="s">
        <v>68</v>
      </c>
      <c r="G629" t="s">
        <v>69</v>
      </c>
      <c r="H629" t="s">
        <v>63</v>
      </c>
      <c r="I629">
        <v>4</v>
      </c>
      <c r="J629" t="s">
        <v>70</v>
      </c>
      <c r="K629">
        <v>12.9</v>
      </c>
      <c r="L629" s="3" t="s">
        <v>1748</v>
      </c>
      <c r="M629">
        <v>11.8</v>
      </c>
      <c r="N629" s="3" t="s">
        <v>1748</v>
      </c>
      <c r="O629">
        <v>6.5</v>
      </c>
      <c r="P629" s="3" t="s">
        <v>1749</v>
      </c>
      <c r="Q629">
        <v>22.8</v>
      </c>
      <c r="R629" s="3">
        <v>516</v>
      </c>
      <c r="S629">
        <v>25.1</v>
      </c>
      <c r="T629" s="3">
        <v>534</v>
      </c>
      <c r="U629">
        <v>1.9</v>
      </c>
      <c r="V629" s="3" t="s">
        <v>1749</v>
      </c>
      <c r="W629">
        <v>78.099999999999994</v>
      </c>
      <c r="X629" s="3">
        <v>157</v>
      </c>
      <c r="Y629">
        <v>28</v>
      </c>
      <c r="Z629" s="3">
        <v>287</v>
      </c>
      <c r="AA629">
        <v>37.799999999999997</v>
      </c>
      <c r="AB629" s="3">
        <v>379</v>
      </c>
      <c r="AC629">
        <v>70</v>
      </c>
      <c r="AD629">
        <v>89</v>
      </c>
      <c r="AE629">
        <v>8</v>
      </c>
      <c r="AF629">
        <v>3862</v>
      </c>
      <c r="AG629">
        <v>10038</v>
      </c>
      <c r="AH629">
        <v>21642</v>
      </c>
      <c r="AI629">
        <v>39259</v>
      </c>
      <c r="AJ629">
        <v>-29.8674219</v>
      </c>
      <c r="AK629">
        <v>30.9807272</v>
      </c>
    </row>
    <row r="630" spans="1:37" x14ac:dyDescent="0.3">
      <c r="A630">
        <v>626</v>
      </c>
      <c r="B630" s="3">
        <v>630</v>
      </c>
      <c r="C630" t="s">
        <v>826</v>
      </c>
      <c r="D630" t="s">
        <v>827</v>
      </c>
      <c r="E630" t="s">
        <v>828</v>
      </c>
      <c r="F630" t="s">
        <v>82</v>
      </c>
      <c r="G630" t="s">
        <v>69</v>
      </c>
      <c r="H630" t="s">
        <v>63</v>
      </c>
      <c r="I630">
        <v>5</v>
      </c>
      <c r="J630" t="s">
        <v>70</v>
      </c>
      <c r="K630">
        <v>20</v>
      </c>
      <c r="L630" s="3">
        <v>439</v>
      </c>
      <c r="M630">
        <v>9.5</v>
      </c>
      <c r="N630" s="3" t="s">
        <v>1748</v>
      </c>
      <c r="O630">
        <v>35.6</v>
      </c>
      <c r="P630" s="3">
        <v>446</v>
      </c>
      <c r="Q630">
        <v>6.3</v>
      </c>
      <c r="R630" s="3" t="s">
        <v>1749</v>
      </c>
      <c r="S630">
        <v>4.5</v>
      </c>
      <c r="T630" s="3" t="s">
        <v>1749</v>
      </c>
      <c r="U630">
        <v>10.7</v>
      </c>
      <c r="V630" s="3" t="s">
        <v>1749</v>
      </c>
      <c r="W630">
        <v>59.3</v>
      </c>
      <c r="X630" s="3">
        <v>250</v>
      </c>
      <c r="Y630">
        <v>48.9</v>
      </c>
      <c r="Z630" s="3">
        <v>139</v>
      </c>
      <c r="AA630">
        <v>17.2</v>
      </c>
      <c r="AB630" s="3">
        <v>574</v>
      </c>
      <c r="AC630">
        <v>70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>
        <v>46.049193799999998</v>
      </c>
      <c r="AK630">
        <v>14.5041552</v>
      </c>
    </row>
    <row r="631" spans="1:37" x14ac:dyDescent="0.3">
      <c r="A631">
        <v>627</v>
      </c>
      <c r="B631" s="3">
        <v>707</v>
      </c>
      <c r="C631" t="s">
        <v>829</v>
      </c>
      <c r="D631" t="s">
        <v>278</v>
      </c>
      <c r="E631" t="s">
        <v>279</v>
      </c>
      <c r="F631" t="s">
        <v>82</v>
      </c>
      <c r="G631" t="s">
        <v>62</v>
      </c>
      <c r="H631" t="s">
        <v>63</v>
      </c>
      <c r="I631">
        <v>3</v>
      </c>
      <c r="J631" t="s">
        <v>70</v>
      </c>
      <c r="K631">
        <v>19.399999999999999</v>
      </c>
      <c r="L631" s="3">
        <v>457</v>
      </c>
      <c r="M631">
        <v>6.4</v>
      </c>
      <c r="N631" s="3" t="s">
        <v>1748</v>
      </c>
      <c r="O631">
        <v>34.700000000000003</v>
      </c>
      <c r="P631" s="3">
        <v>462</v>
      </c>
      <c r="Q631">
        <v>17.399999999999999</v>
      </c>
      <c r="R631" s="3">
        <v>593</v>
      </c>
      <c r="S631">
        <v>2.5</v>
      </c>
      <c r="T631" s="3" t="s">
        <v>1749</v>
      </c>
      <c r="U631">
        <v>3.8</v>
      </c>
      <c r="V631" s="3" t="s">
        <v>1749</v>
      </c>
      <c r="W631">
        <v>73.599999999999994</v>
      </c>
      <c r="X631" s="3">
        <v>178</v>
      </c>
      <c r="Y631">
        <v>7</v>
      </c>
      <c r="Z631" s="3" t="s">
        <v>1749</v>
      </c>
      <c r="AA631">
        <v>21.2</v>
      </c>
      <c r="AB631" s="3">
        <v>533</v>
      </c>
      <c r="AC631">
        <v>70</v>
      </c>
      <c r="AD631">
        <v>90</v>
      </c>
      <c r="AE631">
        <v>8</v>
      </c>
      <c r="AF631">
        <v>4882</v>
      </c>
      <c r="AG631">
        <v>2453</v>
      </c>
      <c r="AH631">
        <v>27945</v>
      </c>
      <c r="AI631">
        <v>51090</v>
      </c>
      <c r="AJ631">
        <v>43.330898500000004</v>
      </c>
      <c r="AK631">
        <v>-2.9680574000000002</v>
      </c>
    </row>
    <row r="632" spans="1:37" x14ac:dyDescent="0.3">
      <c r="A632">
        <v>628</v>
      </c>
      <c r="B632" s="3" t="s">
        <v>703</v>
      </c>
      <c r="C632" t="s">
        <v>830</v>
      </c>
      <c r="D632" t="s">
        <v>94</v>
      </c>
      <c r="E632" t="s">
        <v>1726</v>
      </c>
      <c r="F632" t="s">
        <v>82</v>
      </c>
      <c r="G632" t="s">
        <v>69</v>
      </c>
      <c r="H632" t="s">
        <v>63</v>
      </c>
      <c r="I632">
        <v>4</v>
      </c>
      <c r="J632" t="s">
        <v>70</v>
      </c>
      <c r="K632">
        <v>5.4</v>
      </c>
      <c r="L632" s="3" t="s">
        <v>1748</v>
      </c>
      <c r="M632">
        <v>19.7</v>
      </c>
      <c r="N632" s="3">
        <v>461</v>
      </c>
      <c r="O632">
        <v>4.7</v>
      </c>
      <c r="P632" s="3" t="s">
        <v>1749</v>
      </c>
      <c r="Q632">
        <v>65.599999999999994</v>
      </c>
      <c r="R632" s="3">
        <v>168</v>
      </c>
      <c r="S632">
        <v>0</v>
      </c>
      <c r="T632" s="3">
        <v>0</v>
      </c>
      <c r="U632">
        <v>2.5</v>
      </c>
      <c r="V632" s="3" t="s">
        <v>1749</v>
      </c>
      <c r="W632">
        <v>4.4000000000000004</v>
      </c>
      <c r="X632" s="3" t="s">
        <v>1749</v>
      </c>
      <c r="Y632">
        <v>6.7</v>
      </c>
      <c r="Z632" s="3" t="s">
        <v>1749</v>
      </c>
      <c r="AA632">
        <v>3.2</v>
      </c>
      <c r="AB632" s="3" t="s">
        <v>1749</v>
      </c>
      <c r="AC632">
        <v>70</v>
      </c>
      <c r="AD632">
        <v>94</v>
      </c>
      <c r="AE632">
        <v>1</v>
      </c>
      <c r="AF632">
        <v>1008</v>
      </c>
      <c r="AG632">
        <v>2742</v>
      </c>
      <c r="AH632">
        <v>30726</v>
      </c>
      <c r="AI632">
        <v>58947</v>
      </c>
      <c r="AJ632">
        <v>34.808070999999998</v>
      </c>
      <c r="AK632">
        <v>113.53581</v>
      </c>
    </row>
    <row r="633" spans="1:37" x14ac:dyDescent="0.3">
      <c r="A633">
        <v>629</v>
      </c>
      <c r="B633" s="3">
        <v>488</v>
      </c>
      <c r="C633" t="s">
        <v>831</v>
      </c>
      <c r="D633" t="s">
        <v>128</v>
      </c>
      <c r="E633" t="s">
        <v>129</v>
      </c>
      <c r="F633" t="s">
        <v>61</v>
      </c>
      <c r="G633" t="s">
        <v>69</v>
      </c>
      <c r="H633" t="s">
        <v>63</v>
      </c>
      <c r="I633">
        <v>4</v>
      </c>
      <c r="J633" t="s">
        <v>64</v>
      </c>
      <c r="K633">
        <v>15.5</v>
      </c>
      <c r="L633" s="3">
        <v>563</v>
      </c>
      <c r="M633">
        <v>15.4</v>
      </c>
      <c r="N633" s="3">
        <v>535</v>
      </c>
      <c r="O633">
        <v>65.099999999999994</v>
      </c>
      <c r="P633" s="3">
        <v>211</v>
      </c>
      <c r="Q633">
        <v>17.399999999999999</v>
      </c>
      <c r="R633" s="3">
        <v>595</v>
      </c>
      <c r="S633">
        <v>6.2</v>
      </c>
      <c r="T633" s="3" t="s">
        <v>1749</v>
      </c>
      <c r="U633">
        <v>13.7</v>
      </c>
      <c r="V633" s="3">
        <v>648</v>
      </c>
      <c r="W633">
        <v>1.1000000000000001</v>
      </c>
      <c r="X633" s="3" t="s">
        <v>1749</v>
      </c>
      <c r="Y633">
        <v>8.3000000000000007</v>
      </c>
      <c r="Z633" s="3" t="s">
        <v>1749</v>
      </c>
      <c r="AA633">
        <v>5</v>
      </c>
      <c r="AB633" s="3" t="s">
        <v>1749</v>
      </c>
      <c r="AC633">
        <v>70</v>
      </c>
      <c r="AD633">
        <v>90</v>
      </c>
      <c r="AE633">
        <v>5</v>
      </c>
      <c r="AF633">
        <v>3655</v>
      </c>
      <c r="AG633">
        <v>1537</v>
      </c>
      <c r="AH633">
        <v>34860</v>
      </c>
      <c r="AI633">
        <v>63618</v>
      </c>
      <c r="AJ633">
        <v>37.282018700000002</v>
      </c>
      <c r="AK633">
        <v>127.0463409</v>
      </c>
    </row>
    <row r="634" spans="1:37" x14ac:dyDescent="0.3">
      <c r="A634">
        <v>630</v>
      </c>
      <c r="B634" s="3">
        <v>569</v>
      </c>
      <c r="C634" t="s">
        <v>832</v>
      </c>
      <c r="D634" t="s">
        <v>59</v>
      </c>
      <c r="E634" t="s">
        <v>60</v>
      </c>
      <c r="F634" t="s">
        <v>68</v>
      </c>
      <c r="G634" t="s">
        <v>62</v>
      </c>
      <c r="H634" t="s">
        <v>63</v>
      </c>
      <c r="I634">
        <v>5</v>
      </c>
      <c r="J634" t="s">
        <v>64</v>
      </c>
      <c r="K634">
        <v>20.5</v>
      </c>
      <c r="L634" s="3">
        <v>426</v>
      </c>
      <c r="M634">
        <v>12.9</v>
      </c>
      <c r="N634" s="3" t="s">
        <v>1748</v>
      </c>
      <c r="O634">
        <v>19.3</v>
      </c>
      <c r="P634" s="3">
        <v>684</v>
      </c>
      <c r="Q634">
        <v>21.5</v>
      </c>
      <c r="R634" s="3">
        <v>535</v>
      </c>
      <c r="S634">
        <v>12</v>
      </c>
      <c r="T634" s="3" t="s">
        <v>1749</v>
      </c>
      <c r="U634">
        <v>18.3</v>
      </c>
      <c r="V634" s="3">
        <v>568</v>
      </c>
      <c r="W634">
        <v>9.1</v>
      </c>
      <c r="X634" s="3">
        <v>694</v>
      </c>
      <c r="Y634">
        <v>38.4</v>
      </c>
      <c r="Z634" s="3">
        <v>189</v>
      </c>
      <c r="AA634">
        <v>15.9</v>
      </c>
      <c r="AB634" s="3">
        <v>596</v>
      </c>
      <c r="AC634">
        <v>70</v>
      </c>
      <c r="AD634">
        <v>100</v>
      </c>
      <c r="AE634">
        <v>19</v>
      </c>
      <c r="AF634">
        <v>27091</v>
      </c>
      <c r="AG634">
        <v>12264</v>
      </c>
      <c r="AH634">
        <v>59456</v>
      </c>
      <c r="AI634">
        <v>113268</v>
      </c>
      <c r="AJ634">
        <v>42.335548799999998</v>
      </c>
      <c r="AK634">
        <v>-71.168494499999994</v>
      </c>
    </row>
    <row r="635" spans="1:37" x14ac:dyDescent="0.3">
      <c r="A635">
        <v>631</v>
      </c>
      <c r="B635" s="3">
        <v>708</v>
      </c>
      <c r="C635" t="s">
        <v>833</v>
      </c>
      <c r="D635" t="s">
        <v>94</v>
      </c>
      <c r="E635" t="s">
        <v>1726</v>
      </c>
      <c r="F635" t="s">
        <v>82</v>
      </c>
      <c r="G635" t="s">
        <v>69</v>
      </c>
      <c r="H635" t="s">
        <v>63</v>
      </c>
      <c r="I635">
        <v>4</v>
      </c>
      <c r="J635" t="s">
        <v>70</v>
      </c>
      <c r="K635">
        <v>5.6</v>
      </c>
      <c r="L635" s="3" t="s">
        <v>1748</v>
      </c>
      <c r="M635">
        <v>2.1</v>
      </c>
      <c r="N635" s="3" t="s">
        <v>1748</v>
      </c>
      <c r="O635">
        <v>9.4</v>
      </c>
      <c r="P635" s="3" t="s">
        <v>1749</v>
      </c>
      <c r="Q635">
        <v>42.9</v>
      </c>
      <c r="R635" s="3">
        <v>310</v>
      </c>
      <c r="S635">
        <v>36.700000000000003</v>
      </c>
      <c r="T635" s="3">
        <v>440</v>
      </c>
      <c r="U635">
        <v>85.2</v>
      </c>
      <c r="V635" s="3">
        <v>142</v>
      </c>
      <c r="W635">
        <v>9.6</v>
      </c>
      <c r="X635" s="3">
        <v>677</v>
      </c>
      <c r="Y635">
        <v>7.3</v>
      </c>
      <c r="Z635" s="3" t="s">
        <v>1749</v>
      </c>
      <c r="AA635">
        <v>5</v>
      </c>
      <c r="AB635" s="3" t="s">
        <v>1749</v>
      </c>
      <c r="AC635">
        <v>70</v>
      </c>
      <c r="AD635">
        <v>94</v>
      </c>
      <c r="AE635">
        <v>1</v>
      </c>
      <c r="AF635">
        <v>1008</v>
      </c>
      <c r="AG635">
        <v>2742</v>
      </c>
      <c r="AH635">
        <v>30726</v>
      </c>
      <c r="AI635">
        <v>58947</v>
      </c>
      <c r="AJ635">
        <v>23.128056999999998</v>
      </c>
      <c r="AK635">
        <v>113.34772100000001</v>
      </c>
    </row>
    <row r="636" spans="1:37" x14ac:dyDescent="0.3">
      <c r="A636">
        <v>632</v>
      </c>
      <c r="B636" s="3">
        <v>670</v>
      </c>
      <c r="C636" t="s">
        <v>834</v>
      </c>
      <c r="D636" t="s">
        <v>396</v>
      </c>
      <c r="E636" t="s">
        <v>397</v>
      </c>
      <c r="F636" t="s">
        <v>68</v>
      </c>
      <c r="G636" t="s">
        <v>78</v>
      </c>
      <c r="H636" t="s">
        <v>63</v>
      </c>
      <c r="I636">
        <v>5</v>
      </c>
      <c r="J636" t="s">
        <v>70</v>
      </c>
      <c r="K636">
        <v>15</v>
      </c>
      <c r="L636" s="3">
        <v>583</v>
      </c>
      <c r="M636">
        <v>17.899999999999999</v>
      </c>
      <c r="N636" s="3">
        <v>492</v>
      </c>
      <c r="O636">
        <v>29.6</v>
      </c>
      <c r="P636" s="3">
        <v>524</v>
      </c>
      <c r="Q636">
        <v>8.6</v>
      </c>
      <c r="R636" s="3" t="s">
        <v>1749</v>
      </c>
      <c r="S636">
        <v>33.299999999999997</v>
      </c>
      <c r="T636" s="3">
        <v>465</v>
      </c>
      <c r="U636">
        <v>19.5</v>
      </c>
      <c r="V636" s="3">
        <v>555</v>
      </c>
      <c r="W636">
        <v>54</v>
      </c>
      <c r="X636" s="3">
        <v>292</v>
      </c>
      <c r="Y636">
        <v>9.5</v>
      </c>
      <c r="Z636" s="3" t="s">
        <v>1749</v>
      </c>
      <c r="AA636">
        <v>23.7</v>
      </c>
      <c r="AB636" s="3">
        <v>506</v>
      </c>
      <c r="AC636">
        <v>70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>
        <v>49.595426799999998</v>
      </c>
      <c r="AK636">
        <v>17.260015299999999</v>
      </c>
    </row>
    <row r="637" spans="1:37" x14ac:dyDescent="0.3">
      <c r="A637">
        <v>633</v>
      </c>
      <c r="B637" s="3">
        <v>709</v>
      </c>
      <c r="C637" t="s">
        <v>835</v>
      </c>
      <c r="D637" t="s">
        <v>113</v>
      </c>
      <c r="E637" t="s">
        <v>114</v>
      </c>
      <c r="F637" t="s">
        <v>82</v>
      </c>
      <c r="G637" t="s">
        <v>62</v>
      </c>
      <c r="H637" t="s">
        <v>320</v>
      </c>
      <c r="I637">
        <v>5</v>
      </c>
      <c r="J637" t="s">
        <v>64</v>
      </c>
      <c r="K637">
        <v>15.2</v>
      </c>
      <c r="L637" s="3">
        <v>572</v>
      </c>
      <c r="M637">
        <v>68.400000000000006</v>
      </c>
      <c r="N637" s="3">
        <v>108</v>
      </c>
      <c r="O637">
        <v>8.1</v>
      </c>
      <c r="P637" s="3" t="s">
        <v>1749</v>
      </c>
      <c r="Q637">
        <v>3.8</v>
      </c>
      <c r="R637" s="3" t="s">
        <v>1749</v>
      </c>
      <c r="S637">
        <v>24.7</v>
      </c>
      <c r="T637" s="3">
        <v>540</v>
      </c>
      <c r="U637">
        <v>10.199999999999999</v>
      </c>
      <c r="V637" s="3" t="s">
        <v>1749</v>
      </c>
      <c r="W637">
        <v>2</v>
      </c>
      <c r="X637" s="3" t="s">
        <v>1749</v>
      </c>
      <c r="Y637">
        <v>8.6999999999999993</v>
      </c>
      <c r="Z637" s="3" t="s">
        <v>1749</v>
      </c>
      <c r="AA637">
        <v>2.2000000000000002</v>
      </c>
      <c r="AB637" s="3" t="s">
        <v>1749</v>
      </c>
      <c r="AC637">
        <v>70</v>
      </c>
      <c r="AD637">
        <v>92</v>
      </c>
      <c r="AE637">
        <v>9</v>
      </c>
      <c r="AF637">
        <v>8132</v>
      </c>
      <c r="AG637">
        <v>3470</v>
      </c>
      <c r="AH637">
        <v>37963</v>
      </c>
      <c r="AI637">
        <v>72067</v>
      </c>
      <c r="AJ637">
        <v>35.0331762</v>
      </c>
      <c r="AK637">
        <v>135.72429969999999</v>
      </c>
    </row>
    <row r="638" spans="1:37" x14ac:dyDescent="0.3">
      <c r="A638">
        <v>634</v>
      </c>
      <c r="B638" s="3">
        <v>536</v>
      </c>
      <c r="C638" t="s">
        <v>836</v>
      </c>
      <c r="D638" t="s">
        <v>366</v>
      </c>
      <c r="E638" t="s">
        <v>367</v>
      </c>
      <c r="F638" t="s">
        <v>61</v>
      </c>
      <c r="G638" t="s">
        <v>69</v>
      </c>
      <c r="H638" t="s">
        <v>320</v>
      </c>
      <c r="I638">
        <v>5</v>
      </c>
      <c r="J638" t="s">
        <v>64</v>
      </c>
      <c r="K638">
        <v>9.1999999999999993</v>
      </c>
      <c r="L638" s="3" t="s">
        <v>1748</v>
      </c>
      <c r="M638">
        <v>27.6</v>
      </c>
      <c r="N638" s="3">
        <v>354</v>
      </c>
      <c r="O638">
        <v>46.8</v>
      </c>
      <c r="P638" s="3">
        <v>334</v>
      </c>
      <c r="Q638">
        <v>2.5</v>
      </c>
      <c r="R638" s="3" t="s">
        <v>1749</v>
      </c>
      <c r="S638">
        <v>90.8</v>
      </c>
      <c r="T638" s="3">
        <v>178</v>
      </c>
      <c r="U638">
        <v>19.7</v>
      </c>
      <c r="V638" s="3">
        <v>552</v>
      </c>
      <c r="W638">
        <v>1</v>
      </c>
      <c r="X638" s="3" t="s">
        <v>1749</v>
      </c>
      <c r="Y638">
        <v>13</v>
      </c>
      <c r="Z638" s="3">
        <v>664</v>
      </c>
      <c r="AA638">
        <v>9.6999999999999993</v>
      </c>
      <c r="AB638" s="3">
        <v>673</v>
      </c>
      <c r="AC638">
        <v>70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>
        <v>33.893791299999997</v>
      </c>
      <c r="AK638">
        <v>35.501776700000001</v>
      </c>
    </row>
    <row r="639" spans="1:37" x14ac:dyDescent="0.3">
      <c r="A639">
        <v>635</v>
      </c>
      <c r="B639" s="3">
        <v>710</v>
      </c>
      <c r="C639" t="s">
        <v>837</v>
      </c>
      <c r="D639" t="s">
        <v>779</v>
      </c>
      <c r="E639" t="s">
        <v>780</v>
      </c>
      <c r="F639" t="s">
        <v>82</v>
      </c>
      <c r="G639" t="s">
        <v>69</v>
      </c>
      <c r="H639" t="s">
        <v>708</v>
      </c>
      <c r="I639">
        <v>5</v>
      </c>
      <c r="J639" t="s">
        <v>70</v>
      </c>
      <c r="K639">
        <v>23.1</v>
      </c>
      <c r="L639" s="3">
        <v>374</v>
      </c>
      <c r="M639">
        <v>58.4</v>
      </c>
      <c r="N639" s="3">
        <v>139</v>
      </c>
      <c r="O639">
        <v>21</v>
      </c>
      <c r="P639" s="3">
        <v>648</v>
      </c>
      <c r="Q639">
        <v>1.1000000000000001</v>
      </c>
      <c r="R639" s="3" t="s">
        <v>1749</v>
      </c>
      <c r="S639">
        <v>0</v>
      </c>
      <c r="T639" s="3">
        <v>0</v>
      </c>
      <c r="U639">
        <v>0</v>
      </c>
      <c r="V639" s="3">
        <v>0</v>
      </c>
      <c r="W639">
        <v>1.2</v>
      </c>
      <c r="X639" s="3" t="s">
        <v>1749</v>
      </c>
      <c r="Y639">
        <v>14.3</v>
      </c>
      <c r="Z639" s="3">
        <v>590</v>
      </c>
      <c r="AA639">
        <v>1.1000000000000001</v>
      </c>
      <c r="AB639" s="3" t="s">
        <v>1749</v>
      </c>
      <c r="AC639">
        <v>70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>
        <v>10.4899673</v>
      </c>
      <c r="AK639">
        <v>-66.891339700000003</v>
      </c>
    </row>
    <row r="640" spans="1:37" x14ac:dyDescent="0.3">
      <c r="A640">
        <v>636</v>
      </c>
      <c r="B640" s="3">
        <v>756</v>
      </c>
      <c r="C640" t="s">
        <v>838</v>
      </c>
      <c r="D640" t="s">
        <v>104</v>
      </c>
      <c r="E640" t="s">
        <v>105</v>
      </c>
      <c r="F640" t="s">
        <v>82</v>
      </c>
      <c r="G640" t="s">
        <v>78</v>
      </c>
      <c r="H640" t="s">
        <v>63</v>
      </c>
      <c r="I640">
        <v>1</v>
      </c>
      <c r="J640" t="s">
        <v>70</v>
      </c>
      <c r="K640">
        <v>25.3</v>
      </c>
      <c r="L640" s="3">
        <v>346</v>
      </c>
      <c r="M640">
        <v>4.2</v>
      </c>
      <c r="N640" s="3" t="s">
        <v>1748</v>
      </c>
      <c r="O640">
        <v>4.4000000000000004</v>
      </c>
      <c r="P640" s="3" t="s">
        <v>1749</v>
      </c>
      <c r="Q640">
        <v>14.6</v>
      </c>
      <c r="R640" s="3">
        <v>643</v>
      </c>
      <c r="S640">
        <v>16.8</v>
      </c>
      <c r="T640" s="3">
        <v>637</v>
      </c>
      <c r="U640">
        <v>17.600000000000001</v>
      </c>
      <c r="V640" s="3">
        <v>580</v>
      </c>
      <c r="W640">
        <v>86.3</v>
      </c>
      <c r="X640" s="3">
        <v>106</v>
      </c>
      <c r="Y640">
        <v>7</v>
      </c>
      <c r="Z640" s="3" t="s">
        <v>1749</v>
      </c>
      <c r="AA640">
        <v>17.2</v>
      </c>
      <c r="AB640" s="3">
        <v>574</v>
      </c>
      <c r="AC640">
        <v>70</v>
      </c>
      <c r="AD640">
        <v>92</v>
      </c>
      <c r="AE640">
        <v>4</v>
      </c>
      <c r="AF640">
        <v>2785</v>
      </c>
      <c r="AG640">
        <v>932</v>
      </c>
      <c r="AH640">
        <v>31192</v>
      </c>
      <c r="AI640">
        <v>58875</v>
      </c>
      <c r="AJ640">
        <v>50.632041399999999</v>
      </c>
      <c r="AK640">
        <v>3.0752632000000002</v>
      </c>
    </row>
    <row r="641" spans="1:37" x14ac:dyDescent="0.3">
      <c r="A641">
        <v>637</v>
      </c>
      <c r="B641" s="3">
        <v>711</v>
      </c>
      <c r="C641" t="s">
        <v>839</v>
      </c>
      <c r="D641" t="s">
        <v>59</v>
      </c>
      <c r="E641" t="s">
        <v>60</v>
      </c>
      <c r="F641" t="s">
        <v>68</v>
      </c>
      <c r="G641" t="s">
        <v>69</v>
      </c>
      <c r="H641" t="s">
        <v>63</v>
      </c>
      <c r="I641">
        <v>5</v>
      </c>
      <c r="J641" t="s">
        <v>70</v>
      </c>
      <c r="K641">
        <v>11.6</v>
      </c>
      <c r="L641" s="3" t="s">
        <v>1748</v>
      </c>
      <c r="M641">
        <v>13.9</v>
      </c>
      <c r="N641" s="3">
        <v>582</v>
      </c>
      <c r="O641">
        <v>38.299999999999997</v>
      </c>
      <c r="P641" s="3">
        <v>412</v>
      </c>
      <c r="Q641">
        <v>16.399999999999999</v>
      </c>
      <c r="R641" s="3">
        <v>608</v>
      </c>
      <c r="S641">
        <v>15.7</v>
      </c>
      <c r="T641" s="3">
        <v>658</v>
      </c>
      <c r="U641">
        <v>4</v>
      </c>
      <c r="V641" s="3" t="s">
        <v>1749</v>
      </c>
      <c r="W641">
        <v>57.5</v>
      </c>
      <c r="X641" s="3">
        <v>263</v>
      </c>
      <c r="Y641">
        <v>9.3000000000000007</v>
      </c>
      <c r="Z641" s="3" t="s">
        <v>1749</v>
      </c>
      <c r="AA641">
        <v>33.799999999999997</v>
      </c>
      <c r="AB641" s="3">
        <v>411</v>
      </c>
      <c r="AC641">
        <v>70</v>
      </c>
      <c r="AD641">
        <v>100</v>
      </c>
      <c r="AE641">
        <v>19</v>
      </c>
      <c r="AF641">
        <v>27091</v>
      </c>
      <c r="AG641">
        <v>12264</v>
      </c>
      <c r="AH641">
        <v>59456</v>
      </c>
      <c r="AI641">
        <v>113268</v>
      </c>
      <c r="AJ641">
        <v>35.084318699999997</v>
      </c>
      <c r="AK641">
        <v>-106.61978120000001</v>
      </c>
    </row>
    <row r="642" spans="1:37" x14ac:dyDescent="0.3">
      <c r="A642">
        <v>638</v>
      </c>
      <c r="B642" s="3">
        <v>434</v>
      </c>
      <c r="C642" t="s">
        <v>840</v>
      </c>
      <c r="D642" t="s">
        <v>193</v>
      </c>
      <c r="E642" t="s">
        <v>194</v>
      </c>
      <c r="F642" t="s">
        <v>68</v>
      </c>
      <c r="G642" t="s">
        <v>62</v>
      </c>
      <c r="H642" t="s">
        <v>320</v>
      </c>
      <c r="I642">
        <v>5</v>
      </c>
      <c r="J642" t="s">
        <v>70</v>
      </c>
      <c r="K642">
        <v>10.6</v>
      </c>
      <c r="L642" s="3" t="s">
        <v>1748</v>
      </c>
      <c r="M642">
        <v>3.5</v>
      </c>
      <c r="N642" s="3" t="s">
        <v>1748</v>
      </c>
      <c r="O642">
        <v>94.9</v>
      </c>
      <c r="P642" s="3">
        <v>62</v>
      </c>
      <c r="Q642">
        <v>1.8</v>
      </c>
      <c r="R642" s="3" t="s">
        <v>1749</v>
      </c>
      <c r="S642">
        <v>14.1</v>
      </c>
      <c r="T642" s="3">
        <v>685</v>
      </c>
      <c r="U642">
        <v>66.099999999999994</v>
      </c>
      <c r="V642" s="3">
        <v>227</v>
      </c>
      <c r="W642">
        <v>5.0999999999999996</v>
      </c>
      <c r="X642" s="3" t="s">
        <v>1749</v>
      </c>
      <c r="Y642">
        <v>8.1999999999999993</v>
      </c>
      <c r="Z642" s="3" t="s">
        <v>1749</v>
      </c>
      <c r="AA642">
        <v>1.2</v>
      </c>
      <c r="AB642" s="3" t="s">
        <v>1749</v>
      </c>
      <c r="AC642">
        <v>70</v>
      </c>
      <c r="AD642">
        <v>87</v>
      </c>
      <c r="AE642">
        <v>17</v>
      </c>
      <c r="AF642">
        <v>3786</v>
      </c>
      <c r="AG642">
        <v>12588</v>
      </c>
      <c r="AH642">
        <v>9400</v>
      </c>
      <c r="AI642">
        <v>17679</v>
      </c>
      <c r="AJ642">
        <v>43.119188999999999</v>
      </c>
      <c r="AK642">
        <v>131.88587000000001</v>
      </c>
    </row>
    <row r="643" spans="1:37" x14ac:dyDescent="0.3">
      <c r="A643">
        <v>639</v>
      </c>
      <c r="B643" s="3">
        <v>712</v>
      </c>
      <c r="C643" t="s">
        <v>841</v>
      </c>
      <c r="D643" t="s">
        <v>243</v>
      </c>
      <c r="E643" t="s">
        <v>244</v>
      </c>
      <c r="F643" t="s">
        <v>91</v>
      </c>
      <c r="G643" t="s">
        <v>78</v>
      </c>
      <c r="H643" t="s">
        <v>63</v>
      </c>
      <c r="I643">
        <v>3</v>
      </c>
      <c r="J643" t="s">
        <v>70</v>
      </c>
      <c r="K643">
        <v>5</v>
      </c>
      <c r="L643" s="3" t="s">
        <v>1748</v>
      </c>
      <c r="M643">
        <v>1.5</v>
      </c>
      <c r="N643" s="3" t="s">
        <v>1748</v>
      </c>
      <c r="O643">
        <v>11</v>
      </c>
      <c r="P643" s="3" t="s">
        <v>1749</v>
      </c>
      <c r="Q643">
        <v>47.6</v>
      </c>
      <c r="R643" s="3">
        <v>285</v>
      </c>
      <c r="S643">
        <v>74.8</v>
      </c>
      <c r="T643" s="3">
        <v>256</v>
      </c>
      <c r="U643">
        <v>26.3</v>
      </c>
      <c r="V643" s="3">
        <v>460</v>
      </c>
      <c r="W643">
        <v>11.1</v>
      </c>
      <c r="X643" s="3">
        <v>651</v>
      </c>
      <c r="Y643">
        <v>8</v>
      </c>
      <c r="Z643" s="3" t="s">
        <v>1749</v>
      </c>
      <c r="AA643">
        <v>1.9</v>
      </c>
      <c r="AB643" s="3" t="s">
        <v>1749</v>
      </c>
      <c r="AC643">
        <v>70</v>
      </c>
      <c r="AD643">
        <v>92</v>
      </c>
      <c r="AE643">
        <v>4</v>
      </c>
      <c r="AF643">
        <v>2834</v>
      </c>
      <c r="AG643">
        <v>1344</v>
      </c>
      <c r="AH643">
        <v>29636</v>
      </c>
      <c r="AI643">
        <v>54776</v>
      </c>
      <c r="AJ643">
        <v>46.498453400000002</v>
      </c>
      <c r="AK643">
        <v>11.3507102</v>
      </c>
    </row>
    <row r="644" spans="1:37" x14ac:dyDescent="0.3">
      <c r="A644">
        <v>640</v>
      </c>
      <c r="B644" s="3">
        <v>481</v>
      </c>
      <c r="C644" t="s">
        <v>842</v>
      </c>
      <c r="D644" t="s">
        <v>372</v>
      </c>
      <c r="E644" t="s">
        <v>373</v>
      </c>
      <c r="F644" t="s">
        <v>61</v>
      </c>
      <c r="G644" t="s">
        <v>134</v>
      </c>
      <c r="H644" t="s">
        <v>708</v>
      </c>
      <c r="I644">
        <v>4</v>
      </c>
      <c r="J644" t="s">
        <v>70</v>
      </c>
      <c r="K644">
        <v>17.399999999999999</v>
      </c>
      <c r="L644" s="3">
        <v>510</v>
      </c>
      <c r="M644">
        <v>13.1</v>
      </c>
      <c r="N644" s="3" t="s">
        <v>1748</v>
      </c>
      <c r="O644">
        <v>79.8</v>
      </c>
      <c r="P644" s="3">
        <v>139</v>
      </c>
      <c r="Q644">
        <v>1.1000000000000001</v>
      </c>
      <c r="R644" s="3" t="s">
        <v>1749</v>
      </c>
      <c r="S644">
        <v>20.2</v>
      </c>
      <c r="T644" s="3">
        <v>588</v>
      </c>
      <c r="U644">
        <v>24.3</v>
      </c>
      <c r="V644" s="3">
        <v>481</v>
      </c>
      <c r="W644">
        <v>1</v>
      </c>
      <c r="X644" s="3" t="s">
        <v>1749</v>
      </c>
      <c r="Y644">
        <v>11.8</v>
      </c>
      <c r="Z644" s="3" t="s">
        <v>1749</v>
      </c>
      <c r="AA644">
        <v>1.1000000000000001</v>
      </c>
      <c r="AB644" s="3" t="s">
        <v>1749</v>
      </c>
      <c r="AC644">
        <v>70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>
        <v>43.241952699999999</v>
      </c>
      <c r="AK644">
        <v>76.952876700000004</v>
      </c>
    </row>
    <row r="645" spans="1:37" x14ac:dyDescent="0.3">
      <c r="A645">
        <v>641</v>
      </c>
      <c r="B645" s="3">
        <v>631</v>
      </c>
      <c r="C645" t="s">
        <v>843</v>
      </c>
      <c r="D645" t="s">
        <v>109</v>
      </c>
      <c r="E645" t="s">
        <v>110</v>
      </c>
      <c r="F645" t="s">
        <v>91</v>
      </c>
      <c r="G645" t="s">
        <v>134</v>
      </c>
      <c r="H645" t="s">
        <v>708</v>
      </c>
      <c r="I645">
        <v>2</v>
      </c>
      <c r="J645" t="s">
        <v>70</v>
      </c>
      <c r="K645">
        <v>9.3000000000000007</v>
      </c>
      <c r="L645" s="3" t="s">
        <v>1748</v>
      </c>
      <c r="M645">
        <v>5.5</v>
      </c>
      <c r="N645" s="3" t="s">
        <v>1748</v>
      </c>
      <c r="O645">
        <v>14.6</v>
      </c>
      <c r="P645" s="3" t="s">
        <v>1749</v>
      </c>
      <c r="Q645">
        <v>16.3</v>
      </c>
      <c r="R645" s="3">
        <v>611</v>
      </c>
      <c r="S645">
        <v>100</v>
      </c>
      <c r="T645" s="3">
        <v>32</v>
      </c>
      <c r="U645">
        <v>95</v>
      </c>
      <c r="V645" s="3">
        <v>88</v>
      </c>
      <c r="W645">
        <v>1.1000000000000001</v>
      </c>
      <c r="X645" s="3" t="s">
        <v>1749</v>
      </c>
      <c r="Y645">
        <v>8</v>
      </c>
      <c r="Z645" s="3" t="s">
        <v>1749</v>
      </c>
      <c r="AA645">
        <v>1.1000000000000001</v>
      </c>
      <c r="AB645" s="3" t="s">
        <v>1749</v>
      </c>
      <c r="AC645">
        <v>70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>
        <v>22.410970500000001</v>
      </c>
      <c r="AK645">
        <v>113.98309740000001</v>
      </c>
    </row>
    <row r="646" spans="1:37" x14ac:dyDescent="0.3">
      <c r="A646">
        <v>642</v>
      </c>
      <c r="B646" s="3">
        <v>757</v>
      </c>
      <c r="C646" t="s">
        <v>844</v>
      </c>
      <c r="D646" t="s">
        <v>99</v>
      </c>
      <c r="E646" t="s">
        <v>100</v>
      </c>
      <c r="F646" t="s">
        <v>68</v>
      </c>
      <c r="G646" t="s">
        <v>69</v>
      </c>
      <c r="H646" t="s">
        <v>320</v>
      </c>
      <c r="I646">
        <v>4</v>
      </c>
      <c r="J646" t="s">
        <v>70</v>
      </c>
      <c r="K646">
        <v>7</v>
      </c>
      <c r="L646" s="3" t="s">
        <v>1748</v>
      </c>
      <c r="M646">
        <v>4.5999999999999996</v>
      </c>
      <c r="N646" s="3" t="s">
        <v>1748</v>
      </c>
      <c r="O646">
        <v>11</v>
      </c>
      <c r="P646" s="3" t="s">
        <v>1749</v>
      </c>
      <c r="Q646">
        <v>28.5</v>
      </c>
      <c r="R646" s="3">
        <v>449</v>
      </c>
      <c r="S646">
        <v>25.3</v>
      </c>
      <c r="T646" s="3">
        <v>529</v>
      </c>
      <c r="U646">
        <v>71.900000000000006</v>
      </c>
      <c r="V646" s="3">
        <v>202</v>
      </c>
      <c r="W646">
        <v>36.5</v>
      </c>
      <c r="X646" s="3">
        <v>406</v>
      </c>
      <c r="Y646">
        <v>11.8</v>
      </c>
      <c r="Z646" s="3" t="s">
        <v>1749</v>
      </c>
      <c r="AA646">
        <v>31</v>
      </c>
      <c r="AB646" s="3">
        <v>432</v>
      </c>
      <c r="AC646">
        <v>70</v>
      </c>
      <c r="AD646">
        <v>94</v>
      </c>
      <c r="AE646">
        <v>8</v>
      </c>
      <c r="AF646">
        <v>9176</v>
      </c>
      <c r="AG646">
        <v>3642</v>
      </c>
      <c r="AH646">
        <v>47833</v>
      </c>
      <c r="AI646">
        <v>90994</v>
      </c>
      <c r="AJ646">
        <v>53.494363919999998</v>
      </c>
      <c r="AK646">
        <v>-60.220525739999999</v>
      </c>
    </row>
    <row r="647" spans="1:37" x14ac:dyDescent="0.3">
      <c r="A647">
        <v>643</v>
      </c>
      <c r="B647" s="3">
        <v>671</v>
      </c>
      <c r="C647" t="s">
        <v>845</v>
      </c>
      <c r="D647" t="s">
        <v>59</v>
      </c>
      <c r="E647" t="s">
        <v>60</v>
      </c>
      <c r="F647" t="s">
        <v>61</v>
      </c>
      <c r="G647" t="s">
        <v>62</v>
      </c>
      <c r="H647" t="s">
        <v>63</v>
      </c>
      <c r="I647">
        <v>5</v>
      </c>
      <c r="J647" t="s">
        <v>70</v>
      </c>
      <c r="K647">
        <v>3.9</v>
      </c>
      <c r="L647" s="3" t="s">
        <v>1748</v>
      </c>
      <c r="M647">
        <v>6.1</v>
      </c>
      <c r="N647" s="3" t="s">
        <v>1748</v>
      </c>
      <c r="O647">
        <v>14</v>
      </c>
      <c r="P647" s="3" t="s">
        <v>1749</v>
      </c>
      <c r="Q647">
        <v>27.5</v>
      </c>
      <c r="R647" s="3">
        <v>454</v>
      </c>
      <c r="S647">
        <v>84.5</v>
      </c>
      <c r="T647" s="3">
        <v>211</v>
      </c>
      <c r="U647">
        <v>69.900000000000006</v>
      </c>
      <c r="V647" s="3">
        <v>211</v>
      </c>
      <c r="W647">
        <v>1.9</v>
      </c>
      <c r="X647" s="3" t="s">
        <v>1749</v>
      </c>
      <c r="Y647">
        <v>9.9</v>
      </c>
      <c r="Z647" s="3" t="s">
        <v>1749</v>
      </c>
      <c r="AA647">
        <v>20.5</v>
      </c>
      <c r="AB647" s="3">
        <v>540</v>
      </c>
      <c r="AC647">
        <v>70</v>
      </c>
      <c r="AD647">
        <v>100</v>
      </c>
      <c r="AE647">
        <v>19</v>
      </c>
      <c r="AF647">
        <v>27091</v>
      </c>
      <c r="AG647">
        <v>12264</v>
      </c>
      <c r="AH647">
        <v>59456</v>
      </c>
      <c r="AI647">
        <v>113268</v>
      </c>
      <c r="AJ647">
        <v>40.742425900000001</v>
      </c>
      <c r="AK647">
        <v>-74.178400600000003</v>
      </c>
    </row>
    <row r="648" spans="1:37" x14ac:dyDescent="0.3">
      <c r="A648">
        <v>644</v>
      </c>
      <c r="B648" s="3">
        <v>390</v>
      </c>
      <c r="C648" t="s">
        <v>846</v>
      </c>
      <c r="D648" t="s">
        <v>473</v>
      </c>
      <c r="E648" t="s">
        <v>474</v>
      </c>
      <c r="F648" t="s">
        <v>91</v>
      </c>
      <c r="G648" t="s">
        <v>78</v>
      </c>
      <c r="H648" t="s">
        <v>63</v>
      </c>
      <c r="I648">
        <v>3</v>
      </c>
      <c r="J648" t="s">
        <v>70</v>
      </c>
      <c r="K648">
        <v>5.5</v>
      </c>
      <c r="L648" s="3" t="s">
        <v>1748</v>
      </c>
      <c r="M648">
        <v>9.5</v>
      </c>
      <c r="N648" s="3" t="s">
        <v>1748</v>
      </c>
      <c r="O648">
        <v>76.599999999999994</v>
      </c>
      <c r="P648" s="3">
        <v>156</v>
      </c>
      <c r="Q648">
        <v>34.4</v>
      </c>
      <c r="R648" s="3">
        <v>396</v>
      </c>
      <c r="S648">
        <v>0</v>
      </c>
      <c r="T648" s="3">
        <v>0</v>
      </c>
      <c r="U648">
        <v>1</v>
      </c>
      <c r="V648" s="3" t="s">
        <v>1749</v>
      </c>
      <c r="W648">
        <v>1.1000000000000001</v>
      </c>
      <c r="X648" s="3" t="s">
        <v>1749</v>
      </c>
      <c r="Y648">
        <v>10.9</v>
      </c>
      <c r="Z648" s="3" t="s">
        <v>1749</v>
      </c>
      <c r="AA648">
        <v>1</v>
      </c>
      <c r="AB648" s="3" t="s">
        <v>1749</v>
      </c>
      <c r="AC648">
        <v>70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>
        <v>33.653155400000003</v>
      </c>
      <c r="AK648">
        <v>73.260430799999995</v>
      </c>
    </row>
    <row r="649" spans="1:37" x14ac:dyDescent="0.3">
      <c r="A649">
        <v>645</v>
      </c>
      <c r="B649" s="3">
        <v>528</v>
      </c>
      <c r="C649" t="s">
        <v>847</v>
      </c>
      <c r="D649" t="s">
        <v>59</v>
      </c>
      <c r="E649" t="s">
        <v>60</v>
      </c>
      <c r="F649" t="s">
        <v>61</v>
      </c>
      <c r="G649" t="s">
        <v>78</v>
      </c>
      <c r="H649" t="s">
        <v>63</v>
      </c>
      <c r="I649">
        <v>5</v>
      </c>
      <c r="J649" t="s">
        <v>64</v>
      </c>
      <c r="K649">
        <v>15.9</v>
      </c>
      <c r="L649" s="3">
        <v>549</v>
      </c>
      <c r="M649">
        <v>14.9</v>
      </c>
      <c r="N649" s="3">
        <v>551</v>
      </c>
      <c r="O649">
        <v>44.3</v>
      </c>
      <c r="P649" s="3">
        <v>355</v>
      </c>
      <c r="Q649">
        <v>2.8</v>
      </c>
      <c r="R649" s="3" t="s">
        <v>1749</v>
      </c>
      <c r="S649">
        <v>6</v>
      </c>
      <c r="T649" s="3" t="s">
        <v>1749</v>
      </c>
      <c r="U649">
        <v>91.7</v>
      </c>
      <c r="V649" s="3">
        <v>107</v>
      </c>
      <c r="W649">
        <v>1.2</v>
      </c>
      <c r="X649" s="3" t="s">
        <v>1749</v>
      </c>
      <c r="Y649">
        <v>24.7</v>
      </c>
      <c r="Z649" s="3">
        <v>337</v>
      </c>
      <c r="AA649">
        <v>1.1000000000000001</v>
      </c>
      <c r="AB649" s="3" t="s">
        <v>1749</v>
      </c>
      <c r="AC649">
        <v>70</v>
      </c>
      <c r="AD649">
        <v>100</v>
      </c>
      <c r="AE649">
        <v>19</v>
      </c>
      <c r="AF649">
        <v>27091</v>
      </c>
      <c r="AG649">
        <v>12264</v>
      </c>
      <c r="AH649">
        <v>59456</v>
      </c>
      <c r="AI649">
        <v>113268</v>
      </c>
      <c r="AJ649">
        <v>40.735492499999999</v>
      </c>
      <c r="AK649">
        <v>-73.997136100000006</v>
      </c>
    </row>
    <row r="650" spans="1:37" x14ac:dyDescent="0.3">
      <c r="A650">
        <v>646</v>
      </c>
      <c r="B650" s="3">
        <v>467</v>
      </c>
      <c r="C650" t="s">
        <v>848</v>
      </c>
      <c r="D650" t="s">
        <v>849</v>
      </c>
      <c r="E650" t="s">
        <v>850</v>
      </c>
      <c r="F650" t="s">
        <v>68</v>
      </c>
      <c r="G650" t="s">
        <v>62</v>
      </c>
      <c r="H650" t="s">
        <v>320</v>
      </c>
      <c r="I650">
        <v>5</v>
      </c>
      <c r="J650" t="s">
        <v>70</v>
      </c>
      <c r="K650">
        <v>19.5</v>
      </c>
      <c r="L650" s="3">
        <v>454</v>
      </c>
      <c r="M650">
        <v>17.3</v>
      </c>
      <c r="N650" s="3">
        <v>501</v>
      </c>
      <c r="O650">
        <v>72.900000000000006</v>
      </c>
      <c r="P650" s="3">
        <v>173</v>
      </c>
      <c r="Q650">
        <v>1.6</v>
      </c>
      <c r="R650" s="3" t="s">
        <v>1749</v>
      </c>
      <c r="S650">
        <v>1.9</v>
      </c>
      <c r="T650" s="3" t="s">
        <v>1749</v>
      </c>
      <c r="U650">
        <v>4</v>
      </c>
      <c r="V650" s="3" t="s">
        <v>1749</v>
      </c>
      <c r="W650">
        <v>1.2</v>
      </c>
      <c r="X650" s="3" t="s">
        <v>1749</v>
      </c>
      <c r="Y650">
        <v>35.299999999999997</v>
      </c>
      <c r="Z650" s="3">
        <v>212</v>
      </c>
      <c r="AA650">
        <v>1.2</v>
      </c>
      <c r="AB650" s="3" t="s">
        <v>1749</v>
      </c>
      <c r="AC650">
        <v>70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>
        <v>23.136840500000002</v>
      </c>
      <c r="AK650">
        <v>-82.381506099999996</v>
      </c>
    </row>
    <row r="651" spans="1:37" x14ac:dyDescent="0.3">
      <c r="A651">
        <v>647</v>
      </c>
      <c r="B651" s="3">
        <v>713</v>
      </c>
      <c r="C651" t="s">
        <v>851</v>
      </c>
      <c r="D651" t="s">
        <v>66</v>
      </c>
      <c r="E651" t="s">
        <v>67</v>
      </c>
      <c r="F651" t="s">
        <v>61</v>
      </c>
      <c r="G651" t="s">
        <v>62</v>
      </c>
      <c r="H651" t="s">
        <v>63</v>
      </c>
      <c r="I651">
        <v>4</v>
      </c>
      <c r="J651" t="s">
        <v>70</v>
      </c>
      <c r="K651">
        <v>8.6999999999999993</v>
      </c>
      <c r="L651" s="3" t="s">
        <v>1748</v>
      </c>
      <c r="M651">
        <v>7.3</v>
      </c>
      <c r="N651" s="3" t="s">
        <v>1748</v>
      </c>
      <c r="O651">
        <v>8.1999999999999993</v>
      </c>
      <c r="P651" s="3" t="s">
        <v>1749</v>
      </c>
      <c r="Q651">
        <v>18.100000000000001</v>
      </c>
      <c r="R651" s="3">
        <v>582</v>
      </c>
      <c r="S651">
        <v>63.8</v>
      </c>
      <c r="T651" s="3">
        <v>301</v>
      </c>
      <c r="U651">
        <v>93.2</v>
      </c>
      <c r="V651" s="3">
        <v>99</v>
      </c>
      <c r="W651">
        <v>20.100000000000001</v>
      </c>
      <c r="X651" s="3">
        <v>543</v>
      </c>
      <c r="Y651">
        <v>21.6</v>
      </c>
      <c r="Z651" s="3">
        <v>384</v>
      </c>
      <c r="AA651">
        <v>3.4</v>
      </c>
      <c r="AB651" s="3" t="s">
        <v>1749</v>
      </c>
      <c r="AC651">
        <v>70</v>
      </c>
      <c r="AD651">
        <v>96</v>
      </c>
      <c r="AE651">
        <v>12</v>
      </c>
      <c r="AF651">
        <v>11405</v>
      </c>
      <c r="AG651">
        <v>3215</v>
      </c>
      <c r="AH651">
        <v>37460</v>
      </c>
      <c r="AI651">
        <v>66806</v>
      </c>
      <c r="AJ651">
        <v>53.791467699999998</v>
      </c>
      <c r="AK651">
        <v>-1.7660690000000001</v>
      </c>
    </row>
    <row r="652" spans="1:37" x14ac:dyDescent="0.3">
      <c r="A652">
        <v>648</v>
      </c>
      <c r="B652" s="3">
        <v>758</v>
      </c>
      <c r="C652" t="s">
        <v>852</v>
      </c>
      <c r="D652" t="s">
        <v>59</v>
      </c>
      <c r="E652" t="s">
        <v>60</v>
      </c>
      <c r="F652" t="s">
        <v>82</v>
      </c>
      <c r="G652" t="s">
        <v>62</v>
      </c>
      <c r="H652" t="s">
        <v>63</v>
      </c>
      <c r="I652">
        <v>4</v>
      </c>
      <c r="J652" t="s">
        <v>70</v>
      </c>
      <c r="K652">
        <v>13.9</v>
      </c>
      <c r="L652" s="3" t="s">
        <v>1748</v>
      </c>
      <c r="M652">
        <v>10.9</v>
      </c>
      <c r="N652" s="3" t="s">
        <v>1748</v>
      </c>
      <c r="O652">
        <v>4.5</v>
      </c>
      <c r="P652" s="3" t="s">
        <v>1749</v>
      </c>
      <c r="Q652">
        <v>34</v>
      </c>
      <c r="R652" s="3">
        <v>402</v>
      </c>
      <c r="S652">
        <v>8.5</v>
      </c>
      <c r="T652" s="3" t="s">
        <v>1749</v>
      </c>
      <c r="U652">
        <v>9.3000000000000007</v>
      </c>
      <c r="V652" s="3" t="s">
        <v>1749</v>
      </c>
      <c r="W652">
        <v>34</v>
      </c>
      <c r="X652" s="3">
        <v>426</v>
      </c>
      <c r="Y652">
        <v>29.2</v>
      </c>
      <c r="Z652" s="3">
        <v>273</v>
      </c>
      <c r="AA652">
        <v>27.8</v>
      </c>
      <c r="AB652" s="3">
        <v>469</v>
      </c>
      <c r="AC652">
        <v>70</v>
      </c>
      <c r="AD652">
        <v>100</v>
      </c>
      <c r="AE652">
        <v>19</v>
      </c>
      <c r="AF652">
        <v>27091</v>
      </c>
      <c r="AG652">
        <v>12264</v>
      </c>
      <c r="AH652">
        <v>59456</v>
      </c>
      <c r="AI652">
        <v>113268</v>
      </c>
      <c r="AJ652">
        <v>29.71988</v>
      </c>
      <c r="AK652">
        <v>-95.342244399999998</v>
      </c>
    </row>
    <row r="653" spans="1:37" x14ac:dyDescent="0.3">
      <c r="A653">
        <v>649</v>
      </c>
      <c r="B653" s="3" t="s">
        <v>703</v>
      </c>
      <c r="C653" t="s">
        <v>853</v>
      </c>
      <c r="D653" t="s">
        <v>243</v>
      </c>
      <c r="E653" t="s">
        <v>244</v>
      </c>
      <c r="F653" t="s">
        <v>68</v>
      </c>
      <c r="G653" t="s">
        <v>69</v>
      </c>
      <c r="H653" t="s">
        <v>63</v>
      </c>
      <c r="I653">
        <v>5</v>
      </c>
      <c r="J653" t="s">
        <v>70</v>
      </c>
      <c r="K653">
        <v>8.6999999999999993</v>
      </c>
      <c r="L653" s="3" t="s">
        <v>1748</v>
      </c>
      <c r="M653">
        <v>3.2</v>
      </c>
      <c r="N653" s="3" t="s">
        <v>1748</v>
      </c>
      <c r="O653">
        <v>2.2999999999999998</v>
      </c>
      <c r="P653" s="3" t="s">
        <v>1749</v>
      </c>
      <c r="Q653">
        <v>50.3</v>
      </c>
      <c r="R653" s="3">
        <v>262</v>
      </c>
      <c r="S653">
        <v>3.9</v>
      </c>
      <c r="T653" s="3" t="s">
        <v>1749</v>
      </c>
      <c r="U653">
        <v>3.8</v>
      </c>
      <c r="V653" s="3" t="s">
        <v>1749</v>
      </c>
      <c r="W653">
        <v>21.4</v>
      </c>
      <c r="X653" s="3">
        <v>532</v>
      </c>
      <c r="Y653">
        <v>13.9</v>
      </c>
      <c r="Z653" s="3">
        <v>613</v>
      </c>
      <c r="AA653">
        <v>57.4</v>
      </c>
      <c r="AB653" s="3">
        <v>263</v>
      </c>
      <c r="AC653">
        <v>70</v>
      </c>
      <c r="AD653">
        <v>92</v>
      </c>
      <c r="AE653">
        <v>4</v>
      </c>
      <c r="AF653">
        <v>2834</v>
      </c>
      <c r="AG653">
        <v>1344</v>
      </c>
      <c r="AH653">
        <v>29636</v>
      </c>
      <c r="AI653">
        <v>54776</v>
      </c>
      <c r="AJ653">
        <v>44.645114499999998</v>
      </c>
      <c r="AK653">
        <v>10.928124</v>
      </c>
    </row>
    <row r="654" spans="1:37" x14ac:dyDescent="0.3">
      <c r="A654">
        <v>650</v>
      </c>
      <c r="B654" s="3">
        <v>714</v>
      </c>
      <c r="C654" t="s">
        <v>854</v>
      </c>
      <c r="D654" t="s">
        <v>59</v>
      </c>
      <c r="E654" t="s">
        <v>60</v>
      </c>
      <c r="F654" t="s">
        <v>68</v>
      </c>
      <c r="G654" t="s">
        <v>69</v>
      </c>
      <c r="H654" t="s">
        <v>63</v>
      </c>
      <c r="I654">
        <v>5</v>
      </c>
      <c r="J654" t="s">
        <v>70</v>
      </c>
      <c r="K654">
        <v>9.6</v>
      </c>
      <c r="L654" s="3" t="s">
        <v>1748</v>
      </c>
      <c r="M654">
        <v>10.6</v>
      </c>
      <c r="N654" s="3" t="s">
        <v>1748</v>
      </c>
      <c r="O654">
        <v>16.3</v>
      </c>
      <c r="P654" s="3" t="s">
        <v>1749</v>
      </c>
      <c r="Q654">
        <v>34.299999999999997</v>
      </c>
      <c r="R654" s="3">
        <v>397</v>
      </c>
      <c r="S654">
        <v>34.5</v>
      </c>
      <c r="T654" s="3">
        <v>459</v>
      </c>
      <c r="U654">
        <v>5.0999999999999996</v>
      </c>
      <c r="V654" s="3" t="s">
        <v>1749</v>
      </c>
      <c r="W654">
        <v>17.899999999999999</v>
      </c>
      <c r="X654" s="3">
        <v>562</v>
      </c>
      <c r="Y654">
        <v>17.2</v>
      </c>
      <c r="Z654" s="3">
        <v>488</v>
      </c>
      <c r="AA654">
        <v>33.5</v>
      </c>
      <c r="AB654" s="3">
        <v>413</v>
      </c>
      <c r="AC654">
        <v>70</v>
      </c>
      <c r="AD654">
        <v>100</v>
      </c>
      <c r="AE654">
        <v>19</v>
      </c>
      <c r="AF654">
        <v>27091</v>
      </c>
      <c r="AG654">
        <v>12264</v>
      </c>
      <c r="AH654">
        <v>59456</v>
      </c>
      <c r="AI654">
        <v>113268</v>
      </c>
      <c r="AJ654">
        <v>35.1987162</v>
      </c>
      <c r="AK654">
        <v>-97.444896299999996</v>
      </c>
    </row>
    <row r="655" spans="1:37" x14ac:dyDescent="0.3">
      <c r="A655">
        <v>651</v>
      </c>
      <c r="B655" s="3">
        <v>759</v>
      </c>
      <c r="C655" t="s">
        <v>855</v>
      </c>
      <c r="D655" t="s">
        <v>99</v>
      </c>
      <c r="E655" t="s">
        <v>100</v>
      </c>
      <c r="F655" t="s">
        <v>68</v>
      </c>
      <c r="G655" t="s">
        <v>62</v>
      </c>
      <c r="H655" t="s">
        <v>63</v>
      </c>
      <c r="I655">
        <v>5</v>
      </c>
      <c r="J655" t="s">
        <v>70</v>
      </c>
      <c r="K655">
        <v>3.6</v>
      </c>
      <c r="L655" s="3" t="s">
        <v>1748</v>
      </c>
      <c r="M655">
        <v>4.8</v>
      </c>
      <c r="N655" s="3" t="s">
        <v>1748</v>
      </c>
      <c r="O655">
        <v>2.2999999999999998</v>
      </c>
      <c r="P655" s="3" t="s">
        <v>1749</v>
      </c>
      <c r="Q655">
        <v>33.1</v>
      </c>
      <c r="R655" s="3">
        <v>411</v>
      </c>
      <c r="S655">
        <v>87.6</v>
      </c>
      <c r="T655" s="3">
        <v>195</v>
      </c>
      <c r="U655">
        <v>75.099999999999994</v>
      </c>
      <c r="V655" s="3">
        <v>184</v>
      </c>
      <c r="W655">
        <v>6.1</v>
      </c>
      <c r="X655" s="3" t="s">
        <v>1749</v>
      </c>
      <c r="Y655">
        <v>20.399999999999999</v>
      </c>
      <c r="Z655" s="3">
        <v>409</v>
      </c>
      <c r="AA655">
        <v>6.4</v>
      </c>
      <c r="AB655" s="3" t="s">
        <v>1749</v>
      </c>
      <c r="AC655">
        <v>63</v>
      </c>
      <c r="AD655">
        <v>94</v>
      </c>
      <c r="AE655">
        <v>8</v>
      </c>
      <c r="AF655">
        <v>9176</v>
      </c>
      <c r="AG655">
        <v>3642</v>
      </c>
      <c r="AH655">
        <v>47833</v>
      </c>
      <c r="AI655">
        <v>90994</v>
      </c>
      <c r="AJ655">
        <v>42.3043142</v>
      </c>
      <c r="AK655">
        <v>-83.066039000000004</v>
      </c>
    </row>
    <row r="656" spans="1:37" x14ac:dyDescent="0.3">
      <c r="A656">
        <v>652</v>
      </c>
      <c r="B656" s="3" t="s">
        <v>856</v>
      </c>
      <c r="C656" t="s">
        <v>857</v>
      </c>
      <c r="D656" t="s">
        <v>473</v>
      </c>
      <c r="E656" t="s">
        <v>474</v>
      </c>
      <c r="F656" t="s">
        <v>82</v>
      </c>
      <c r="G656" t="s">
        <v>62</v>
      </c>
      <c r="H656" t="s">
        <v>63</v>
      </c>
      <c r="I656">
        <v>2</v>
      </c>
      <c r="J656" t="s">
        <v>70</v>
      </c>
      <c r="K656">
        <v>10.4</v>
      </c>
      <c r="L656" s="3" t="s">
        <v>1748</v>
      </c>
      <c r="M656">
        <v>29.2</v>
      </c>
      <c r="N656" s="3">
        <v>333</v>
      </c>
      <c r="O656">
        <v>14.4</v>
      </c>
      <c r="P656" s="3" t="s">
        <v>1749</v>
      </c>
      <c r="Q656">
        <v>13.9</v>
      </c>
      <c r="R656" s="3">
        <v>658</v>
      </c>
      <c r="S656">
        <v>1.6</v>
      </c>
      <c r="T656" s="3" t="s">
        <v>1749</v>
      </c>
      <c r="U656">
        <v>1.6</v>
      </c>
      <c r="V656" s="3" t="s">
        <v>1749</v>
      </c>
      <c r="W656">
        <v>62.6</v>
      </c>
      <c r="X656" s="3">
        <v>229</v>
      </c>
      <c r="Y656">
        <v>8.1</v>
      </c>
      <c r="Z656" s="3" t="s">
        <v>1749</v>
      </c>
      <c r="AA656">
        <v>50.9</v>
      </c>
      <c r="AB656" s="3">
        <v>301</v>
      </c>
      <c r="AC656">
        <v>63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>
        <v>33.684420199999998</v>
      </c>
      <c r="AK656">
        <v>73.047884800000006</v>
      </c>
    </row>
    <row r="657" spans="1:37" x14ac:dyDescent="0.3">
      <c r="A657">
        <v>653</v>
      </c>
      <c r="B657" s="3">
        <v>760</v>
      </c>
      <c r="C657" t="s">
        <v>858</v>
      </c>
      <c r="D657" t="s">
        <v>202</v>
      </c>
      <c r="E657" t="s">
        <v>203</v>
      </c>
      <c r="F657" t="s">
        <v>91</v>
      </c>
      <c r="G657" t="s">
        <v>78</v>
      </c>
      <c r="H657" t="s">
        <v>320</v>
      </c>
      <c r="I657">
        <v>4</v>
      </c>
      <c r="J657" t="s">
        <v>64</v>
      </c>
      <c r="K657">
        <v>15.5</v>
      </c>
      <c r="L657" s="3">
        <v>565</v>
      </c>
      <c r="M657">
        <v>35.1</v>
      </c>
      <c r="N657" s="3">
        <v>276</v>
      </c>
      <c r="O657">
        <v>11.7</v>
      </c>
      <c r="P657" s="3" t="s">
        <v>1749</v>
      </c>
      <c r="Q657">
        <v>1.8</v>
      </c>
      <c r="R657" s="3" t="s">
        <v>1749</v>
      </c>
      <c r="S657">
        <v>65.599999999999994</v>
      </c>
      <c r="T657" s="3">
        <v>293</v>
      </c>
      <c r="U657">
        <v>1.5</v>
      </c>
      <c r="V657" s="3" t="s">
        <v>1749</v>
      </c>
      <c r="W657">
        <v>1</v>
      </c>
      <c r="X657" s="3" t="s">
        <v>1749</v>
      </c>
      <c r="Y657">
        <v>64.900000000000006</v>
      </c>
      <c r="Z657" s="3">
        <v>88</v>
      </c>
      <c r="AA657">
        <v>1.2</v>
      </c>
      <c r="AB657" s="3" t="s">
        <v>1749</v>
      </c>
      <c r="AC657">
        <v>63</v>
      </c>
      <c r="AD657">
        <v>79</v>
      </c>
      <c r="AE657">
        <v>10</v>
      </c>
      <c r="AF657">
        <v>3364</v>
      </c>
      <c r="AG657">
        <v>13084</v>
      </c>
      <c r="AH657">
        <v>13964</v>
      </c>
      <c r="AI657">
        <v>26036</v>
      </c>
      <c r="AJ657">
        <v>19.3443468</v>
      </c>
      <c r="AK657">
        <v>-99.199729000000005</v>
      </c>
    </row>
    <row r="658" spans="1:37" x14ac:dyDescent="0.3">
      <c r="A658">
        <v>654</v>
      </c>
      <c r="B658" s="3">
        <v>715</v>
      </c>
      <c r="C658" t="s">
        <v>859</v>
      </c>
      <c r="D658" t="s">
        <v>88</v>
      </c>
      <c r="E658" t="s">
        <v>89</v>
      </c>
      <c r="F658" t="s">
        <v>61</v>
      </c>
      <c r="G658" t="s">
        <v>62</v>
      </c>
      <c r="H658" t="s">
        <v>63</v>
      </c>
      <c r="I658">
        <v>2</v>
      </c>
      <c r="J658" t="s">
        <v>70</v>
      </c>
      <c r="K658">
        <v>4.7</v>
      </c>
      <c r="L658" s="3" t="s">
        <v>1748</v>
      </c>
      <c r="M658">
        <v>3.4</v>
      </c>
      <c r="N658" s="3" t="s">
        <v>1748</v>
      </c>
      <c r="O658">
        <v>3.2</v>
      </c>
      <c r="P658" s="3" t="s">
        <v>1749</v>
      </c>
      <c r="Q658">
        <v>38.6</v>
      </c>
      <c r="R658" s="3">
        <v>361</v>
      </c>
      <c r="S658">
        <v>71.2</v>
      </c>
      <c r="T658" s="3">
        <v>270</v>
      </c>
      <c r="U658">
        <v>66.2</v>
      </c>
      <c r="V658" s="3">
        <v>226</v>
      </c>
      <c r="W658">
        <v>9.3000000000000007</v>
      </c>
      <c r="X658" s="3">
        <v>687</v>
      </c>
      <c r="Y658">
        <v>6.9</v>
      </c>
      <c r="Z658" s="3" t="s">
        <v>1749</v>
      </c>
      <c r="AA658">
        <v>11</v>
      </c>
      <c r="AB658" s="3">
        <v>656</v>
      </c>
      <c r="AC658">
        <v>63</v>
      </c>
      <c r="AD658">
        <v>95</v>
      </c>
      <c r="AE658">
        <v>5</v>
      </c>
      <c r="AF658">
        <v>5393</v>
      </c>
      <c r="AG658">
        <v>1490</v>
      </c>
      <c r="AH658">
        <v>51048</v>
      </c>
      <c r="AI658">
        <v>96902</v>
      </c>
      <c r="AJ658">
        <v>-28.819384500000002</v>
      </c>
      <c r="AK658">
        <v>153.29947379999999</v>
      </c>
    </row>
    <row r="659" spans="1:37" x14ac:dyDescent="0.3">
      <c r="A659">
        <v>655</v>
      </c>
      <c r="B659" s="3">
        <v>716</v>
      </c>
      <c r="C659" t="s">
        <v>860</v>
      </c>
      <c r="D659" t="s">
        <v>527</v>
      </c>
      <c r="E659" t="s">
        <v>528</v>
      </c>
      <c r="F659" t="s">
        <v>61</v>
      </c>
      <c r="G659" t="s">
        <v>78</v>
      </c>
      <c r="H659" t="s">
        <v>63</v>
      </c>
      <c r="I659">
        <v>5</v>
      </c>
      <c r="J659" t="s">
        <v>70</v>
      </c>
      <c r="K659">
        <v>12.9</v>
      </c>
      <c r="L659" s="3" t="s">
        <v>1748</v>
      </c>
      <c r="M659">
        <v>11.4</v>
      </c>
      <c r="N659" s="3" t="s">
        <v>1748</v>
      </c>
      <c r="O659">
        <v>27.6</v>
      </c>
      <c r="P659" s="3">
        <v>553</v>
      </c>
      <c r="Q659">
        <v>9.6</v>
      </c>
      <c r="R659" s="3" t="s">
        <v>1749</v>
      </c>
      <c r="S659">
        <v>49.5</v>
      </c>
      <c r="T659" s="3">
        <v>360</v>
      </c>
      <c r="U659">
        <v>25</v>
      </c>
      <c r="V659" s="3">
        <v>475</v>
      </c>
      <c r="W659">
        <v>48.5</v>
      </c>
      <c r="X659" s="3">
        <v>323</v>
      </c>
      <c r="Y659">
        <v>32</v>
      </c>
      <c r="Z659" s="3">
        <v>239</v>
      </c>
      <c r="AA659">
        <v>3.5</v>
      </c>
      <c r="AB659" s="3" t="s">
        <v>1749</v>
      </c>
      <c r="AC659">
        <v>63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>
        <v>59.395445500000001</v>
      </c>
      <c r="AK659">
        <v>24.664293600000001</v>
      </c>
    </row>
    <row r="660" spans="1:37" x14ac:dyDescent="0.3">
      <c r="A660">
        <v>656</v>
      </c>
      <c r="B660" s="3">
        <v>449</v>
      </c>
      <c r="C660" t="s">
        <v>861</v>
      </c>
      <c r="D660" t="s">
        <v>862</v>
      </c>
      <c r="E660" t="s">
        <v>863</v>
      </c>
      <c r="F660" t="s">
        <v>91</v>
      </c>
      <c r="G660" t="s">
        <v>69</v>
      </c>
      <c r="H660" t="s">
        <v>708</v>
      </c>
      <c r="I660">
        <v>3</v>
      </c>
      <c r="J660" t="s">
        <v>64</v>
      </c>
      <c r="K660">
        <v>18.600000000000001</v>
      </c>
      <c r="L660" s="3">
        <v>479</v>
      </c>
      <c r="M660">
        <v>13.5</v>
      </c>
      <c r="N660" s="3">
        <v>599</v>
      </c>
      <c r="O660">
        <v>80.2</v>
      </c>
      <c r="P660" s="3">
        <v>138</v>
      </c>
      <c r="Q660">
        <v>1.1000000000000001</v>
      </c>
      <c r="R660" s="3" t="s">
        <v>1749</v>
      </c>
      <c r="S660">
        <v>23.7</v>
      </c>
      <c r="T660" s="3">
        <v>556</v>
      </c>
      <c r="U660">
        <v>3.3</v>
      </c>
      <c r="V660" s="3" t="s">
        <v>1749</v>
      </c>
      <c r="W660">
        <v>1</v>
      </c>
      <c r="X660" s="3" t="s">
        <v>1749</v>
      </c>
      <c r="Y660">
        <v>18.8</v>
      </c>
      <c r="Z660" s="3">
        <v>443</v>
      </c>
      <c r="AA660">
        <v>12.5</v>
      </c>
      <c r="AB660" s="3">
        <v>567</v>
      </c>
      <c r="AC660">
        <v>63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>
        <v>-34.897886200000002</v>
      </c>
      <c r="AK660">
        <v>-56.160322700000002</v>
      </c>
    </row>
    <row r="661" spans="1:37" x14ac:dyDescent="0.3">
      <c r="A661">
        <v>657</v>
      </c>
      <c r="B661" s="3">
        <v>717</v>
      </c>
      <c r="C661" t="s">
        <v>864</v>
      </c>
      <c r="D661" t="s">
        <v>353</v>
      </c>
      <c r="E661" t="s">
        <v>354</v>
      </c>
      <c r="F661" t="s">
        <v>68</v>
      </c>
      <c r="G661" t="s">
        <v>78</v>
      </c>
      <c r="H661" t="s">
        <v>63</v>
      </c>
      <c r="I661">
        <v>4</v>
      </c>
      <c r="J661" t="s">
        <v>70</v>
      </c>
      <c r="K661">
        <v>13.1</v>
      </c>
      <c r="L661" s="3" t="s">
        <v>1748</v>
      </c>
      <c r="M661">
        <v>7.4</v>
      </c>
      <c r="N661" s="3" t="s">
        <v>1748</v>
      </c>
      <c r="O661">
        <v>19.600000000000001</v>
      </c>
      <c r="P661" s="3">
        <v>678</v>
      </c>
      <c r="Q661">
        <v>30.1</v>
      </c>
      <c r="R661" s="3">
        <v>433</v>
      </c>
      <c r="S661">
        <v>14.2</v>
      </c>
      <c r="T661" s="3">
        <v>681</v>
      </c>
      <c r="U661">
        <v>3.9</v>
      </c>
      <c r="V661" s="3" t="s">
        <v>1749</v>
      </c>
      <c r="W661">
        <v>13.5</v>
      </c>
      <c r="X661" s="3">
        <v>617</v>
      </c>
      <c r="Y661">
        <v>14.1</v>
      </c>
      <c r="Z661" s="3">
        <v>601</v>
      </c>
      <c r="AA661">
        <v>51.8</v>
      </c>
      <c r="AB661" s="3">
        <v>295</v>
      </c>
      <c r="AC661">
        <v>63</v>
      </c>
      <c r="AD661">
        <v>87</v>
      </c>
      <c r="AE661">
        <v>14</v>
      </c>
      <c r="AF661">
        <v>9442</v>
      </c>
      <c r="AG661">
        <v>4158</v>
      </c>
      <c r="AH661">
        <v>29911</v>
      </c>
      <c r="AI661">
        <v>56982</v>
      </c>
      <c r="AJ661">
        <v>32.7614296</v>
      </c>
      <c r="AK661">
        <v>35.019518400000003</v>
      </c>
    </row>
    <row r="662" spans="1:37" x14ac:dyDescent="0.3">
      <c r="A662">
        <v>658</v>
      </c>
      <c r="B662" s="3" t="s">
        <v>703</v>
      </c>
      <c r="C662" t="s">
        <v>865</v>
      </c>
      <c r="D662" t="s">
        <v>122</v>
      </c>
      <c r="E662" t="s">
        <v>123</v>
      </c>
      <c r="F662" t="s">
        <v>61</v>
      </c>
      <c r="G662" t="s">
        <v>134</v>
      </c>
      <c r="H662" t="s">
        <v>63</v>
      </c>
      <c r="I662">
        <v>5</v>
      </c>
      <c r="J662" t="s">
        <v>70</v>
      </c>
      <c r="K662">
        <v>9.8000000000000007</v>
      </c>
      <c r="L662" s="3" t="s">
        <v>1748</v>
      </c>
      <c r="M662">
        <v>5.3</v>
      </c>
      <c r="N662" s="3" t="s">
        <v>1748</v>
      </c>
      <c r="O662">
        <v>10</v>
      </c>
      <c r="P662" s="3" t="s">
        <v>1749</v>
      </c>
      <c r="Q662">
        <v>39.4</v>
      </c>
      <c r="R662" s="3">
        <v>348</v>
      </c>
      <c r="S662">
        <v>26.4</v>
      </c>
      <c r="T662" s="3">
        <v>515</v>
      </c>
      <c r="U662">
        <v>24.2</v>
      </c>
      <c r="V662" s="3">
        <v>484</v>
      </c>
      <c r="W662">
        <v>36.299999999999997</v>
      </c>
      <c r="X662" s="3">
        <v>410</v>
      </c>
      <c r="Y662">
        <v>8.8000000000000007</v>
      </c>
      <c r="Z662" s="3" t="s">
        <v>1749</v>
      </c>
      <c r="AA662">
        <v>15</v>
      </c>
      <c r="AB662" s="3">
        <v>612</v>
      </c>
      <c r="AC662">
        <v>63</v>
      </c>
      <c r="AD662">
        <v>95</v>
      </c>
      <c r="AE662">
        <v>1</v>
      </c>
      <c r="AF662">
        <v>499</v>
      </c>
      <c r="AG662">
        <v>166</v>
      </c>
      <c r="AH662">
        <v>31931</v>
      </c>
      <c r="AI662">
        <v>67900</v>
      </c>
      <c r="AJ662">
        <v>48.711156899999999</v>
      </c>
      <c r="AK662">
        <v>9.2123913999999996</v>
      </c>
    </row>
    <row r="663" spans="1:37" x14ac:dyDescent="0.3">
      <c r="A663">
        <v>659</v>
      </c>
      <c r="B663" s="3">
        <v>672</v>
      </c>
      <c r="C663" t="s">
        <v>866</v>
      </c>
      <c r="D663" t="s">
        <v>66</v>
      </c>
      <c r="E663" t="s">
        <v>67</v>
      </c>
      <c r="F663" t="s">
        <v>61</v>
      </c>
      <c r="G663" t="s">
        <v>62</v>
      </c>
      <c r="H663" t="s">
        <v>63</v>
      </c>
      <c r="I663">
        <v>5</v>
      </c>
      <c r="J663" t="s">
        <v>70</v>
      </c>
      <c r="K663">
        <v>9.5</v>
      </c>
      <c r="L663" s="3" t="s">
        <v>1748</v>
      </c>
      <c r="M663">
        <v>6.4</v>
      </c>
      <c r="N663" s="3" t="s">
        <v>1748</v>
      </c>
      <c r="O663">
        <v>19.5</v>
      </c>
      <c r="P663" s="3">
        <v>680</v>
      </c>
      <c r="Q663">
        <v>23.5</v>
      </c>
      <c r="R663" s="3">
        <v>507</v>
      </c>
      <c r="S663">
        <v>46.1</v>
      </c>
      <c r="T663" s="3">
        <v>374</v>
      </c>
      <c r="U663">
        <v>49.5</v>
      </c>
      <c r="V663" s="3">
        <v>300</v>
      </c>
      <c r="W663">
        <v>27.1</v>
      </c>
      <c r="X663" s="3">
        <v>482</v>
      </c>
      <c r="Y663">
        <v>10.5</v>
      </c>
      <c r="Z663" s="3" t="s">
        <v>1749</v>
      </c>
      <c r="AA663">
        <v>9.6</v>
      </c>
      <c r="AB663" s="3">
        <v>678</v>
      </c>
      <c r="AC663">
        <v>63</v>
      </c>
      <c r="AD663">
        <v>96</v>
      </c>
      <c r="AE663">
        <v>12</v>
      </c>
      <c r="AF663">
        <v>11405</v>
      </c>
      <c r="AG663">
        <v>3215</v>
      </c>
      <c r="AH663">
        <v>37460</v>
      </c>
      <c r="AI663">
        <v>66806</v>
      </c>
      <c r="AJ663">
        <v>52.418274599999997</v>
      </c>
      <c r="AK663">
        <v>-4.0638532999999999</v>
      </c>
    </row>
    <row r="664" spans="1:37" x14ac:dyDescent="0.3">
      <c r="A664">
        <v>660</v>
      </c>
      <c r="B664" s="3">
        <v>497</v>
      </c>
      <c r="C664" t="s">
        <v>867</v>
      </c>
      <c r="D664" t="s">
        <v>59</v>
      </c>
      <c r="E664" t="s">
        <v>60</v>
      </c>
      <c r="F664" t="s">
        <v>61</v>
      </c>
      <c r="G664" t="s">
        <v>62</v>
      </c>
      <c r="H664" t="s">
        <v>63</v>
      </c>
      <c r="I664">
        <v>4</v>
      </c>
      <c r="J664" t="s">
        <v>64</v>
      </c>
      <c r="K664">
        <v>9.8000000000000007</v>
      </c>
      <c r="L664" s="3" t="s">
        <v>1748</v>
      </c>
      <c r="M664">
        <v>4.3</v>
      </c>
      <c r="N664" s="3" t="s">
        <v>1748</v>
      </c>
      <c r="O664">
        <v>49.9</v>
      </c>
      <c r="P664" s="3">
        <v>311</v>
      </c>
      <c r="Q664">
        <v>16.3</v>
      </c>
      <c r="R664" s="3">
        <v>609</v>
      </c>
      <c r="S664">
        <v>26.2</v>
      </c>
      <c r="T664" s="3">
        <v>521</v>
      </c>
      <c r="U664">
        <v>70.599999999999994</v>
      </c>
      <c r="V664" s="3">
        <v>207</v>
      </c>
      <c r="W664">
        <v>1.4</v>
      </c>
      <c r="X664" s="3" t="s">
        <v>1749</v>
      </c>
      <c r="Y664">
        <v>17.399999999999999</v>
      </c>
      <c r="Z664" s="3">
        <v>477</v>
      </c>
      <c r="AA664">
        <v>1.5</v>
      </c>
      <c r="AB664" s="3" t="s">
        <v>1749</v>
      </c>
      <c r="AC664">
        <v>63</v>
      </c>
      <c r="AD664">
        <v>100</v>
      </c>
      <c r="AE664">
        <v>19</v>
      </c>
      <c r="AF664">
        <v>27091</v>
      </c>
      <c r="AG664">
        <v>12264</v>
      </c>
      <c r="AH664">
        <v>59456</v>
      </c>
      <c r="AI664">
        <v>113268</v>
      </c>
      <c r="AJ664">
        <v>42.368170999999997</v>
      </c>
      <c r="AK664">
        <v>-71.256584200000006</v>
      </c>
    </row>
    <row r="665" spans="1:37" x14ac:dyDescent="0.3">
      <c r="A665">
        <v>661</v>
      </c>
      <c r="B665" s="3" t="s">
        <v>703</v>
      </c>
      <c r="C665" t="s">
        <v>868</v>
      </c>
      <c r="D665" t="s">
        <v>243</v>
      </c>
      <c r="E665" t="s">
        <v>244</v>
      </c>
      <c r="F665" t="s">
        <v>68</v>
      </c>
      <c r="G665" t="s">
        <v>78</v>
      </c>
      <c r="H665" t="s">
        <v>63</v>
      </c>
      <c r="I665">
        <v>5</v>
      </c>
      <c r="J665" t="s">
        <v>70</v>
      </c>
      <c r="K665">
        <v>18.8</v>
      </c>
      <c r="L665" s="3">
        <v>474</v>
      </c>
      <c r="M665">
        <v>14.8</v>
      </c>
      <c r="N665" s="3">
        <v>554</v>
      </c>
      <c r="O665">
        <v>4.9000000000000004</v>
      </c>
      <c r="P665" s="3" t="s">
        <v>1749</v>
      </c>
      <c r="Q665">
        <v>14.2</v>
      </c>
      <c r="R665" s="3">
        <v>653</v>
      </c>
      <c r="S665">
        <v>35.1</v>
      </c>
      <c r="T665" s="3">
        <v>454</v>
      </c>
      <c r="U665">
        <v>8.1999999999999993</v>
      </c>
      <c r="V665" s="3" t="s">
        <v>1749</v>
      </c>
      <c r="W665">
        <v>15.5</v>
      </c>
      <c r="X665" s="3">
        <v>590</v>
      </c>
      <c r="Y665">
        <v>10.8</v>
      </c>
      <c r="Z665" s="3" t="s">
        <v>1749</v>
      </c>
      <c r="AA665">
        <v>62.8</v>
      </c>
      <c r="AB665" s="3">
        <v>235</v>
      </c>
      <c r="AC665">
        <v>63</v>
      </c>
      <c r="AD665">
        <v>92</v>
      </c>
      <c r="AE665">
        <v>4</v>
      </c>
      <c r="AF665">
        <v>2834</v>
      </c>
      <c r="AG665">
        <v>1344</v>
      </c>
      <c r="AH665">
        <v>29636</v>
      </c>
      <c r="AI665">
        <v>54776</v>
      </c>
      <c r="AJ665">
        <v>45.434538500000002</v>
      </c>
      <c r="AK665">
        <v>12.326385800000001</v>
      </c>
    </row>
    <row r="666" spans="1:37" x14ac:dyDescent="0.3">
      <c r="A666">
        <v>662</v>
      </c>
      <c r="B666" s="3">
        <v>576</v>
      </c>
      <c r="C666" t="s">
        <v>869</v>
      </c>
      <c r="D666" t="s">
        <v>366</v>
      </c>
      <c r="E666" t="s">
        <v>367</v>
      </c>
      <c r="F666" t="s">
        <v>61</v>
      </c>
      <c r="G666" t="s">
        <v>69</v>
      </c>
      <c r="H666" t="s">
        <v>708</v>
      </c>
      <c r="I666">
        <v>4</v>
      </c>
      <c r="J666" t="s">
        <v>64</v>
      </c>
      <c r="K666">
        <v>6</v>
      </c>
      <c r="L666" s="3" t="s">
        <v>1748</v>
      </c>
      <c r="M666">
        <v>12</v>
      </c>
      <c r="N666" s="3" t="s">
        <v>1748</v>
      </c>
      <c r="O666">
        <v>60.6</v>
      </c>
      <c r="P666" s="3">
        <v>234</v>
      </c>
      <c r="Q666">
        <v>2</v>
      </c>
      <c r="R666" s="3" t="s">
        <v>1749</v>
      </c>
      <c r="S666">
        <v>99</v>
      </c>
      <c r="T666" s="3">
        <v>98</v>
      </c>
      <c r="U666">
        <v>38.299999999999997</v>
      </c>
      <c r="V666" s="3">
        <v>358</v>
      </c>
      <c r="W666">
        <v>1</v>
      </c>
      <c r="X666" s="3" t="s">
        <v>1749</v>
      </c>
      <c r="Y666">
        <v>9.5</v>
      </c>
      <c r="Z666" s="3" t="s">
        <v>1749</v>
      </c>
      <c r="AA666">
        <v>2.6</v>
      </c>
      <c r="AB666" s="3" t="s">
        <v>1749</v>
      </c>
      <c r="AC666">
        <v>63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>
        <v>33.981943000000001</v>
      </c>
      <c r="AK666">
        <v>35.618662</v>
      </c>
    </row>
    <row r="667" spans="1:37" x14ac:dyDescent="0.3">
      <c r="A667">
        <v>663</v>
      </c>
      <c r="B667" s="3">
        <v>673</v>
      </c>
      <c r="C667" t="s">
        <v>870</v>
      </c>
      <c r="D667" t="s">
        <v>253</v>
      </c>
      <c r="E667" t="s">
        <v>254</v>
      </c>
      <c r="F667" t="s">
        <v>68</v>
      </c>
      <c r="G667" t="s">
        <v>62</v>
      </c>
      <c r="H667" t="s">
        <v>63</v>
      </c>
      <c r="I667">
        <v>5</v>
      </c>
      <c r="J667" t="s">
        <v>70</v>
      </c>
      <c r="K667">
        <v>21.3</v>
      </c>
      <c r="L667" s="3">
        <v>407</v>
      </c>
      <c r="M667">
        <v>9.5</v>
      </c>
      <c r="N667" s="3" t="s">
        <v>1748</v>
      </c>
      <c r="O667">
        <v>12.3</v>
      </c>
      <c r="P667" s="3" t="s">
        <v>1749</v>
      </c>
      <c r="Q667">
        <v>10.9</v>
      </c>
      <c r="R667" s="3" t="s">
        <v>1749</v>
      </c>
      <c r="S667">
        <v>46.9</v>
      </c>
      <c r="T667" s="3">
        <v>369</v>
      </c>
      <c r="U667">
        <v>28.4</v>
      </c>
      <c r="V667" s="3">
        <v>439</v>
      </c>
      <c r="W667">
        <v>15.2</v>
      </c>
      <c r="X667" s="3">
        <v>596</v>
      </c>
      <c r="Y667">
        <v>18.3</v>
      </c>
      <c r="Z667" s="3">
        <v>456</v>
      </c>
      <c r="AA667">
        <v>19.2</v>
      </c>
      <c r="AB667" s="3">
        <v>549</v>
      </c>
      <c r="AC667">
        <v>63</v>
      </c>
      <c r="AD667">
        <v>89</v>
      </c>
      <c r="AE667">
        <v>0</v>
      </c>
      <c r="AF667">
        <v>41</v>
      </c>
      <c r="AG667">
        <v>15</v>
      </c>
      <c r="AH667">
        <v>41595</v>
      </c>
      <c r="AI667">
        <v>75558</v>
      </c>
      <c r="AJ667">
        <v>47.077632800000003</v>
      </c>
      <c r="AK667">
        <v>15.4495241</v>
      </c>
    </row>
    <row r="668" spans="1:37" x14ac:dyDescent="0.3">
      <c r="A668">
        <v>664</v>
      </c>
      <c r="B668" s="3">
        <v>632</v>
      </c>
      <c r="C668" t="s">
        <v>871</v>
      </c>
      <c r="D668" t="s">
        <v>366</v>
      </c>
      <c r="E668" t="s">
        <v>367</v>
      </c>
      <c r="F668" t="s">
        <v>61</v>
      </c>
      <c r="G668" t="s">
        <v>69</v>
      </c>
      <c r="H668" t="s">
        <v>320</v>
      </c>
      <c r="I668">
        <v>4</v>
      </c>
      <c r="J668" t="s">
        <v>64</v>
      </c>
      <c r="K668">
        <v>10.5</v>
      </c>
      <c r="L668" s="3" t="s">
        <v>1748</v>
      </c>
      <c r="M668">
        <v>28.2</v>
      </c>
      <c r="N668" s="3">
        <v>342</v>
      </c>
      <c r="O668">
        <v>35.5</v>
      </c>
      <c r="P668" s="3">
        <v>447</v>
      </c>
      <c r="Q668">
        <v>3.2</v>
      </c>
      <c r="R668" s="3" t="s">
        <v>1749</v>
      </c>
      <c r="S668">
        <v>78.900000000000006</v>
      </c>
      <c r="T668" s="3">
        <v>233</v>
      </c>
      <c r="U668">
        <v>26.4</v>
      </c>
      <c r="V668" s="3">
        <v>457</v>
      </c>
      <c r="W668">
        <v>1</v>
      </c>
      <c r="X668" s="3" t="s">
        <v>1749</v>
      </c>
      <c r="Y668">
        <v>10.4</v>
      </c>
      <c r="Z668" s="3" t="s">
        <v>1749</v>
      </c>
      <c r="AA668">
        <v>7.8</v>
      </c>
      <c r="AB668" s="3" t="s">
        <v>1749</v>
      </c>
      <c r="AC668">
        <v>63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>
        <v>33.893014800000003</v>
      </c>
      <c r="AK668">
        <v>35.477841499999997</v>
      </c>
    </row>
    <row r="669" spans="1:37" x14ac:dyDescent="0.3">
      <c r="A669">
        <v>665</v>
      </c>
      <c r="B669" s="3">
        <v>761</v>
      </c>
      <c r="C669" t="s">
        <v>872</v>
      </c>
      <c r="D669" t="s">
        <v>66</v>
      </c>
      <c r="E669" t="s">
        <v>67</v>
      </c>
      <c r="F669" t="s">
        <v>68</v>
      </c>
      <c r="G669" t="s">
        <v>62</v>
      </c>
      <c r="H669" t="s">
        <v>320</v>
      </c>
      <c r="I669">
        <v>4</v>
      </c>
      <c r="J669" t="s">
        <v>70</v>
      </c>
      <c r="K669">
        <v>5.6</v>
      </c>
      <c r="L669" s="3" t="s">
        <v>1748</v>
      </c>
      <c r="M669">
        <v>4.8</v>
      </c>
      <c r="N669" s="3" t="s">
        <v>1748</v>
      </c>
      <c r="O669">
        <v>8.3000000000000007</v>
      </c>
      <c r="P669" s="3" t="s">
        <v>1749</v>
      </c>
      <c r="Q669">
        <v>14.3</v>
      </c>
      <c r="R669" s="3">
        <v>650</v>
      </c>
      <c r="S669">
        <v>85.1</v>
      </c>
      <c r="T669" s="3">
        <v>209</v>
      </c>
      <c r="U669">
        <v>99.6</v>
      </c>
      <c r="V669" s="3">
        <v>38</v>
      </c>
      <c r="W669">
        <v>20.6</v>
      </c>
      <c r="X669" s="3">
        <v>540</v>
      </c>
      <c r="Y669">
        <v>15.8</v>
      </c>
      <c r="Z669" s="3">
        <v>529</v>
      </c>
      <c r="AA669">
        <v>8.6</v>
      </c>
      <c r="AB669" s="3">
        <v>693</v>
      </c>
      <c r="AC669">
        <v>63</v>
      </c>
      <c r="AD669">
        <v>96</v>
      </c>
      <c r="AE669">
        <v>12</v>
      </c>
      <c r="AF669">
        <v>11405</v>
      </c>
      <c r="AG669">
        <v>3215</v>
      </c>
      <c r="AH669">
        <v>37460</v>
      </c>
      <c r="AI669">
        <v>66806</v>
      </c>
      <c r="AJ669">
        <v>51.589711200000004</v>
      </c>
      <c r="AK669">
        <v>-0.22934879999999999</v>
      </c>
    </row>
    <row r="670" spans="1:37" x14ac:dyDescent="0.3">
      <c r="A670">
        <v>666</v>
      </c>
      <c r="B670" s="3">
        <v>674</v>
      </c>
      <c r="C670" t="s">
        <v>873</v>
      </c>
      <c r="D670" t="s">
        <v>167</v>
      </c>
      <c r="E670" t="s">
        <v>168</v>
      </c>
      <c r="F670" t="s">
        <v>68</v>
      </c>
      <c r="G670" t="s">
        <v>62</v>
      </c>
      <c r="H670" t="s">
        <v>63</v>
      </c>
      <c r="I670">
        <v>4</v>
      </c>
      <c r="J670" t="s">
        <v>70</v>
      </c>
      <c r="K670">
        <v>20.2</v>
      </c>
      <c r="L670" s="3">
        <v>434</v>
      </c>
      <c r="M670">
        <v>24.1</v>
      </c>
      <c r="N670" s="3">
        <v>400</v>
      </c>
      <c r="O670">
        <v>27.6</v>
      </c>
      <c r="P670" s="3">
        <v>552</v>
      </c>
      <c r="Q670">
        <v>11.8</v>
      </c>
      <c r="R670" s="3" t="s">
        <v>1749</v>
      </c>
      <c r="S670">
        <v>7.9</v>
      </c>
      <c r="T670" s="3" t="s">
        <v>1749</v>
      </c>
      <c r="U670">
        <v>5.6</v>
      </c>
      <c r="V670" s="3" t="s">
        <v>1749</v>
      </c>
      <c r="W670">
        <v>2.2000000000000002</v>
      </c>
      <c r="X670" s="3" t="s">
        <v>1749</v>
      </c>
      <c r="Y670">
        <v>20.399999999999999</v>
      </c>
      <c r="Z670" s="3">
        <v>410</v>
      </c>
      <c r="AA670">
        <v>20.100000000000001</v>
      </c>
      <c r="AB670" s="3">
        <v>544</v>
      </c>
      <c r="AC670">
        <v>63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>
        <v>24.123552</v>
      </c>
      <c r="AK670">
        <v>120.675326</v>
      </c>
    </row>
    <row r="671" spans="1:37" x14ac:dyDescent="0.3">
      <c r="A671">
        <v>667</v>
      </c>
      <c r="B671" s="3">
        <v>718</v>
      </c>
      <c r="C671" t="s">
        <v>874</v>
      </c>
      <c r="D671" t="s">
        <v>268</v>
      </c>
      <c r="E671" t="s">
        <v>269</v>
      </c>
      <c r="F671" t="s">
        <v>68</v>
      </c>
      <c r="G671" t="s">
        <v>62</v>
      </c>
      <c r="H671" t="s">
        <v>320</v>
      </c>
      <c r="I671">
        <v>4</v>
      </c>
      <c r="J671" t="s">
        <v>70</v>
      </c>
      <c r="K671">
        <v>16.600000000000001</v>
      </c>
      <c r="L671" s="3">
        <v>532</v>
      </c>
      <c r="M671">
        <v>16.5</v>
      </c>
      <c r="N671" s="3">
        <v>519</v>
      </c>
      <c r="O671">
        <v>19.399999999999999</v>
      </c>
      <c r="P671" s="3">
        <v>683</v>
      </c>
      <c r="Q671">
        <v>1.9</v>
      </c>
      <c r="R671" s="3" t="s">
        <v>1749</v>
      </c>
      <c r="S671">
        <v>92.5</v>
      </c>
      <c r="T671" s="3">
        <v>167</v>
      </c>
      <c r="U671">
        <v>47.7</v>
      </c>
      <c r="V671" s="3">
        <v>307</v>
      </c>
      <c r="W671">
        <v>6.3</v>
      </c>
      <c r="X671" s="3" t="s">
        <v>1749</v>
      </c>
      <c r="Y671">
        <v>8.1999999999999993</v>
      </c>
      <c r="Z671" s="3" t="s">
        <v>1749</v>
      </c>
      <c r="AA671">
        <v>2.5</v>
      </c>
      <c r="AB671" s="3" t="s">
        <v>1749</v>
      </c>
      <c r="AC671">
        <v>63</v>
      </c>
      <c r="AD671">
        <v>86</v>
      </c>
      <c r="AE671">
        <v>0</v>
      </c>
      <c r="AF671">
        <v>0</v>
      </c>
      <c r="AG671">
        <v>0</v>
      </c>
      <c r="AH671">
        <v>32405</v>
      </c>
      <c r="AI671">
        <v>59375</v>
      </c>
      <c r="AJ671">
        <v>24.846652599999999</v>
      </c>
      <c r="AK671">
        <v>46.725518600000001</v>
      </c>
    </row>
    <row r="672" spans="1:37" x14ac:dyDescent="0.3">
      <c r="A672">
        <v>668</v>
      </c>
      <c r="B672" s="3" t="s">
        <v>703</v>
      </c>
      <c r="C672" t="s">
        <v>875</v>
      </c>
      <c r="D672" t="s">
        <v>113</v>
      </c>
      <c r="E672" t="s">
        <v>114</v>
      </c>
      <c r="F672" t="s">
        <v>68</v>
      </c>
      <c r="G672" t="s">
        <v>78</v>
      </c>
      <c r="H672" t="s">
        <v>63</v>
      </c>
      <c r="I672">
        <v>4</v>
      </c>
      <c r="J672" t="s">
        <v>64</v>
      </c>
      <c r="K672">
        <v>11</v>
      </c>
      <c r="L672" s="3" t="s">
        <v>1748</v>
      </c>
      <c r="M672">
        <v>54.8</v>
      </c>
      <c r="N672" s="3">
        <v>149</v>
      </c>
      <c r="O672">
        <v>10.6</v>
      </c>
      <c r="P672" s="3" t="s">
        <v>1749</v>
      </c>
      <c r="Q672">
        <v>11.7</v>
      </c>
      <c r="R672" s="3" t="s">
        <v>1749</v>
      </c>
      <c r="S672">
        <v>13.3</v>
      </c>
      <c r="T672" s="3">
        <v>696</v>
      </c>
      <c r="U672">
        <v>3.8</v>
      </c>
      <c r="V672" s="3" t="s">
        <v>1749</v>
      </c>
      <c r="W672">
        <v>1.2</v>
      </c>
      <c r="X672" s="3" t="s">
        <v>1749</v>
      </c>
      <c r="Y672">
        <v>29.8</v>
      </c>
      <c r="Z672" s="3">
        <v>267</v>
      </c>
      <c r="AA672">
        <v>7</v>
      </c>
      <c r="AB672" s="3" t="s">
        <v>1749</v>
      </c>
      <c r="AC672">
        <v>63</v>
      </c>
      <c r="AD672">
        <v>92</v>
      </c>
      <c r="AE672">
        <v>9</v>
      </c>
      <c r="AF672">
        <v>8132</v>
      </c>
      <c r="AG672">
        <v>3470</v>
      </c>
      <c r="AH672">
        <v>37963</v>
      </c>
      <c r="AI672">
        <v>72067</v>
      </c>
      <c r="AJ672">
        <v>35.699826999999999</v>
      </c>
      <c r="AK672">
        <v>139.74144580000001</v>
      </c>
    </row>
    <row r="673" spans="1:37" x14ac:dyDescent="0.3">
      <c r="A673">
        <v>669</v>
      </c>
      <c r="B673" s="3">
        <v>546</v>
      </c>
      <c r="C673" t="s">
        <v>876</v>
      </c>
      <c r="D673" t="s">
        <v>202</v>
      </c>
      <c r="E673" t="s">
        <v>203</v>
      </c>
      <c r="F673" t="s">
        <v>68</v>
      </c>
      <c r="G673" t="s">
        <v>78</v>
      </c>
      <c r="H673" t="s">
        <v>320</v>
      </c>
      <c r="I673">
        <v>4</v>
      </c>
      <c r="J673" t="s">
        <v>64</v>
      </c>
      <c r="K673">
        <v>8.6999999999999993</v>
      </c>
      <c r="L673" s="3" t="s">
        <v>1748</v>
      </c>
      <c r="M673">
        <v>22</v>
      </c>
      <c r="N673" s="3">
        <v>427</v>
      </c>
      <c r="O673">
        <v>81.5</v>
      </c>
      <c r="P673" s="3">
        <v>133</v>
      </c>
      <c r="Q673">
        <v>1.2</v>
      </c>
      <c r="R673" s="3" t="s">
        <v>1749</v>
      </c>
      <c r="S673">
        <v>10.5</v>
      </c>
      <c r="T673" s="3" t="s">
        <v>1749</v>
      </c>
      <c r="U673">
        <v>2.5</v>
      </c>
      <c r="V673" s="3" t="s">
        <v>1749</v>
      </c>
      <c r="W673">
        <v>1.2</v>
      </c>
      <c r="X673" s="3" t="s">
        <v>1749</v>
      </c>
      <c r="Y673">
        <v>49.4</v>
      </c>
      <c r="Z673" s="3">
        <v>137</v>
      </c>
      <c r="AA673">
        <v>1</v>
      </c>
      <c r="AB673" s="3" t="s">
        <v>1749</v>
      </c>
      <c r="AC673">
        <v>63</v>
      </c>
      <c r="AD673">
        <v>79</v>
      </c>
      <c r="AE673">
        <v>10</v>
      </c>
      <c r="AF673">
        <v>3364</v>
      </c>
      <c r="AG673">
        <v>13084</v>
      </c>
      <c r="AH673">
        <v>13964</v>
      </c>
      <c r="AI673">
        <v>26036</v>
      </c>
      <c r="AJ673">
        <v>20.022423100000001</v>
      </c>
      <c r="AK673">
        <v>-102.6325999</v>
      </c>
    </row>
    <row r="674" spans="1:37" x14ac:dyDescent="0.3">
      <c r="A674">
        <v>670</v>
      </c>
      <c r="B674" s="3" t="s">
        <v>703</v>
      </c>
      <c r="C674" t="s">
        <v>877</v>
      </c>
      <c r="D674" t="s">
        <v>243</v>
      </c>
      <c r="E674" t="s">
        <v>244</v>
      </c>
      <c r="F674" t="s">
        <v>68</v>
      </c>
      <c r="G674" t="s">
        <v>69</v>
      </c>
      <c r="H674" t="s">
        <v>63</v>
      </c>
      <c r="I674">
        <v>5</v>
      </c>
      <c r="J674" t="s">
        <v>70</v>
      </c>
      <c r="K674">
        <v>9.3000000000000007</v>
      </c>
      <c r="L674" s="3" t="s">
        <v>1748</v>
      </c>
      <c r="M674">
        <v>2.2999999999999998</v>
      </c>
      <c r="N674" s="3" t="s">
        <v>1748</v>
      </c>
      <c r="O674">
        <v>3.6</v>
      </c>
      <c r="P674" s="3" t="s">
        <v>1749</v>
      </c>
      <c r="Q674">
        <v>42.4</v>
      </c>
      <c r="R674" s="3">
        <v>318</v>
      </c>
      <c r="S674">
        <v>6.9</v>
      </c>
      <c r="T674" s="3" t="s">
        <v>1749</v>
      </c>
      <c r="U674">
        <v>5.9</v>
      </c>
      <c r="V674" s="3" t="s">
        <v>1749</v>
      </c>
      <c r="W674">
        <v>27.3</v>
      </c>
      <c r="X674" s="3">
        <v>477</v>
      </c>
      <c r="Y674">
        <v>6</v>
      </c>
      <c r="Z674" s="3" t="s">
        <v>1749</v>
      </c>
      <c r="AA674">
        <v>66</v>
      </c>
      <c r="AB674" s="3">
        <v>222</v>
      </c>
      <c r="AC674">
        <v>63</v>
      </c>
      <c r="AD674">
        <v>92</v>
      </c>
      <c r="AE674">
        <v>4</v>
      </c>
      <c r="AF674">
        <v>2834</v>
      </c>
      <c r="AG674">
        <v>1344</v>
      </c>
      <c r="AH674">
        <v>29636</v>
      </c>
      <c r="AI674">
        <v>54776</v>
      </c>
      <c r="AJ674">
        <v>43.116426799999999</v>
      </c>
      <c r="AK674">
        <v>12.3868984</v>
      </c>
    </row>
    <row r="675" spans="1:37" x14ac:dyDescent="0.3">
      <c r="A675">
        <v>671</v>
      </c>
      <c r="B675" s="3">
        <v>762</v>
      </c>
      <c r="C675" t="s">
        <v>878</v>
      </c>
      <c r="D675" t="s">
        <v>384</v>
      </c>
      <c r="E675" t="s">
        <v>385</v>
      </c>
      <c r="F675" t="s">
        <v>82</v>
      </c>
      <c r="G675" t="s">
        <v>78</v>
      </c>
      <c r="H675" t="s">
        <v>63</v>
      </c>
      <c r="I675">
        <v>4</v>
      </c>
      <c r="J675" t="s">
        <v>70</v>
      </c>
      <c r="K675">
        <v>16.8</v>
      </c>
      <c r="L675" s="3">
        <v>525</v>
      </c>
      <c r="M675">
        <v>34</v>
      </c>
      <c r="N675" s="3">
        <v>287</v>
      </c>
      <c r="O675">
        <v>36.6</v>
      </c>
      <c r="P675" s="3">
        <v>433</v>
      </c>
      <c r="Q675">
        <v>1.4</v>
      </c>
      <c r="R675" s="3" t="s">
        <v>1749</v>
      </c>
      <c r="S675">
        <v>24</v>
      </c>
      <c r="T675" s="3">
        <v>549</v>
      </c>
      <c r="U675">
        <v>1.7</v>
      </c>
      <c r="V675" s="3" t="s">
        <v>1749</v>
      </c>
      <c r="W675">
        <v>1.2</v>
      </c>
      <c r="X675" s="3" t="s">
        <v>1749</v>
      </c>
      <c r="Y675">
        <v>22</v>
      </c>
      <c r="Z675" s="3">
        <v>375</v>
      </c>
      <c r="AA675">
        <v>24.8</v>
      </c>
      <c r="AB675" s="3">
        <v>490</v>
      </c>
      <c r="AC675">
        <v>63</v>
      </c>
      <c r="AD675">
        <v>76</v>
      </c>
      <c r="AE675">
        <v>9</v>
      </c>
      <c r="AF675">
        <v>2316</v>
      </c>
      <c r="AG675">
        <v>12885</v>
      </c>
      <c r="AH675">
        <v>11033</v>
      </c>
      <c r="AI675">
        <v>20640</v>
      </c>
      <c r="AJ675">
        <v>-6.9261321000000002</v>
      </c>
      <c r="AK675">
        <v>107.77468810000001</v>
      </c>
    </row>
    <row r="676" spans="1:37" x14ac:dyDescent="0.3">
      <c r="A676">
        <v>672</v>
      </c>
      <c r="B676" s="3">
        <v>763</v>
      </c>
      <c r="C676" t="s">
        <v>879</v>
      </c>
      <c r="D676" t="s">
        <v>278</v>
      </c>
      <c r="E676" t="s">
        <v>279</v>
      </c>
      <c r="F676" t="s">
        <v>68</v>
      </c>
      <c r="G676" t="s">
        <v>69</v>
      </c>
      <c r="H676" t="s">
        <v>320</v>
      </c>
      <c r="I676">
        <v>3</v>
      </c>
      <c r="J676" t="s">
        <v>70</v>
      </c>
      <c r="K676">
        <v>6.7</v>
      </c>
      <c r="L676" s="3" t="s">
        <v>1748</v>
      </c>
      <c r="M676">
        <v>2</v>
      </c>
      <c r="N676" s="3" t="s">
        <v>1748</v>
      </c>
      <c r="O676">
        <v>16.600000000000001</v>
      </c>
      <c r="P676" s="3" t="s">
        <v>1749</v>
      </c>
      <c r="Q676">
        <v>37.4</v>
      </c>
      <c r="R676" s="3">
        <v>375</v>
      </c>
      <c r="S676">
        <v>7.6</v>
      </c>
      <c r="T676" s="3" t="s">
        <v>1749</v>
      </c>
      <c r="U676">
        <v>22.5</v>
      </c>
      <c r="V676" s="3">
        <v>507</v>
      </c>
      <c r="W676">
        <v>38.6</v>
      </c>
      <c r="X676" s="3">
        <v>386</v>
      </c>
      <c r="Y676">
        <v>7.5</v>
      </c>
      <c r="Z676" s="3" t="s">
        <v>1749</v>
      </c>
      <c r="AA676">
        <v>47.2</v>
      </c>
      <c r="AB676" s="3">
        <v>323</v>
      </c>
      <c r="AC676">
        <v>63</v>
      </c>
      <c r="AD676">
        <v>90</v>
      </c>
      <c r="AE676">
        <v>8</v>
      </c>
      <c r="AF676">
        <v>4882</v>
      </c>
      <c r="AG676">
        <v>2453</v>
      </c>
      <c r="AH676">
        <v>27945</v>
      </c>
      <c r="AI676">
        <v>51090</v>
      </c>
      <c r="AJ676">
        <v>41.122389499999997</v>
      </c>
      <c r="AK676">
        <v>1.2380252</v>
      </c>
    </row>
    <row r="677" spans="1:37" x14ac:dyDescent="0.3">
      <c r="A677">
        <v>673</v>
      </c>
      <c r="B677" s="3">
        <v>719</v>
      </c>
      <c r="C677" t="s">
        <v>880</v>
      </c>
      <c r="D677" t="s">
        <v>881</v>
      </c>
      <c r="E677" t="s">
        <v>882</v>
      </c>
      <c r="F677" t="s">
        <v>61</v>
      </c>
      <c r="G677" t="s">
        <v>134</v>
      </c>
      <c r="H677" t="s">
        <v>708</v>
      </c>
      <c r="I677">
        <v>2</v>
      </c>
      <c r="J677" t="s">
        <v>440</v>
      </c>
      <c r="K677">
        <v>17.7</v>
      </c>
      <c r="L677" s="3">
        <v>504</v>
      </c>
      <c r="M677">
        <v>18</v>
      </c>
      <c r="N677" s="3">
        <v>487</v>
      </c>
      <c r="O677">
        <v>17.8</v>
      </c>
      <c r="P677" s="3" t="s">
        <v>1749</v>
      </c>
      <c r="Q677">
        <v>3.3</v>
      </c>
      <c r="R677" s="3" t="s">
        <v>1749</v>
      </c>
      <c r="S677">
        <v>100</v>
      </c>
      <c r="T677" s="3">
        <v>6</v>
      </c>
      <c r="U677">
        <v>25</v>
      </c>
      <c r="V677" s="3">
        <v>474</v>
      </c>
      <c r="W677">
        <v>1.3</v>
      </c>
      <c r="X677" s="3" t="s">
        <v>1749</v>
      </c>
      <c r="Y677">
        <v>12.7</v>
      </c>
      <c r="Z677" s="3">
        <v>680</v>
      </c>
      <c r="AA677">
        <v>1.1000000000000001</v>
      </c>
      <c r="AB677" s="3" t="s">
        <v>1749</v>
      </c>
      <c r="AC677">
        <v>63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>
        <v>29.166896999999999</v>
      </c>
      <c r="AK677">
        <v>48.1005185</v>
      </c>
    </row>
    <row r="678" spans="1:37" x14ac:dyDescent="0.3">
      <c r="A678">
        <v>674</v>
      </c>
      <c r="B678" s="3">
        <v>633</v>
      </c>
      <c r="C678" t="s">
        <v>883</v>
      </c>
      <c r="D678" t="s">
        <v>99</v>
      </c>
      <c r="E678" t="s">
        <v>100</v>
      </c>
      <c r="F678" t="s">
        <v>68</v>
      </c>
      <c r="G678" t="s">
        <v>62</v>
      </c>
      <c r="H678" t="s">
        <v>63</v>
      </c>
      <c r="I678">
        <v>4</v>
      </c>
      <c r="J678" t="s">
        <v>70</v>
      </c>
      <c r="K678">
        <v>10.9</v>
      </c>
      <c r="L678" s="3" t="s">
        <v>1748</v>
      </c>
      <c r="M678">
        <v>13.9</v>
      </c>
      <c r="N678" s="3">
        <v>584</v>
      </c>
      <c r="O678">
        <v>3.1</v>
      </c>
      <c r="P678" s="3" t="s">
        <v>1749</v>
      </c>
      <c r="Q678">
        <v>21.8</v>
      </c>
      <c r="R678" s="3">
        <v>531</v>
      </c>
      <c r="S678">
        <v>21.6</v>
      </c>
      <c r="T678" s="3">
        <v>575</v>
      </c>
      <c r="U678">
        <v>46</v>
      </c>
      <c r="V678" s="3">
        <v>316</v>
      </c>
      <c r="W678">
        <v>16.8</v>
      </c>
      <c r="X678" s="3">
        <v>576</v>
      </c>
      <c r="Y678">
        <v>28.5</v>
      </c>
      <c r="Z678" s="3">
        <v>281</v>
      </c>
      <c r="AA678">
        <v>35.799999999999997</v>
      </c>
      <c r="AB678" s="3">
        <v>393</v>
      </c>
      <c r="AC678">
        <v>63</v>
      </c>
      <c r="AD678">
        <v>94</v>
      </c>
      <c r="AE678">
        <v>8</v>
      </c>
      <c r="AF678">
        <v>9176</v>
      </c>
      <c r="AG678">
        <v>3642</v>
      </c>
      <c r="AH678">
        <v>47833</v>
      </c>
      <c r="AI678">
        <v>90994</v>
      </c>
      <c r="AJ678">
        <v>45.387152899999997</v>
      </c>
      <c r="AK678">
        <v>-75.695903599999994</v>
      </c>
    </row>
    <row r="679" spans="1:37" x14ac:dyDescent="0.3">
      <c r="A679">
        <v>675</v>
      </c>
      <c r="B679" s="3">
        <v>481</v>
      </c>
      <c r="C679" t="s">
        <v>884</v>
      </c>
      <c r="D679" t="s">
        <v>128</v>
      </c>
      <c r="E679" t="s">
        <v>129</v>
      </c>
      <c r="F679" t="s">
        <v>68</v>
      </c>
      <c r="G679" t="s">
        <v>69</v>
      </c>
      <c r="H679" t="s">
        <v>320</v>
      </c>
      <c r="I679">
        <v>4</v>
      </c>
      <c r="J679" t="s">
        <v>64</v>
      </c>
      <c r="K679">
        <v>10.4</v>
      </c>
      <c r="L679" s="3" t="s">
        <v>1748</v>
      </c>
      <c r="M679">
        <v>11.5</v>
      </c>
      <c r="N679" s="3" t="s">
        <v>1748</v>
      </c>
      <c r="O679">
        <v>88.5</v>
      </c>
      <c r="P679" s="3">
        <v>90</v>
      </c>
      <c r="Q679">
        <v>8.5</v>
      </c>
      <c r="R679" s="3" t="s">
        <v>1749</v>
      </c>
      <c r="S679">
        <v>8.5</v>
      </c>
      <c r="T679" s="3" t="s">
        <v>1749</v>
      </c>
      <c r="U679">
        <v>23.4</v>
      </c>
      <c r="V679" s="3">
        <v>495</v>
      </c>
      <c r="W679">
        <v>2.8</v>
      </c>
      <c r="X679" s="3" t="s">
        <v>1749</v>
      </c>
      <c r="Y679">
        <v>4.9000000000000004</v>
      </c>
      <c r="Z679" s="3" t="s">
        <v>1749</v>
      </c>
      <c r="AA679">
        <v>1.6</v>
      </c>
      <c r="AB679" s="3" t="s">
        <v>1749</v>
      </c>
      <c r="AC679">
        <v>63</v>
      </c>
      <c r="AD679">
        <v>90</v>
      </c>
      <c r="AE679">
        <v>5</v>
      </c>
      <c r="AF679">
        <v>3655</v>
      </c>
      <c r="AG679">
        <v>1537</v>
      </c>
      <c r="AH679">
        <v>34860</v>
      </c>
      <c r="AI679">
        <v>63618</v>
      </c>
      <c r="AJ679">
        <v>37.5582876</v>
      </c>
      <c r="AK679">
        <v>127.0001671</v>
      </c>
    </row>
    <row r="680" spans="1:37" x14ac:dyDescent="0.3">
      <c r="A680">
        <v>676</v>
      </c>
      <c r="B680" s="3">
        <v>675</v>
      </c>
      <c r="C680" t="s">
        <v>885</v>
      </c>
      <c r="D680" t="s">
        <v>808</v>
      </c>
      <c r="E680" t="s">
        <v>809</v>
      </c>
      <c r="F680" t="s">
        <v>68</v>
      </c>
      <c r="G680" t="s">
        <v>69</v>
      </c>
      <c r="H680" t="s">
        <v>320</v>
      </c>
      <c r="I680">
        <v>5</v>
      </c>
      <c r="J680" t="s">
        <v>70</v>
      </c>
      <c r="K680">
        <v>17.3</v>
      </c>
      <c r="L680" s="3">
        <v>515</v>
      </c>
      <c r="M680">
        <v>10.3</v>
      </c>
      <c r="N680" s="3" t="s">
        <v>1748</v>
      </c>
      <c r="O680">
        <v>30.4</v>
      </c>
      <c r="P680" s="3">
        <v>516</v>
      </c>
      <c r="Q680">
        <v>3.7</v>
      </c>
      <c r="R680" s="3" t="s">
        <v>1749</v>
      </c>
      <c r="S680">
        <v>10.6</v>
      </c>
      <c r="T680" s="3" t="s">
        <v>1749</v>
      </c>
      <c r="U680">
        <v>68</v>
      </c>
      <c r="V680" s="3">
        <v>218</v>
      </c>
      <c r="W680">
        <v>39.6</v>
      </c>
      <c r="X680" s="3">
        <v>381</v>
      </c>
      <c r="Y680">
        <v>16.899999999999999</v>
      </c>
      <c r="Z680" s="3">
        <v>500</v>
      </c>
      <c r="AA680">
        <v>3.5</v>
      </c>
      <c r="AB680" s="3" t="s">
        <v>1749</v>
      </c>
      <c r="AC680">
        <v>63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>
        <v>47.553625699999998</v>
      </c>
      <c r="AK680">
        <v>21.621510199999999</v>
      </c>
    </row>
    <row r="681" spans="1:37" x14ac:dyDescent="0.3">
      <c r="A681">
        <v>677</v>
      </c>
      <c r="B681" s="3" t="s">
        <v>703</v>
      </c>
      <c r="C681" t="s">
        <v>886</v>
      </c>
      <c r="D681" t="s">
        <v>66</v>
      </c>
      <c r="E681" t="s">
        <v>67</v>
      </c>
      <c r="F681" t="s">
        <v>68</v>
      </c>
      <c r="G681" t="s">
        <v>62</v>
      </c>
      <c r="H681" t="s">
        <v>320</v>
      </c>
      <c r="I681">
        <v>3</v>
      </c>
      <c r="J681" t="s">
        <v>70</v>
      </c>
      <c r="K681">
        <v>4.5</v>
      </c>
      <c r="L681" s="3" t="s">
        <v>1748</v>
      </c>
      <c r="M681">
        <v>4.2</v>
      </c>
      <c r="N681" s="3" t="s">
        <v>1748</v>
      </c>
      <c r="O681">
        <v>4.5999999999999996</v>
      </c>
      <c r="P681" s="3" t="s">
        <v>1749</v>
      </c>
      <c r="Q681">
        <v>10.6</v>
      </c>
      <c r="R681" s="3" t="s">
        <v>1749</v>
      </c>
      <c r="S681">
        <v>91.9</v>
      </c>
      <c r="T681" s="3">
        <v>173</v>
      </c>
      <c r="U681">
        <v>100</v>
      </c>
      <c r="V681" s="3">
        <v>30</v>
      </c>
      <c r="W681">
        <v>41.1</v>
      </c>
      <c r="X681" s="3">
        <v>368</v>
      </c>
      <c r="Y681">
        <v>12.8</v>
      </c>
      <c r="Z681" s="3">
        <v>671</v>
      </c>
      <c r="AA681">
        <v>12.7</v>
      </c>
      <c r="AB681" s="3">
        <v>636</v>
      </c>
      <c r="AC681">
        <v>63</v>
      </c>
      <c r="AD681">
        <v>96</v>
      </c>
      <c r="AE681">
        <v>12</v>
      </c>
      <c r="AF681">
        <v>11405</v>
      </c>
      <c r="AG681">
        <v>3215</v>
      </c>
      <c r="AH681">
        <v>37460</v>
      </c>
      <c r="AI681">
        <v>66806</v>
      </c>
      <c r="AJ681">
        <v>51.482986599999997</v>
      </c>
      <c r="AK681">
        <v>-6.3883000000000004E-3</v>
      </c>
    </row>
    <row r="682" spans="1:37" x14ac:dyDescent="0.3">
      <c r="A682">
        <v>678</v>
      </c>
      <c r="B682" s="3">
        <v>676</v>
      </c>
      <c r="C682" t="s">
        <v>887</v>
      </c>
      <c r="D682" t="s">
        <v>99</v>
      </c>
      <c r="E682" t="s">
        <v>100</v>
      </c>
      <c r="F682" t="s">
        <v>82</v>
      </c>
      <c r="G682" t="s">
        <v>69</v>
      </c>
      <c r="H682" t="s">
        <v>63</v>
      </c>
      <c r="I682">
        <v>5</v>
      </c>
      <c r="J682" t="s">
        <v>70</v>
      </c>
      <c r="K682">
        <v>14.5</v>
      </c>
      <c r="L682" s="3">
        <v>596</v>
      </c>
      <c r="M682">
        <v>12</v>
      </c>
      <c r="N682" s="3" t="s">
        <v>1748</v>
      </c>
      <c r="O682">
        <v>36.299999999999997</v>
      </c>
      <c r="P682" s="3">
        <v>438</v>
      </c>
      <c r="Q682">
        <v>10</v>
      </c>
      <c r="R682" s="3" t="s">
        <v>1749</v>
      </c>
      <c r="S682">
        <v>0</v>
      </c>
      <c r="T682" s="3">
        <v>0</v>
      </c>
      <c r="U682">
        <v>27.8</v>
      </c>
      <c r="V682" s="3">
        <v>442</v>
      </c>
      <c r="W682">
        <v>29.3</v>
      </c>
      <c r="X682" s="3">
        <v>461</v>
      </c>
      <c r="Y682">
        <v>24.1</v>
      </c>
      <c r="Z682" s="3">
        <v>348</v>
      </c>
      <c r="AA682">
        <v>32.9</v>
      </c>
      <c r="AB682" s="3">
        <v>419</v>
      </c>
      <c r="AC682">
        <v>63</v>
      </c>
      <c r="AD682">
        <v>94</v>
      </c>
      <c r="AE682">
        <v>8</v>
      </c>
      <c r="AF682">
        <v>9176</v>
      </c>
      <c r="AG682">
        <v>3642</v>
      </c>
      <c r="AH682">
        <v>47833</v>
      </c>
      <c r="AI682">
        <v>90994</v>
      </c>
      <c r="AJ682">
        <v>49.806801100000001</v>
      </c>
      <c r="AK682">
        <v>-97.140006600000007</v>
      </c>
    </row>
    <row r="683" spans="1:37" x14ac:dyDescent="0.3">
      <c r="A683">
        <v>679</v>
      </c>
      <c r="B683" s="3">
        <v>521</v>
      </c>
      <c r="C683" t="s">
        <v>888</v>
      </c>
      <c r="D683" t="s">
        <v>372</v>
      </c>
      <c r="E683" t="s">
        <v>373</v>
      </c>
      <c r="F683" t="s">
        <v>68</v>
      </c>
      <c r="G683" t="s">
        <v>62</v>
      </c>
      <c r="H683" t="s">
        <v>708</v>
      </c>
      <c r="I683">
        <v>4</v>
      </c>
      <c r="J683" t="s">
        <v>70</v>
      </c>
      <c r="K683">
        <v>23.2</v>
      </c>
      <c r="L683" s="3">
        <v>372</v>
      </c>
      <c r="M683">
        <v>17</v>
      </c>
      <c r="N683" s="3">
        <v>510</v>
      </c>
      <c r="O683">
        <v>47.8</v>
      </c>
      <c r="P683" s="3">
        <v>327</v>
      </c>
      <c r="Q683">
        <v>1.2</v>
      </c>
      <c r="R683" s="3" t="s">
        <v>1749</v>
      </c>
      <c r="S683">
        <v>38</v>
      </c>
      <c r="T683" s="3">
        <v>423</v>
      </c>
      <c r="U683">
        <v>2.8</v>
      </c>
      <c r="V683" s="3" t="s">
        <v>1749</v>
      </c>
      <c r="W683">
        <v>1</v>
      </c>
      <c r="X683" s="3" t="s">
        <v>1749</v>
      </c>
      <c r="Y683">
        <v>12.1</v>
      </c>
      <c r="Z683" s="3" t="s">
        <v>1749</v>
      </c>
      <c r="AA683">
        <v>1</v>
      </c>
      <c r="AB683" s="3" t="s">
        <v>1749</v>
      </c>
      <c r="AC683">
        <v>63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>
        <v>43.2563952</v>
      </c>
      <c r="AK683">
        <v>76.954491899999994</v>
      </c>
    </row>
    <row r="684" spans="1:37" x14ac:dyDescent="0.3">
      <c r="A684">
        <v>680</v>
      </c>
      <c r="B684" s="3">
        <v>402</v>
      </c>
      <c r="C684" t="s">
        <v>889</v>
      </c>
      <c r="D684" t="s">
        <v>202</v>
      </c>
      <c r="E684" t="s">
        <v>203</v>
      </c>
      <c r="F684" t="s">
        <v>91</v>
      </c>
      <c r="G684" t="s">
        <v>78</v>
      </c>
      <c r="H684" t="s">
        <v>320</v>
      </c>
      <c r="I684">
        <v>4</v>
      </c>
      <c r="J684" t="s">
        <v>70</v>
      </c>
      <c r="K684">
        <v>15.6</v>
      </c>
      <c r="L684" s="3">
        <v>559</v>
      </c>
      <c r="M684">
        <v>3.1</v>
      </c>
      <c r="N684" s="3" t="s">
        <v>1748</v>
      </c>
      <c r="O684">
        <v>100</v>
      </c>
      <c r="P684" s="3">
        <v>2</v>
      </c>
      <c r="Q684">
        <v>1.6</v>
      </c>
      <c r="R684" s="3" t="s">
        <v>1749</v>
      </c>
      <c r="S684">
        <v>9.1</v>
      </c>
      <c r="T684" s="3" t="s">
        <v>1749</v>
      </c>
      <c r="U684">
        <v>18</v>
      </c>
      <c r="V684" s="3">
        <v>576</v>
      </c>
      <c r="W684">
        <v>1</v>
      </c>
      <c r="X684" s="3" t="s">
        <v>1749</v>
      </c>
      <c r="Y684">
        <v>7.7</v>
      </c>
      <c r="Z684" s="3" t="s">
        <v>1749</v>
      </c>
      <c r="AA684">
        <v>1</v>
      </c>
      <c r="AB684" s="3" t="s">
        <v>1749</v>
      </c>
      <c r="AC684">
        <v>63</v>
      </c>
      <c r="AD684">
        <v>79</v>
      </c>
      <c r="AE684">
        <v>10</v>
      </c>
      <c r="AF684">
        <v>3364</v>
      </c>
      <c r="AG684">
        <v>13084</v>
      </c>
      <c r="AH684">
        <v>13964</v>
      </c>
      <c r="AI684">
        <v>26036</v>
      </c>
      <c r="AJ684">
        <v>19.303799699999999</v>
      </c>
      <c r="AK684">
        <v>-99.207328000000004</v>
      </c>
    </row>
    <row r="685" spans="1:37" x14ac:dyDescent="0.3">
      <c r="A685">
        <v>681</v>
      </c>
      <c r="B685" s="3" t="s">
        <v>703</v>
      </c>
      <c r="C685" t="s">
        <v>890</v>
      </c>
      <c r="D685" t="s">
        <v>586</v>
      </c>
      <c r="E685" t="s">
        <v>587</v>
      </c>
      <c r="F685" t="s">
        <v>68</v>
      </c>
      <c r="G685" t="s">
        <v>62</v>
      </c>
      <c r="H685" t="s">
        <v>320</v>
      </c>
      <c r="I685">
        <v>4</v>
      </c>
      <c r="J685" t="s">
        <v>64</v>
      </c>
      <c r="K685">
        <v>21</v>
      </c>
      <c r="L685" s="3">
        <v>419</v>
      </c>
      <c r="M685">
        <v>45.1</v>
      </c>
      <c r="N685" s="3">
        <v>191</v>
      </c>
      <c r="O685">
        <v>10.5</v>
      </c>
      <c r="P685" s="3" t="s">
        <v>1749</v>
      </c>
      <c r="Q685">
        <v>4.2</v>
      </c>
      <c r="R685" s="3" t="s">
        <v>1749</v>
      </c>
      <c r="S685">
        <v>2</v>
      </c>
      <c r="T685" s="3" t="s">
        <v>1749</v>
      </c>
      <c r="U685">
        <v>2.7</v>
      </c>
      <c r="V685" s="3" t="s">
        <v>1749</v>
      </c>
      <c r="W685">
        <v>1.3</v>
      </c>
      <c r="X685" s="3" t="s">
        <v>1749</v>
      </c>
      <c r="Y685">
        <v>35.6</v>
      </c>
      <c r="Z685" s="3">
        <v>210</v>
      </c>
      <c r="AA685">
        <v>5.6</v>
      </c>
      <c r="AB685" s="3" t="s">
        <v>1749</v>
      </c>
      <c r="AC685">
        <v>63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>
        <v>14.564764200000001</v>
      </c>
      <c r="AK685">
        <v>120.99316520000001</v>
      </c>
    </row>
    <row r="686" spans="1:37" x14ac:dyDescent="0.3">
      <c r="A686">
        <v>682</v>
      </c>
      <c r="B686" s="3">
        <v>634</v>
      </c>
      <c r="C686" t="s">
        <v>891</v>
      </c>
      <c r="D686" t="s">
        <v>94</v>
      </c>
      <c r="E686" t="s">
        <v>1726</v>
      </c>
      <c r="F686" t="s">
        <v>68</v>
      </c>
      <c r="G686" t="s">
        <v>62</v>
      </c>
      <c r="H686" t="s">
        <v>63</v>
      </c>
      <c r="I686">
        <v>4</v>
      </c>
      <c r="J686" t="s">
        <v>70</v>
      </c>
      <c r="K686">
        <v>7.5</v>
      </c>
      <c r="L686" s="3" t="s">
        <v>1748</v>
      </c>
      <c r="M686">
        <v>2.6</v>
      </c>
      <c r="N686" s="3" t="s">
        <v>1748</v>
      </c>
      <c r="O686">
        <v>13</v>
      </c>
      <c r="P686" s="3" t="s">
        <v>1749</v>
      </c>
      <c r="Q686">
        <v>61.4</v>
      </c>
      <c r="R686" s="3">
        <v>200</v>
      </c>
      <c r="S686">
        <v>2.7</v>
      </c>
      <c r="T686" s="3" t="s">
        <v>1749</v>
      </c>
      <c r="U686">
        <v>1.8</v>
      </c>
      <c r="V686" s="3" t="s">
        <v>1749</v>
      </c>
      <c r="W686">
        <v>2.8</v>
      </c>
      <c r="X686" s="3" t="s">
        <v>1749</v>
      </c>
      <c r="Y686">
        <v>11.7</v>
      </c>
      <c r="Z686" s="3" t="s">
        <v>1749</v>
      </c>
      <c r="AA686">
        <v>3.6</v>
      </c>
      <c r="AB686" s="3" t="s">
        <v>1749</v>
      </c>
      <c r="AC686">
        <v>63</v>
      </c>
      <c r="AD686">
        <v>94</v>
      </c>
      <c r="AE686">
        <v>1</v>
      </c>
      <c r="AF686">
        <v>1008</v>
      </c>
      <c r="AG686">
        <v>2742</v>
      </c>
      <c r="AH686">
        <v>30726</v>
      </c>
      <c r="AI686">
        <v>58947</v>
      </c>
      <c r="AJ686">
        <v>31.140896999999999</v>
      </c>
      <c r="AK686">
        <v>121.425248</v>
      </c>
    </row>
    <row r="687" spans="1:37" x14ac:dyDescent="0.3">
      <c r="A687">
        <v>683</v>
      </c>
      <c r="B687" s="3">
        <v>764</v>
      </c>
      <c r="C687" t="s">
        <v>892</v>
      </c>
      <c r="D687" t="s">
        <v>253</v>
      </c>
      <c r="E687" t="s">
        <v>254</v>
      </c>
      <c r="F687" t="s">
        <v>61</v>
      </c>
      <c r="G687" t="s">
        <v>62</v>
      </c>
      <c r="H687" t="s">
        <v>63</v>
      </c>
      <c r="I687">
        <v>5</v>
      </c>
      <c r="J687" t="s">
        <v>70</v>
      </c>
      <c r="K687">
        <v>9.4</v>
      </c>
      <c r="L687" s="3" t="s">
        <v>1748</v>
      </c>
      <c r="M687">
        <v>2.2999999999999998</v>
      </c>
      <c r="N687" s="3" t="s">
        <v>1748</v>
      </c>
      <c r="O687">
        <v>13</v>
      </c>
      <c r="P687" s="3" t="s">
        <v>1749</v>
      </c>
      <c r="Q687">
        <v>8</v>
      </c>
      <c r="R687" s="3" t="s">
        <v>1749</v>
      </c>
      <c r="S687">
        <v>95.1</v>
      </c>
      <c r="T687" s="3">
        <v>150</v>
      </c>
      <c r="U687">
        <v>97.5</v>
      </c>
      <c r="V687" s="3">
        <v>68</v>
      </c>
      <c r="W687">
        <v>13.3</v>
      </c>
      <c r="X687" s="3">
        <v>621</v>
      </c>
      <c r="Y687">
        <v>12</v>
      </c>
      <c r="Z687" s="3" t="s">
        <v>1749</v>
      </c>
      <c r="AA687">
        <v>6.3</v>
      </c>
      <c r="AB687" s="3" t="s">
        <v>1749</v>
      </c>
      <c r="AC687">
        <v>63</v>
      </c>
      <c r="AD687">
        <v>89</v>
      </c>
      <c r="AE687">
        <v>0</v>
      </c>
      <c r="AF687">
        <v>41</v>
      </c>
      <c r="AG687">
        <v>15</v>
      </c>
      <c r="AH687">
        <v>41595</v>
      </c>
      <c r="AI687">
        <v>75558</v>
      </c>
      <c r="AJ687">
        <v>47.797238700000001</v>
      </c>
      <c r="AK687">
        <v>13.0480985</v>
      </c>
    </row>
    <row r="688" spans="1:37" x14ac:dyDescent="0.3">
      <c r="A688">
        <v>684</v>
      </c>
      <c r="B688" s="3">
        <v>765</v>
      </c>
      <c r="C688" t="s">
        <v>893</v>
      </c>
      <c r="D688" t="s">
        <v>215</v>
      </c>
      <c r="E688" t="s">
        <v>216</v>
      </c>
      <c r="F688" t="s">
        <v>68</v>
      </c>
      <c r="G688" t="s">
        <v>62</v>
      </c>
      <c r="H688" t="s">
        <v>63</v>
      </c>
      <c r="I688">
        <v>4</v>
      </c>
      <c r="J688" t="s">
        <v>64</v>
      </c>
      <c r="K688">
        <v>27.3</v>
      </c>
      <c r="L688" s="3">
        <v>319</v>
      </c>
      <c r="M688">
        <v>39.6</v>
      </c>
      <c r="N688" s="3">
        <v>239</v>
      </c>
      <c r="O688">
        <v>4.9000000000000004</v>
      </c>
      <c r="P688" s="3" t="s">
        <v>1749</v>
      </c>
      <c r="Q688">
        <v>6.6</v>
      </c>
      <c r="R688" s="3" t="s">
        <v>1749</v>
      </c>
      <c r="S688">
        <v>10.4</v>
      </c>
      <c r="T688" s="3" t="s">
        <v>1749</v>
      </c>
      <c r="U688">
        <v>1.6</v>
      </c>
      <c r="V688" s="3" t="s">
        <v>1749</v>
      </c>
      <c r="W688">
        <v>5.3</v>
      </c>
      <c r="X688" s="3" t="s">
        <v>1749</v>
      </c>
      <c r="Y688">
        <v>8.6999999999999993</v>
      </c>
      <c r="Z688" s="3" t="s">
        <v>1749</v>
      </c>
      <c r="AA688">
        <v>1.8</v>
      </c>
      <c r="AB688" s="3" t="s">
        <v>1749</v>
      </c>
      <c r="AC688">
        <v>63</v>
      </c>
      <c r="AD688">
        <v>83</v>
      </c>
      <c r="AE688">
        <v>11</v>
      </c>
      <c r="AF688">
        <v>5757</v>
      </c>
      <c r="AG688">
        <v>9004</v>
      </c>
      <c r="AH688">
        <v>24975</v>
      </c>
      <c r="AI688">
        <v>46620</v>
      </c>
      <c r="AJ688">
        <v>-33.047238</v>
      </c>
      <c r="AK688">
        <v>-71.612688500000004</v>
      </c>
    </row>
    <row r="689" spans="1:37" x14ac:dyDescent="0.3">
      <c r="A689">
        <v>685</v>
      </c>
      <c r="B689" s="3">
        <v>766</v>
      </c>
      <c r="C689" t="s">
        <v>894</v>
      </c>
      <c r="D689" t="s">
        <v>494</v>
      </c>
      <c r="E689" t="s">
        <v>495</v>
      </c>
      <c r="F689" t="s">
        <v>68</v>
      </c>
      <c r="G689" t="s">
        <v>62</v>
      </c>
      <c r="H689" t="s">
        <v>63</v>
      </c>
      <c r="I689">
        <v>4</v>
      </c>
      <c r="J689" t="s">
        <v>70</v>
      </c>
      <c r="K689">
        <v>5.7</v>
      </c>
      <c r="L689" s="3" t="s">
        <v>1748</v>
      </c>
      <c r="M689">
        <v>10.4</v>
      </c>
      <c r="N689" s="3" t="s">
        <v>1748</v>
      </c>
      <c r="O689">
        <v>5.0999999999999996</v>
      </c>
      <c r="P689" s="3" t="s">
        <v>1749</v>
      </c>
      <c r="Q689">
        <v>54.9</v>
      </c>
      <c r="R689" s="3">
        <v>234</v>
      </c>
      <c r="S689">
        <v>1.2</v>
      </c>
      <c r="T689" s="3" t="s">
        <v>1749</v>
      </c>
      <c r="U689">
        <v>1.8</v>
      </c>
      <c r="V689" s="3" t="s">
        <v>1749</v>
      </c>
      <c r="W689">
        <v>6.4</v>
      </c>
      <c r="X689" s="3" t="s">
        <v>1749</v>
      </c>
      <c r="Y689">
        <v>13.4</v>
      </c>
      <c r="Z689" s="3">
        <v>640</v>
      </c>
      <c r="AA689">
        <v>27.6</v>
      </c>
      <c r="AB689" s="3">
        <v>471</v>
      </c>
      <c r="AC689">
        <v>63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>
        <v>29.592611900000001</v>
      </c>
      <c r="AK689">
        <v>52.583564600000003</v>
      </c>
    </row>
    <row r="690" spans="1:37" x14ac:dyDescent="0.3">
      <c r="A690">
        <v>686</v>
      </c>
      <c r="B690" s="3">
        <v>677</v>
      </c>
      <c r="C690" t="s">
        <v>895</v>
      </c>
      <c r="D690" t="s">
        <v>94</v>
      </c>
      <c r="E690" t="s">
        <v>1726</v>
      </c>
      <c r="F690" t="s">
        <v>82</v>
      </c>
      <c r="G690" t="s">
        <v>62</v>
      </c>
      <c r="H690" t="s">
        <v>63</v>
      </c>
      <c r="I690">
        <v>3</v>
      </c>
      <c r="J690" t="s">
        <v>70</v>
      </c>
      <c r="K690">
        <v>6.2</v>
      </c>
      <c r="L690" s="3" t="s">
        <v>1748</v>
      </c>
      <c r="M690">
        <v>2.2999999999999998</v>
      </c>
      <c r="N690" s="3" t="s">
        <v>1748</v>
      </c>
      <c r="O690">
        <v>16.8</v>
      </c>
      <c r="P690" s="3" t="s">
        <v>1749</v>
      </c>
      <c r="Q690">
        <v>58.5</v>
      </c>
      <c r="R690" s="3">
        <v>218</v>
      </c>
      <c r="S690">
        <v>6.7</v>
      </c>
      <c r="T690" s="3" t="s">
        <v>1749</v>
      </c>
      <c r="U690">
        <v>2.7</v>
      </c>
      <c r="V690" s="3" t="s">
        <v>1749</v>
      </c>
      <c r="W690">
        <v>10.4</v>
      </c>
      <c r="X690" s="3">
        <v>665</v>
      </c>
      <c r="Y690">
        <v>11.1</v>
      </c>
      <c r="Z690" s="3" t="s">
        <v>1749</v>
      </c>
      <c r="AA690">
        <v>3.8</v>
      </c>
      <c r="AB690" s="3" t="s">
        <v>1749</v>
      </c>
      <c r="AC690">
        <v>63</v>
      </c>
      <c r="AD690">
        <v>94</v>
      </c>
      <c r="AE690">
        <v>1</v>
      </c>
      <c r="AF690">
        <v>1008</v>
      </c>
      <c r="AG690">
        <v>2742</v>
      </c>
      <c r="AH690">
        <v>30726</v>
      </c>
      <c r="AI690">
        <v>58947</v>
      </c>
      <c r="AJ690">
        <v>31.303256999999999</v>
      </c>
      <c r="AK690">
        <v>120.651928</v>
      </c>
    </row>
    <row r="691" spans="1:37" x14ac:dyDescent="0.3">
      <c r="A691">
        <v>687</v>
      </c>
      <c r="B691" s="3">
        <v>678</v>
      </c>
      <c r="C691" t="s">
        <v>896</v>
      </c>
      <c r="D691" t="s">
        <v>897</v>
      </c>
      <c r="E691" t="s">
        <v>898</v>
      </c>
      <c r="F691" t="s">
        <v>68</v>
      </c>
      <c r="G691" t="s">
        <v>62</v>
      </c>
      <c r="H691" t="s">
        <v>63</v>
      </c>
      <c r="I691">
        <v>5</v>
      </c>
      <c r="J691" t="s">
        <v>70</v>
      </c>
      <c r="K691">
        <v>19.2</v>
      </c>
      <c r="L691" s="3">
        <v>467</v>
      </c>
      <c r="M691">
        <v>38.6</v>
      </c>
      <c r="N691" s="3">
        <v>252</v>
      </c>
      <c r="O691">
        <v>33.4</v>
      </c>
      <c r="P691" s="3">
        <v>477</v>
      </c>
      <c r="Q691">
        <v>2.2999999999999998</v>
      </c>
      <c r="R691" s="3" t="s">
        <v>1749</v>
      </c>
      <c r="S691">
        <v>1.5</v>
      </c>
      <c r="T691" s="3" t="s">
        <v>1749</v>
      </c>
      <c r="U691">
        <v>5.0999999999999996</v>
      </c>
      <c r="V691" s="3" t="s">
        <v>1749</v>
      </c>
      <c r="W691">
        <v>2.9</v>
      </c>
      <c r="X691" s="3" t="s">
        <v>1749</v>
      </c>
      <c r="Y691">
        <v>28</v>
      </c>
      <c r="Z691" s="3">
        <v>288</v>
      </c>
      <c r="AA691">
        <v>1.9</v>
      </c>
      <c r="AB691" s="3" t="s">
        <v>1749</v>
      </c>
      <c r="AC691">
        <v>63</v>
      </c>
      <c r="AD691">
        <v>79</v>
      </c>
      <c r="AE691">
        <v>8</v>
      </c>
      <c r="AF691">
        <v>1416</v>
      </c>
      <c r="AG691">
        <v>4906</v>
      </c>
      <c r="AH691">
        <v>8484</v>
      </c>
      <c r="AI691">
        <v>15599</v>
      </c>
      <c r="AJ691">
        <v>50.442011600000001</v>
      </c>
      <c r="AK691">
        <v>30.5111119</v>
      </c>
    </row>
    <row r="692" spans="1:37" x14ac:dyDescent="0.3">
      <c r="A692">
        <v>688</v>
      </c>
      <c r="B692" s="3">
        <v>467</v>
      </c>
      <c r="C692" t="s">
        <v>899</v>
      </c>
      <c r="D692" t="s">
        <v>193</v>
      </c>
      <c r="E692" t="s">
        <v>194</v>
      </c>
      <c r="F692" t="s">
        <v>61</v>
      </c>
      <c r="G692" t="s">
        <v>134</v>
      </c>
      <c r="H692" t="s">
        <v>63</v>
      </c>
      <c r="I692">
        <v>2</v>
      </c>
      <c r="J692" t="s">
        <v>70</v>
      </c>
      <c r="K692">
        <v>6.5</v>
      </c>
      <c r="L692" s="3" t="s">
        <v>1748</v>
      </c>
      <c r="M692">
        <v>8</v>
      </c>
      <c r="N692" s="3" t="s">
        <v>1748</v>
      </c>
      <c r="O692">
        <v>75.5</v>
      </c>
      <c r="P692" s="3">
        <v>163</v>
      </c>
      <c r="Q692">
        <v>14.7</v>
      </c>
      <c r="R692" s="3">
        <v>642</v>
      </c>
      <c r="S692">
        <v>7.9</v>
      </c>
      <c r="T692" s="3" t="s">
        <v>1749</v>
      </c>
      <c r="U692">
        <v>49.9</v>
      </c>
      <c r="V692" s="3">
        <v>295</v>
      </c>
      <c r="W692">
        <v>3.6</v>
      </c>
      <c r="X692" s="3" t="s">
        <v>1749</v>
      </c>
      <c r="Y692">
        <v>9.8000000000000007</v>
      </c>
      <c r="Z692" s="3" t="s">
        <v>1749</v>
      </c>
      <c r="AA692">
        <v>1.1000000000000001</v>
      </c>
      <c r="AB692" s="3" t="s">
        <v>1749</v>
      </c>
      <c r="AC692">
        <v>63</v>
      </c>
      <c r="AD692">
        <v>87</v>
      </c>
      <c r="AE692">
        <v>17</v>
      </c>
      <c r="AF692">
        <v>3786</v>
      </c>
      <c r="AG692">
        <v>12588</v>
      </c>
      <c r="AH692">
        <v>9400</v>
      </c>
      <c r="AI692">
        <v>17679</v>
      </c>
      <c r="AJ692">
        <v>55.728432699999999</v>
      </c>
      <c r="AK692">
        <v>37.6092114</v>
      </c>
    </row>
    <row r="693" spans="1:37" x14ac:dyDescent="0.3">
      <c r="A693">
        <v>689</v>
      </c>
      <c r="B693" s="3">
        <v>720</v>
      </c>
      <c r="C693" t="s">
        <v>900</v>
      </c>
      <c r="D693" t="s">
        <v>59</v>
      </c>
      <c r="E693" t="s">
        <v>60</v>
      </c>
      <c r="F693" t="s">
        <v>68</v>
      </c>
      <c r="G693" t="s">
        <v>69</v>
      </c>
      <c r="H693" t="s">
        <v>63</v>
      </c>
      <c r="I693">
        <v>5</v>
      </c>
      <c r="J693" t="s">
        <v>70</v>
      </c>
      <c r="K693">
        <v>10.9</v>
      </c>
      <c r="L693" s="3" t="s">
        <v>1748</v>
      </c>
      <c r="M693">
        <v>11.5</v>
      </c>
      <c r="N693" s="3" t="s">
        <v>1748</v>
      </c>
      <c r="O693">
        <v>18.899999999999999</v>
      </c>
      <c r="P693" s="3">
        <v>696</v>
      </c>
      <c r="Q693">
        <v>26.1</v>
      </c>
      <c r="R693" s="3">
        <v>470</v>
      </c>
      <c r="S693">
        <v>20.9</v>
      </c>
      <c r="T693" s="3">
        <v>584</v>
      </c>
      <c r="U693">
        <v>3.7</v>
      </c>
      <c r="V693" s="3" t="s">
        <v>1749</v>
      </c>
      <c r="W693">
        <v>40.6</v>
      </c>
      <c r="X693" s="3">
        <v>371</v>
      </c>
      <c r="Y693">
        <v>13.6</v>
      </c>
      <c r="Z693" s="3">
        <v>634</v>
      </c>
      <c r="AA693">
        <v>24.1</v>
      </c>
      <c r="AB693" s="3">
        <v>502</v>
      </c>
      <c r="AC693">
        <v>63</v>
      </c>
      <c r="AD693">
        <v>100</v>
      </c>
      <c r="AE693">
        <v>19</v>
      </c>
      <c r="AF693">
        <v>27091</v>
      </c>
      <c r="AG693">
        <v>12264</v>
      </c>
      <c r="AH693">
        <v>59456</v>
      </c>
      <c r="AI693">
        <v>113268</v>
      </c>
      <c r="AJ693">
        <v>38.0306511</v>
      </c>
      <c r="AK693">
        <v>-84.503969699999999</v>
      </c>
    </row>
    <row r="694" spans="1:37" x14ac:dyDescent="0.3">
      <c r="A694">
        <v>690</v>
      </c>
      <c r="B694" s="3">
        <v>585</v>
      </c>
      <c r="C694" t="s">
        <v>901</v>
      </c>
      <c r="D694" t="s">
        <v>275</v>
      </c>
      <c r="E694" t="s">
        <v>276</v>
      </c>
      <c r="F694" t="s">
        <v>91</v>
      </c>
      <c r="G694" t="s">
        <v>62</v>
      </c>
      <c r="H694" t="s">
        <v>63</v>
      </c>
      <c r="I694">
        <v>2</v>
      </c>
      <c r="J694" t="s">
        <v>70</v>
      </c>
      <c r="K694">
        <v>5.0999999999999996</v>
      </c>
      <c r="L694" s="3" t="s">
        <v>1748</v>
      </c>
      <c r="M694">
        <v>2.7</v>
      </c>
      <c r="N694" s="3" t="s">
        <v>1748</v>
      </c>
      <c r="O694">
        <v>16.600000000000001</v>
      </c>
      <c r="P694" s="3" t="s">
        <v>1749</v>
      </c>
      <c r="Q694">
        <v>64.3</v>
      </c>
      <c r="R694" s="3">
        <v>181</v>
      </c>
      <c r="S694">
        <v>1.2</v>
      </c>
      <c r="T694" s="3" t="s">
        <v>1749</v>
      </c>
      <c r="U694">
        <v>1.1000000000000001</v>
      </c>
      <c r="V694" s="3" t="s">
        <v>1749</v>
      </c>
      <c r="W694">
        <v>1</v>
      </c>
      <c r="X694" s="3" t="s">
        <v>1749</v>
      </c>
      <c r="Y694">
        <v>8.1999999999999993</v>
      </c>
      <c r="Z694" s="3" t="s">
        <v>1749</v>
      </c>
      <c r="AA694">
        <v>2.6</v>
      </c>
      <c r="AB694" s="3" t="s">
        <v>1749</v>
      </c>
      <c r="AC694">
        <v>63</v>
      </c>
      <c r="AD694">
        <v>87</v>
      </c>
      <c r="AE694">
        <v>16</v>
      </c>
      <c r="AF694">
        <v>2816</v>
      </c>
      <c r="AG694">
        <v>32021</v>
      </c>
      <c r="AH694">
        <v>7774</v>
      </c>
      <c r="AI694">
        <v>14233</v>
      </c>
      <c r="AJ694">
        <v>17.594702699999999</v>
      </c>
      <c r="AK694">
        <v>78.123040099999997</v>
      </c>
    </row>
    <row r="695" spans="1:37" x14ac:dyDescent="0.3">
      <c r="A695">
        <v>691</v>
      </c>
      <c r="B695" s="3">
        <v>537</v>
      </c>
      <c r="C695" t="s">
        <v>902</v>
      </c>
      <c r="D695" t="s">
        <v>128</v>
      </c>
      <c r="E695" t="s">
        <v>129</v>
      </c>
      <c r="F695" t="s">
        <v>68</v>
      </c>
      <c r="G695" t="s">
        <v>69</v>
      </c>
      <c r="H695" t="s">
        <v>63</v>
      </c>
      <c r="I695">
        <v>4</v>
      </c>
      <c r="J695" t="s">
        <v>64</v>
      </c>
      <c r="K695">
        <v>10.9</v>
      </c>
      <c r="L695" s="3" t="s">
        <v>1748</v>
      </c>
      <c r="M695">
        <v>15.3</v>
      </c>
      <c r="N695" s="3">
        <v>539</v>
      </c>
      <c r="O695">
        <v>72.900000000000006</v>
      </c>
      <c r="P695" s="3">
        <v>172</v>
      </c>
      <c r="Q695">
        <v>11.7</v>
      </c>
      <c r="R695" s="3" t="s">
        <v>1749</v>
      </c>
      <c r="S695">
        <v>8.8000000000000007</v>
      </c>
      <c r="T695" s="3" t="s">
        <v>1749</v>
      </c>
      <c r="U695">
        <v>14.4</v>
      </c>
      <c r="V695" s="3">
        <v>634</v>
      </c>
      <c r="W695">
        <v>1.4</v>
      </c>
      <c r="X695" s="3" t="s">
        <v>1749</v>
      </c>
      <c r="Y695">
        <v>12.4</v>
      </c>
      <c r="Z695" s="3">
        <v>700</v>
      </c>
      <c r="AA695">
        <v>3</v>
      </c>
      <c r="AB695" s="3" t="s">
        <v>1749</v>
      </c>
      <c r="AC695">
        <v>63</v>
      </c>
      <c r="AD695">
        <v>90</v>
      </c>
      <c r="AE695">
        <v>5</v>
      </c>
      <c r="AF695">
        <v>3655</v>
      </c>
      <c r="AG695">
        <v>1537</v>
      </c>
      <c r="AH695">
        <v>34860</v>
      </c>
      <c r="AI695">
        <v>63618</v>
      </c>
      <c r="AJ695">
        <v>37.450022099999998</v>
      </c>
      <c r="AK695">
        <v>126.653488</v>
      </c>
    </row>
    <row r="696" spans="1:37" x14ac:dyDescent="0.3">
      <c r="A696">
        <v>692</v>
      </c>
      <c r="B696" s="3">
        <v>721</v>
      </c>
      <c r="C696" t="s">
        <v>903</v>
      </c>
      <c r="D696" t="s">
        <v>202</v>
      </c>
      <c r="E696" t="s">
        <v>203</v>
      </c>
      <c r="F696" t="s">
        <v>68</v>
      </c>
      <c r="G696" t="s">
        <v>69</v>
      </c>
      <c r="H696" t="s">
        <v>708</v>
      </c>
      <c r="I696">
        <v>4</v>
      </c>
      <c r="J696" t="s">
        <v>64</v>
      </c>
      <c r="K696">
        <v>19.100000000000001</v>
      </c>
      <c r="L696" s="3">
        <v>468</v>
      </c>
      <c r="M696">
        <v>31.1</v>
      </c>
      <c r="N696" s="3">
        <v>315</v>
      </c>
      <c r="O696">
        <v>31.6</v>
      </c>
      <c r="P696" s="3">
        <v>496</v>
      </c>
      <c r="Q696">
        <v>1.3</v>
      </c>
      <c r="R696" s="3" t="s">
        <v>1749</v>
      </c>
      <c r="S696">
        <v>5.5</v>
      </c>
      <c r="T696" s="3" t="s">
        <v>1749</v>
      </c>
      <c r="U696">
        <v>2.4</v>
      </c>
      <c r="V696" s="3" t="s">
        <v>1749</v>
      </c>
      <c r="W696">
        <v>1</v>
      </c>
      <c r="X696" s="3" t="s">
        <v>1749</v>
      </c>
      <c r="Y696">
        <v>51.4</v>
      </c>
      <c r="Z696" s="3">
        <v>127</v>
      </c>
      <c r="AA696">
        <v>7.4</v>
      </c>
      <c r="AB696" s="3" t="s">
        <v>1749</v>
      </c>
      <c r="AC696">
        <v>63</v>
      </c>
      <c r="AD696">
        <v>79</v>
      </c>
      <c r="AE696">
        <v>10</v>
      </c>
      <c r="AF696">
        <v>3364</v>
      </c>
      <c r="AG696">
        <v>13084</v>
      </c>
      <c r="AH696">
        <v>13964</v>
      </c>
      <c r="AI696">
        <v>26036</v>
      </c>
      <c r="AJ696">
        <v>19.369407200000001</v>
      </c>
      <c r="AK696">
        <v>-99.264015700000002</v>
      </c>
    </row>
    <row r="697" spans="1:37" x14ac:dyDescent="0.3">
      <c r="A697">
        <v>693</v>
      </c>
      <c r="B697" s="3">
        <v>723</v>
      </c>
      <c r="C697" t="s">
        <v>904</v>
      </c>
      <c r="D697" t="s">
        <v>190</v>
      </c>
      <c r="E697" t="s">
        <v>191</v>
      </c>
      <c r="F697" t="s">
        <v>82</v>
      </c>
      <c r="G697" t="s">
        <v>69</v>
      </c>
      <c r="H697" t="s">
        <v>63</v>
      </c>
      <c r="I697">
        <v>5</v>
      </c>
      <c r="J697" t="s">
        <v>70</v>
      </c>
      <c r="K697">
        <v>32.700000000000003</v>
      </c>
      <c r="L697" s="3">
        <v>268</v>
      </c>
      <c r="M697">
        <v>5.7</v>
      </c>
      <c r="N697" s="3" t="s">
        <v>1748</v>
      </c>
      <c r="O697">
        <v>12.4</v>
      </c>
      <c r="P697" s="3" t="s">
        <v>1749</v>
      </c>
      <c r="Q697">
        <v>7.6</v>
      </c>
      <c r="R697" s="3" t="s">
        <v>1749</v>
      </c>
      <c r="S697">
        <v>7.1</v>
      </c>
      <c r="T697" s="3" t="s">
        <v>1749</v>
      </c>
      <c r="U697">
        <v>1.8</v>
      </c>
      <c r="V697" s="3" t="s">
        <v>1749</v>
      </c>
      <c r="W697">
        <v>24.7</v>
      </c>
      <c r="X697" s="3">
        <v>501</v>
      </c>
      <c r="Y697">
        <v>25.6</v>
      </c>
      <c r="Z697" s="3">
        <v>322</v>
      </c>
      <c r="AA697">
        <v>13.7</v>
      </c>
      <c r="AB697" s="3">
        <v>627</v>
      </c>
      <c r="AC697">
        <v>63</v>
      </c>
      <c r="AD697">
        <v>86</v>
      </c>
      <c r="AE697">
        <v>13</v>
      </c>
      <c r="AF697">
        <v>5314</v>
      </c>
      <c r="AG697">
        <v>12406</v>
      </c>
      <c r="AH697">
        <v>17842</v>
      </c>
      <c r="AI697">
        <v>32148</v>
      </c>
      <c r="AJ697">
        <v>-19.870681999999999</v>
      </c>
      <c r="AK697">
        <v>-43.967735900000001</v>
      </c>
    </row>
    <row r="698" spans="1:37" x14ac:dyDescent="0.3">
      <c r="A698">
        <v>694</v>
      </c>
      <c r="B698" s="3">
        <v>767</v>
      </c>
      <c r="C698" t="s">
        <v>905</v>
      </c>
      <c r="D698" t="s">
        <v>190</v>
      </c>
      <c r="E698" t="s">
        <v>191</v>
      </c>
      <c r="F698" t="s">
        <v>82</v>
      </c>
      <c r="G698" t="s">
        <v>69</v>
      </c>
      <c r="H698" t="s">
        <v>63</v>
      </c>
      <c r="I698">
        <v>5</v>
      </c>
      <c r="J698" t="s">
        <v>70</v>
      </c>
      <c r="K698">
        <v>28.6</v>
      </c>
      <c r="L698" s="3">
        <v>307</v>
      </c>
      <c r="M698">
        <v>3.8</v>
      </c>
      <c r="N698" s="3" t="s">
        <v>1748</v>
      </c>
      <c r="O698">
        <v>10.9</v>
      </c>
      <c r="P698" s="3" t="s">
        <v>1749</v>
      </c>
      <c r="Q698">
        <v>10.1</v>
      </c>
      <c r="R698" s="3" t="s">
        <v>1749</v>
      </c>
      <c r="S698">
        <v>2.2000000000000002</v>
      </c>
      <c r="T698" s="3" t="s">
        <v>1749</v>
      </c>
      <c r="U698">
        <v>1.6</v>
      </c>
      <c r="V698" s="3" t="s">
        <v>1749</v>
      </c>
      <c r="W698">
        <v>36</v>
      </c>
      <c r="X698" s="3">
        <v>412</v>
      </c>
      <c r="Y698">
        <v>9.5</v>
      </c>
      <c r="Z698" s="3" t="s">
        <v>1749</v>
      </c>
      <c r="AA698">
        <v>46.3</v>
      </c>
      <c r="AB698" s="3">
        <v>330</v>
      </c>
      <c r="AC698">
        <v>63</v>
      </c>
      <c r="AD698">
        <v>86</v>
      </c>
      <c r="AE698">
        <v>13</v>
      </c>
      <c r="AF698">
        <v>5314</v>
      </c>
      <c r="AG698">
        <v>12406</v>
      </c>
      <c r="AH698">
        <v>17842</v>
      </c>
      <c r="AI698">
        <v>32148</v>
      </c>
      <c r="AJ698">
        <v>-30.033972599999998</v>
      </c>
      <c r="AK698">
        <v>-51.219048299999997</v>
      </c>
    </row>
    <row r="699" spans="1:37" x14ac:dyDescent="0.3">
      <c r="A699">
        <v>695</v>
      </c>
      <c r="B699" s="3">
        <v>724</v>
      </c>
      <c r="C699" t="s">
        <v>906</v>
      </c>
      <c r="D699" t="s">
        <v>59</v>
      </c>
      <c r="E699" t="s">
        <v>60</v>
      </c>
      <c r="F699" t="s">
        <v>82</v>
      </c>
      <c r="G699" t="s">
        <v>69</v>
      </c>
      <c r="H699" t="s">
        <v>63</v>
      </c>
      <c r="I699">
        <v>5</v>
      </c>
      <c r="J699" t="s">
        <v>70</v>
      </c>
      <c r="K699">
        <v>12.3</v>
      </c>
      <c r="L699" s="3" t="s">
        <v>1748</v>
      </c>
      <c r="M699">
        <v>7.6</v>
      </c>
      <c r="N699" s="3" t="s">
        <v>1748</v>
      </c>
      <c r="O699">
        <v>21</v>
      </c>
      <c r="P699" s="3">
        <v>647</v>
      </c>
      <c r="Q699">
        <v>25.8</v>
      </c>
      <c r="R699" s="3">
        <v>471</v>
      </c>
      <c r="S699">
        <v>6</v>
      </c>
      <c r="T699" s="3" t="s">
        <v>1749</v>
      </c>
      <c r="U699">
        <v>10.8</v>
      </c>
      <c r="V699" s="3">
        <v>698</v>
      </c>
      <c r="W699">
        <v>32.1</v>
      </c>
      <c r="X699" s="3">
        <v>446</v>
      </c>
      <c r="Y699">
        <v>20</v>
      </c>
      <c r="Z699" s="3">
        <v>417</v>
      </c>
      <c r="AA699">
        <v>31.3</v>
      </c>
      <c r="AB699" s="3">
        <v>428</v>
      </c>
      <c r="AC699">
        <v>63</v>
      </c>
      <c r="AD699">
        <v>100</v>
      </c>
      <c r="AE699">
        <v>19</v>
      </c>
      <c r="AF699">
        <v>27091</v>
      </c>
      <c r="AG699">
        <v>12264</v>
      </c>
      <c r="AH699">
        <v>59456</v>
      </c>
      <c r="AI699">
        <v>113268</v>
      </c>
      <c r="AJ699">
        <v>39.132921899999999</v>
      </c>
      <c r="AK699">
        <v>-84.514950400000004</v>
      </c>
    </row>
    <row r="700" spans="1:37" x14ac:dyDescent="0.3">
      <c r="A700">
        <v>696</v>
      </c>
      <c r="B700" s="3" t="s">
        <v>703</v>
      </c>
      <c r="C700" t="s">
        <v>907</v>
      </c>
      <c r="D700" t="s">
        <v>908</v>
      </c>
      <c r="E700" t="s">
        <v>909</v>
      </c>
      <c r="F700" t="s">
        <v>82</v>
      </c>
      <c r="G700" t="s">
        <v>69</v>
      </c>
      <c r="H700" t="s">
        <v>708</v>
      </c>
      <c r="I700">
        <v>5</v>
      </c>
      <c r="J700" t="s">
        <v>70</v>
      </c>
      <c r="K700">
        <v>21.3</v>
      </c>
      <c r="L700" s="3">
        <v>409</v>
      </c>
      <c r="M700">
        <v>44.9</v>
      </c>
      <c r="N700" s="3">
        <v>195</v>
      </c>
      <c r="O700">
        <v>11.7</v>
      </c>
      <c r="P700" s="3" t="s">
        <v>1749</v>
      </c>
      <c r="Q700">
        <v>2.6</v>
      </c>
      <c r="R700" s="3" t="s">
        <v>1749</v>
      </c>
      <c r="S700">
        <v>1.7</v>
      </c>
      <c r="T700" s="3" t="s">
        <v>1749</v>
      </c>
      <c r="U700">
        <v>1</v>
      </c>
      <c r="V700" s="3" t="s">
        <v>1749</v>
      </c>
      <c r="W700">
        <v>2.1</v>
      </c>
      <c r="X700" s="3" t="s">
        <v>1749</v>
      </c>
      <c r="Y700">
        <v>30.3</v>
      </c>
      <c r="Z700" s="3">
        <v>253</v>
      </c>
      <c r="AA700">
        <v>11.6</v>
      </c>
      <c r="AB700" s="3">
        <v>652</v>
      </c>
      <c r="AC700">
        <v>63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>
        <v>23.733948300000002</v>
      </c>
      <c r="AK700">
        <v>90.392925199999993</v>
      </c>
    </row>
    <row r="701" spans="1:37" x14ac:dyDescent="0.3">
      <c r="A701">
        <v>697</v>
      </c>
      <c r="B701" s="3">
        <v>725</v>
      </c>
      <c r="C701" t="s">
        <v>910</v>
      </c>
      <c r="D701" t="s">
        <v>153</v>
      </c>
      <c r="E701" t="s">
        <v>154</v>
      </c>
      <c r="F701" t="s">
        <v>61</v>
      </c>
      <c r="G701" t="s">
        <v>62</v>
      </c>
      <c r="H701" t="s">
        <v>63</v>
      </c>
      <c r="I701">
        <v>2</v>
      </c>
      <c r="J701" t="s">
        <v>70</v>
      </c>
      <c r="K701">
        <v>6.7</v>
      </c>
      <c r="L701" s="3" t="s">
        <v>1748</v>
      </c>
      <c r="M701">
        <v>13</v>
      </c>
      <c r="N701" s="3" t="s">
        <v>1748</v>
      </c>
      <c r="O701">
        <v>3.1</v>
      </c>
      <c r="P701" s="3" t="s">
        <v>1749</v>
      </c>
      <c r="Q701">
        <v>40.299999999999997</v>
      </c>
      <c r="R701" s="3">
        <v>343</v>
      </c>
      <c r="S701">
        <v>35.9</v>
      </c>
      <c r="T701" s="3">
        <v>448</v>
      </c>
      <c r="U701">
        <v>43.6</v>
      </c>
      <c r="V701" s="3">
        <v>331</v>
      </c>
      <c r="W701">
        <v>5.2</v>
      </c>
      <c r="X701" s="3" t="s">
        <v>1749</v>
      </c>
      <c r="Y701">
        <v>11.3</v>
      </c>
      <c r="Z701" s="3" t="s">
        <v>1749</v>
      </c>
      <c r="AA701">
        <v>1.8</v>
      </c>
      <c r="AB701" s="3" t="s">
        <v>1749</v>
      </c>
      <c r="AC701">
        <v>63</v>
      </c>
      <c r="AD701">
        <v>83</v>
      </c>
      <c r="AE701">
        <v>1</v>
      </c>
      <c r="AF701">
        <v>1555</v>
      </c>
      <c r="AG701">
        <v>506</v>
      </c>
      <c r="AH701">
        <v>50651</v>
      </c>
      <c r="AI701">
        <v>91263</v>
      </c>
      <c r="AJ701">
        <v>50.451686500000001</v>
      </c>
      <c r="AK701">
        <v>3.9589927999999999</v>
      </c>
    </row>
    <row r="702" spans="1:37" x14ac:dyDescent="0.3">
      <c r="A702">
        <v>698</v>
      </c>
      <c r="B702" s="3">
        <v>726</v>
      </c>
      <c r="C702" t="s">
        <v>911</v>
      </c>
      <c r="D702" t="s">
        <v>243</v>
      </c>
      <c r="E702" t="s">
        <v>244</v>
      </c>
      <c r="F702" t="s">
        <v>68</v>
      </c>
      <c r="G702" t="s">
        <v>69</v>
      </c>
      <c r="H702" t="s">
        <v>320</v>
      </c>
      <c r="I702">
        <v>4</v>
      </c>
      <c r="J702" t="s">
        <v>70</v>
      </c>
      <c r="K702">
        <v>11.9</v>
      </c>
      <c r="L702" s="3" t="s">
        <v>1748</v>
      </c>
      <c r="M702">
        <v>3.6</v>
      </c>
      <c r="N702" s="3" t="s">
        <v>1748</v>
      </c>
      <c r="O702">
        <v>4</v>
      </c>
      <c r="P702" s="3" t="s">
        <v>1749</v>
      </c>
      <c r="Q702">
        <v>45.5</v>
      </c>
      <c r="R702" s="3">
        <v>297</v>
      </c>
      <c r="S702">
        <v>6.4</v>
      </c>
      <c r="T702" s="3" t="s">
        <v>1749</v>
      </c>
      <c r="U702">
        <v>7.6</v>
      </c>
      <c r="V702" s="3" t="s">
        <v>1749</v>
      </c>
      <c r="W702">
        <v>37.6</v>
      </c>
      <c r="X702" s="3">
        <v>397</v>
      </c>
      <c r="Y702">
        <v>12.9</v>
      </c>
      <c r="Z702" s="3">
        <v>666</v>
      </c>
      <c r="AA702">
        <v>4</v>
      </c>
      <c r="AB702" s="3" t="s">
        <v>1749</v>
      </c>
      <c r="AC702">
        <v>63</v>
      </c>
      <c r="AD702">
        <v>92</v>
      </c>
      <c r="AE702">
        <v>4</v>
      </c>
      <c r="AF702">
        <v>2834</v>
      </c>
      <c r="AG702">
        <v>1344</v>
      </c>
      <c r="AH702">
        <v>29636</v>
      </c>
      <c r="AI702">
        <v>54776</v>
      </c>
      <c r="AJ702">
        <v>45.6595455</v>
      </c>
      <c r="AK702">
        <v>13.7947478</v>
      </c>
    </row>
    <row r="703" spans="1:37" x14ac:dyDescent="0.3">
      <c r="A703">
        <v>699</v>
      </c>
      <c r="B703" s="3">
        <v>547</v>
      </c>
      <c r="C703" t="s">
        <v>912</v>
      </c>
      <c r="D703" t="s">
        <v>897</v>
      </c>
      <c r="E703" t="s">
        <v>898</v>
      </c>
      <c r="F703" t="s">
        <v>68</v>
      </c>
      <c r="G703" t="s">
        <v>69</v>
      </c>
      <c r="H703" t="s">
        <v>320</v>
      </c>
      <c r="I703">
        <v>5</v>
      </c>
      <c r="J703" t="s">
        <v>70</v>
      </c>
      <c r="K703">
        <v>12.6</v>
      </c>
      <c r="L703" s="3" t="s">
        <v>1748</v>
      </c>
      <c r="M703">
        <v>17.899999999999999</v>
      </c>
      <c r="N703" s="3">
        <v>491</v>
      </c>
      <c r="O703">
        <v>66</v>
      </c>
      <c r="P703" s="3">
        <v>204</v>
      </c>
      <c r="Q703">
        <v>1.4</v>
      </c>
      <c r="R703" s="3" t="s">
        <v>1749</v>
      </c>
      <c r="S703">
        <v>3.1</v>
      </c>
      <c r="T703" s="3" t="s">
        <v>1749</v>
      </c>
      <c r="U703">
        <v>58.8</v>
      </c>
      <c r="V703" s="3">
        <v>257</v>
      </c>
      <c r="W703">
        <v>1.6</v>
      </c>
      <c r="X703" s="3" t="s">
        <v>1749</v>
      </c>
      <c r="Y703">
        <v>9.9</v>
      </c>
      <c r="Z703" s="3" t="s">
        <v>1749</v>
      </c>
      <c r="AA703">
        <v>1.1000000000000001</v>
      </c>
      <c r="AB703" s="3" t="s">
        <v>1749</v>
      </c>
      <c r="AC703">
        <v>63</v>
      </c>
      <c r="AD703">
        <v>79</v>
      </c>
      <c r="AE703">
        <v>8</v>
      </c>
      <c r="AF703">
        <v>1416</v>
      </c>
      <c r="AG703">
        <v>4906</v>
      </c>
      <c r="AH703">
        <v>8484</v>
      </c>
      <c r="AI703">
        <v>15599</v>
      </c>
      <c r="AJ703">
        <v>50.002012700000002</v>
      </c>
      <c r="AK703">
        <v>36.307399400000001</v>
      </c>
    </row>
    <row r="704" spans="1:37" x14ac:dyDescent="0.3">
      <c r="A704">
        <v>700</v>
      </c>
      <c r="B704" s="3">
        <v>529</v>
      </c>
      <c r="C704" t="s">
        <v>913</v>
      </c>
      <c r="D704" t="s">
        <v>193</v>
      </c>
      <c r="E704" t="s">
        <v>194</v>
      </c>
      <c r="F704" t="s">
        <v>61</v>
      </c>
      <c r="G704" t="s">
        <v>78</v>
      </c>
      <c r="H704" t="s">
        <v>63</v>
      </c>
      <c r="I704">
        <v>4</v>
      </c>
      <c r="J704" t="s">
        <v>70</v>
      </c>
      <c r="K704">
        <v>10</v>
      </c>
      <c r="L704" s="3" t="s">
        <v>1748</v>
      </c>
      <c r="M704">
        <v>3.7</v>
      </c>
      <c r="N704" s="3" t="s">
        <v>1748</v>
      </c>
      <c r="O704">
        <v>84.4</v>
      </c>
      <c r="P704" s="3">
        <v>110</v>
      </c>
      <c r="Q704">
        <v>1.4</v>
      </c>
      <c r="R704" s="3" t="s">
        <v>1749</v>
      </c>
      <c r="S704">
        <v>6.7</v>
      </c>
      <c r="T704" s="3" t="s">
        <v>1749</v>
      </c>
      <c r="U704">
        <v>69.900000000000006</v>
      </c>
      <c r="V704" s="3">
        <v>212</v>
      </c>
      <c r="W704">
        <v>1</v>
      </c>
      <c r="X704" s="3" t="s">
        <v>1749</v>
      </c>
      <c r="Y704">
        <v>7.6</v>
      </c>
      <c r="Z704" s="3" t="s">
        <v>1749</v>
      </c>
      <c r="AA704">
        <v>6.1</v>
      </c>
      <c r="AB704" s="3" t="s">
        <v>1749</v>
      </c>
      <c r="AC704">
        <v>63</v>
      </c>
      <c r="AD704">
        <v>87</v>
      </c>
      <c r="AE704">
        <v>17</v>
      </c>
      <c r="AF704">
        <v>3786</v>
      </c>
      <c r="AG704">
        <v>12588</v>
      </c>
      <c r="AH704">
        <v>9400</v>
      </c>
      <c r="AI704">
        <v>17679</v>
      </c>
      <c r="AJ704">
        <v>53.348208700000001</v>
      </c>
      <c r="AK704">
        <v>83.775787800000003</v>
      </c>
    </row>
    <row r="705" spans="1:37" x14ac:dyDescent="0.3">
      <c r="A705">
        <v>701</v>
      </c>
      <c r="B705" s="3">
        <v>490</v>
      </c>
      <c r="C705" t="s">
        <v>914</v>
      </c>
      <c r="D705" t="s">
        <v>113</v>
      </c>
      <c r="E705" t="s">
        <v>114</v>
      </c>
      <c r="F705" t="s">
        <v>68</v>
      </c>
      <c r="G705" t="s">
        <v>69</v>
      </c>
      <c r="H705" t="s">
        <v>63</v>
      </c>
      <c r="I705">
        <v>4</v>
      </c>
      <c r="J705" t="s">
        <v>70</v>
      </c>
      <c r="K705">
        <v>16.8</v>
      </c>
      <c r="L705" s="3">
        <v>527</v>
      </c>
      <c r="M705">
        <v>8.4</v>
      </c>
      <c r="N705" s="3" t="s">
        <v>1748</v>
      </c>
      <c r="O705">
        <v>62.3</v>
      </c>
      <c r="P705" s="3">
        <v>226</v>
      </c>
      <c r="Q705">
        <v>10.9</v>
      </c>
      <c r="R705" s="3" t="s">
        <v>1749</v>
      </c>
      <c r="S705">
        <v>7.5</v>
      </c>
      <c r="T705" s="3" t="s">
        <v>1749</v>
      </c>
      <c r="U705">
        <v>5.2</v>
      </c>
      <c r="V705" s="3" t="s">
        <v>1749</v>
      </c>
      <c r="W705">
        <v>2.5</v>
      </c>
      <c r="X705" s="3" t="s">
        <v>1749</v>
      </c>
      <c r="Y705">
        <v>8.6</v>
      </c>
      <c r="Z705" s="3" t="s">
        <v>1749</v>
      </c>
      <c r="AA705">
        <v>18.8</v>
      </c>
      <c r="AB705" s="3">
        <v>555</v>
      </c>
      <c r="AC705">
        <v>63</v>
      </c>
      <c r="AD705">
        <v>92</v>
      </c>
      <c r="AE705">
        <v>9</v>
      </c>
      <c r="AF705">
        <v>8132</v>
      </c>
      <c r="AG705">
        <v>3470</v>
      </c>
      <c r="AH705">
        <v>37963</v>
      </c>
      <c r="AI705">
        <v>72067</v>
      </c>
      <c r="AJ705">
        <v>35.627775499999998</v>
      </c>
      <c r="AK705">
        <v>140.10312759999999</v>
      </c>
    </row>
    <row r="706" spans="1:37" x14ac:dyDescent="0.3">
      <c r="A706">
        <v>702</v>
      </c>
      <c r="B706" s="3" t="s">
        <v>703</v>
      </c>
      <c r="C706" t="s">
        <v>915</v>
      </c>
      <c r="D706" t="s">
        <v>396</v>
      </c>
      <c r="E706" t="s">
        <v>397</v>
      </c>
      <c r="F706" t="s">
        <v>68</v>
      </c>
      <c r="G706" t="s">
        <v>78</v>
      </c>
      <c r="H706" t="s">
        <v>63</v>
      </c>
      <c r="I706">
        <v>5</v>
      </c>
      <c r="J706" t="s">
        <v>70</v>
      </c>
      <c r="K706">
        <v>11</v>
      </c>
      <c r="L706" s="3" t="s">
        <v>1748</v>
      </c>
      <c r="M706">
        <v>8.8000000000000007</v>
      </c>
      <c r="N706" s="3" t="s">
        <v>1748</v>
      </c>
      <c r="O706">
        <v>9.1999999999999993</v>
      </c>
      <c r="P706" s="3" t="s">
        <v>1749</v>
      </c>
      <c r="Q706">
        <v>9.5</v>
      </c>
      <c r="R706" s="3" t="s">
        <v>1749</v>
      </c>
      <c r="S706">
        <v>26.6</v>
      </c>
      <c r="T706" s="3">
        <v>514</v>
      </c>
      <c r="U706">
        <v>64.5</v>
      </c>
      <c r="V706" s="3">
        <v>233</v>
      </c>
      <c r="W706">
        <v>54.7</v>
      </c>
      <c r="X706" s="3">
        <v>288</v>
      </c>
      <c r="Y706">
        <v>9.4</v>
      </c>
      <c r="Z706" s="3" t="s">
        <v>1749</v>
      </c>
      <c r="AA706">
        <v>35.799999999999997</v>
      </c>
      <c r="AB706" s="3">
        <v>393</v>
      </c>
      <c r="AC706">
        <v>63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>
        <v>50.129994000000003</v>
      </c>
      <c r="AK706">
        <v>14.373597999999999</v>
      </c>
    </row>
    <row r="707" spans="1:37" x14ac:dyDescent="0.3">
      <c r="A707">
        <v>703</v>
      </c>
      <c r="B707" s="3">
        <v>727</v>
      </c>
      <c r="C707" t="s">
        <v>916</v>
      </c>
      <c r="D707" t="s">
        <v>808</v>
      </c>
      <c r="E707" t="s">
        <v>809</v>
      </c>
      <c r="F707" t="s">
        <v>68</v>
      </c>
      <c r="G707" t="s">
        <v>62</v>
      </c>
      <c r="H707" t="s">
        <v>63</v>
      </c>
      <c r="I707">
        <v>5</v>
      </c>
      <c r="J707" t="s">
        <v>70</v>
      </c>
      <c r="K707">
        <v>23.9</v>
      </c>
      <c r="L707" s="3">
        <v>359</v>
      </c>
      <c r="M707">
        <v>16.8</v>
      </c>
      <c r="N707" s="3">
        <v>515</v>
      </c>
      <c r="O707">
        <v>13.2</v>
      </c>
      <c r="P707" s="3" t="s">
        <v>1749</v>
      </c>
      <c r="Q707">
        <v>7.8</v>
      </c>
      <c r="R707" s="3" t="s">
        <v>1749</v>
      </c>
      <c r="S707">
        <v>5</v>
      </c>
      <c r="T707" s="3" t="s">
        <v>1749</v>
      </c>
      <c r="U707">
        <v>11.3</v>
      </c>
      <c r="V707" s="3">
        <v>685</v>
      </c>
      <c r="W707">
        <v>31.1</v>
      </c>
      <c r="X707" s="3">
        <v>452</v>
      </c>
      <c r="Y707">
        <v>30.8</v>
      </c>
      <c r="Z707" s="3">
        <v>248</v>
      </c>
      <c r="AA707">
        <v>10.199999999999999</v>
      </c>
      <c r="AB707" s="3">
        <v>667</v>
      </c>
      <c r="AC707">
        <v>63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>
        <v>47.490569800000003</v>
      </c>
      <c r="AK707">
        <v>19.0585445</v>
      </c>
    </row>
    <row r="708" spans="1:37" x14ac:dyDescent="0.3">
      <c r="A708">
        <v>704</v>
      </c>
      <c r="B708" s="3">
        <v>679</v>
      </c>
      <c r="C708" t="s">
        <v>917</v>
      </c>
      <c r="D708" t="s">
        <v>62</v>
      </c>
      <c r="E708" t="s">
        <v>333</v>
      </c>
      <c r="F708" t="s">
        <v>82</v>
      </c>
      <c r="G708" t="s">
        <v>69</v>
      </c>
      <c r="H708" t="s">
        <v>320</v>
      </c>
      <c r="I708">
        <v>5</v>
      </c>
      <c r="J708" t="s">
        <v>70</v>
      </c>
      <c r="K708">
        <v>31</v>
      </c>
      <c r="L708" s="3">
        <v>281</v>
      </c>
      <c r="M708">
        <v>33.9</v>
      </c>
      <c r="N708" s="3">
        <v>288</v>
      </c>
      <c r="O708">
        <v>4.2</v>
      </c>
      <c r="P708" s="3" t="s">
        <v>1749</v>
      </c>
      <c r="Q708">
        <v>4.3</v>
      </c>
      <c r="R708" s="3" t="s">
        <v>1749</v>
      </c>
      <c r="S708">
        <v>3.9</v>
      </c>
      <c r="T708" s="3" t="s">
        <v>1749</v>
      </c>
      <c r="U708">
        <v>1.3</v>
      </c>
      <c r="V708" s="3" t="s">
        <v>1749</v>
      </c>
      <c r="W708">
        <v>3.9</v>
      </c>
      <c r="X708" s="3" t="s">
        <v>1749</v>
      </c>
      <c r="Y708">
        <v>9.6</v>
      </c>
      <c r="Z708" s="3" t="s">
        <v>1749</v>
      </c>
      <c r="AA708">
        <v>5.2</v>
      </c>
      <c r="AB708" s="3" t="s">
        <v>1749</v>
      </c>
      <c r="AC708">
        <v>63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>
        <v>6.2677478999999998</v>
      </c>
      <c r="AK708">
        <v>-75.568841599999999</v>
      </c>
    </row>
    <row r="709" spans="1:37" x14ac:dyDescent="0.3">
      <c r="A709">
        <v>705</v>
      </c>
      <c r="B709" s="3">
        <v>768</v>
      </c>
      <c r="C709" t="s">
        <v>918</v>
      </c>
      <c r="D709" t="s">
        <v>278</v>
      </c>
      <c r="E709" t="s">
        <v>279</v>
      </c>
      <c r="F709" t="s">
        <v>68</v>
      </c>
      <c r="G709" t="s">
        <v>62</v>
      </c>
      <c r="H709" t="s">
        <v>63</v>
      </c>
      <c r="I709">
        <v>5</v>
      </c>
      <c r="J709" t="s">
        <v>70</v>
      </c>
      <c r="K709">
        <v>23.5</v>
      </c>
      <c r="L709" s="3">
        <v>368</v>
      </c>
      <c r="M709">
        <v>10.3</v>
      </c>
      <c r="N709" s="3" t="s">
        <v>1748</v>
      </c>
      <c r="O709">
        <v>13</v>
      </c>
      <c r="P709" s="3" t="s">
        <v>1749</v>
      </c>
      <c r="Q709">
        <v>16.100000000000001</v>
      </c>
      <c r="R709" s="3">
        <v>618</v>
      </c>
      <c r="S709">
        <v>2.8</v>
      </c>
      <c r="T709" s="3" t="s">
        <v>1749</v>
      </c>
      <c r="U709">
        <v>6</v>
      </c>
      <c r="V709" s="3" t="s">
        <v>1749</v>
      </c>
      <c r="W709">
        <v>38</v>
      </c>
      <c r="X709" s="3">
        <v>394</v>
      </c>
      <c r="Y709">
        <v>8.1</v>
      </c>
      <c r="Z709" s="3" t="s">
        <v>1749</v>
      </c>
      <c r="AA709">
        <v>23.2</v>
      </c>
      <c r="AB709" s="3">
        <v>511</v>
      </c>
      <c r="AC709">
        <v>63</v>
      </c>
      <c r="AD709">
        <v>90</v>
      </c>
      <c r="AE709">
        <v>8</v>
      </c>
      <c r="AF709">
        <v>4882</v>
      </c>
      <c r="AG709">
        <v>2453</v>
      </c>
      <c r="AH709">
        <v>27945</v>
      </c>
      <c r="AI709">
        <v>51090</v>
      </c>
      <c r="AJ709">
        <v>42.876860600000001</v>
      </c>
      <c r="AK709">
        <v>-8.5441728999999995</v>
      </c>
    </row>
    <row r="710" spans="1:37" x14ac:dyDescent="0.3">
      <c r="A710">
        <v>706</v>
      </c>
      <c r="B710" s="3">
        <v>438</v>
      </c>
      <c r="C710" t="s">
        <v>919</v>
      </c>
      <c r="D710" t="s">
        <v>59</v>
      </c>
      <c r="E710" t="s">
        <v>60</v>
      </c>
      <c r="F710" t="s">
        <v>61</v>
      </c>
      <c r="G710" t="s">
        <v>69</v>
      </c>
      <c r="H710" t="s">
        <v>63</v>
      </c>
      <c r="I710">
        <v>5</v>
      </c>
      <c r="J710" t="s">
        <v>64</v>
      </c>
      <c r="K710">
        <v>5.4</v>
      </c>
      <c r="L710" s="3" t="s">
        <v>1748</v>
      </c>
      <c r="M710">
        <v>6.1</v>
      </c>
      <c r="N710" s="3" t="s">
        <v>1748</v>
      </c>
      <c r="O710">
        <v>100</v>
      </c>
      <c r="P710" s="3">
        <v>13</v>
      </c>
      <c r="Q710">
        <v>11</v>
      </c>
      <c r="R710" s="3" t="s">
        <v>1749</v>
      </c>
      <c r="S710">
        <v>5.4</v>
      </c>
      <c r="T710" s="3" t="s">
        <v>1749</v>
      </c>
      <c r="U710">
        <v>13.5</v>
      </c>
      <c r="V710" s="3">
        <v>654</v>
      </c>
      <c r="W710">
        <v>5.5</v>
      </c>
      <c r="X710" s="3" t="s">
        <v>1749</v>
      </c>
      <c r="Y710">
        <v>16.5</v>
      </c>
      <c r="Z710" s="3">
        <v>514</v>
      </c>
      <c r="AA710">
        <v>2.2999999999999998</v>
      </c>
      <c r="AB710" s="3" t="s">
        <v>1749</v>
      </c>
      <c r="AC710">
        <v>63</v>
      </c>
      <c r="AD710">
        <v>100</v>
      </c>
      <c r="AE710">
        <v>19</v>
      </c>
      <c r="AF710">
        <v>27091</v>
      </c>
      <c r="AG710">
        <v>12264</v>
      </c>
      <c r="AH710">
        <v>59456</v>
      </c>
      <c r="AI710">
        <v>113268</v>
      </c>
      <c r="AJ710">
        <v>36.135488700000003</v>
      </c>
      <c r="AK710">
        <v>-80.279288699999995</v>
      </c>
    </row>
    <row r="711" spans="1:37" x14ac:dyDescent="0.3">
      <c r="A711">
        <v>707</v>
      </c>
      <c r="B711" s="3">
        <v>728</v>
      </c>
      <c r="C711" t="s">
        <v>920</v>
      </c>
      <c r="D711" t="s">
        <v>375</v>
      </c>
      <c r="E711" t="s">
        <v>376</v>
      </c>
      <c r="F711" t="s">
        <v>61</v>
      </c>
      <c r="G711" t="s">
        <v>62</v>
      </c>
      <c r="H711" t="s">
        <v>320</v>
      </c>
      <c r="I711">
        <v>3</v>
      </c>
      <c r="J711" t="s">
        <v>70</v>
      </c>
      <c r="K711">
        <v>14.5</v>
      </c>
      <c r="L711" s="3">
        <v>597</v>
      </c>
      <c r="M711">
        <v>17.3</v>
      </c>
      <c r="N711" s="3">
        <v>503</v>
      </c>
      <c r="O711">
        <v>22</v>
      </c>
      <c r="P711" s="3">
        <v>628</v>
      </c>
      <c r="Q711">
        <v>6.3</v>
      </c>
      <c r="R711" s="3" t="s">
        <v>1749</v>
      </c>
      <c r="S711">
        <v>100</v>
      </c>
      <c r="T711" s="3">
        <v>13</v>
      </c>
      <c r="U711">
        <v>2</v>
      </c>
      <c r="V711" s="3" t="s">
        <v>1749</v>
      </c>
      <c r="W711">
        <v>8.3000000000000007</v>
      </c>
      <c r="X711" s="3" t="s">
        <v>1749</v>
      </c>
      <c r="Y711">
        <v>17</v>
      </c>
      <c r="Z711" s="3">
        <v>499</v>
      </c>
      <c r="AA711">
        <v>2.8</v>
      </c>
      <c r="AB711" s="3" t="s">
        <v>1749</v>
      </c>
      <c r="AC711">
        <v>63</v>
      </c>
      <c r="AD711">
        <v>87</v>
      </c>
      <c r="AE711">
        <v>14</v>
      </c>
      <c r="AF711">
        <v>12535</v>
      </c>
      <c r="AG711">
        <v>25496</v>
      </c>
      <c r="AH711">
        <v>43363</v>
      </c>
      <c r="AI711">
        <v>79867</v>
      </c>
      <c r="AJ711">
        <v>25.099864199999999</v>
      </c>
      <c r="AK711">
        <v>55.386570200000001</v>
      </c>
    </row>
    <row r="712" spans="1:37" x14ac:dyDescent="0.3">
      <c r="A712">
        <v>708</v>
      </c>
      <c r="B712" s="3" t="s">
        <v>703</v>
      </c>
      <c r="C712" t="s">
        <v>921</v>
      </c>
      <c r="D712" t="s">
        <v>366</v>
      </c>
      <c r="E712" t="s">
        <v>367</v>
      </c>
      <c r="F712" t="s">
        <v>91</v>
      </c>
      <c r="G712" t="s">
        <v>69</v>
      </c>
      <c r="H712" t="s">
        <v>320</v>
      </c>
      <c r="I712">
        <v>4</v>
      </c>
      <c r="J712" t="s">
        <v>64</v>
      </c>
      <c r="K712">
        <v>13.4</v>
      </c>
      <c r="L712" s="3" t="s">
        <v>1748</v>
      </c>
      <c r="M712">
        <v>18.8</v>
      </c>
      <c r="N712" s="3">
        <v>474</v>
      </c>
      <c r="O712">
        <v>16.5</v>
      </c>
      <c r="P712" s="3" t="s">
        <v>1749</v>
      </c>
      <c r="Q712">
        <v>2.7</v>
      </c>
      <c r="R712" s="3" t="s">
        <v>1749</v>
      </c>
      <c r="S712">
        <v>80.099999999999994</v>
      </c>
      <c r="T712" s="3">
        <v>228</v>
      </c>
      <c r="U712">
        <v>51.3</v>
      </c>
      <c r="V712" s="3">
        <v>281</v>
      </c>
      <c r="W712">
        <v>1.1000000000000001</v>
      </c>
      <c r="X712" s="3" t="s">
        <v>1749</v>
      </c>
      <c r="Y712">
        <v>18.2</v>
      </c>
      <c r="Z712" s="3">
        <v>460</v>
      </c>
      <c r="AA712">
        <v>1.1000000000000001</v>
      </c>
      <c r="AB712" s="3" t="s">
        <v>1749</v>
      </c>
      <c r="AC712">
        <v>63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>
        <v>33.8718602</v>
      </c>
      <c r="AK712">
        <v>35.495994099999997</v>
      </c>
    </row>
    <row r="713" spans="1:37" x14ac:dyDescent="0.3">
      <c r="A713">
        <v>709</v>
      </c>
      <c r="B713" s="3">
        <v>548</v>
      </c>
      <c r="C713" t="s">
        <v>922</v>
      </c>
      <c r="D713" t="s">
        <v>94</v>
      </c>
      <c r="E713" t="s">
        <v>1726</v>
      </c>
      <c r="F713" t="s">
        <v>68</v>
      </c>
      <c r="G713" t="s">
        <v>62</v>
      </c>
      <c r="H713" t="s">
        <v>63</v>
      </c>
      <c r="I713">
        <v>3</v>
      </c>
      <c r="J713" t="s">
        <v>70</v>
      </c>
      <c r="K713">
        <v>3.8</v>
      </c>
      <c r="L713" s="3" t="s">
        <v>1748</v>
      </c>
      <c r="M713">
        <v>1.5</v>
      </c>
      <c r="N713" s="3" t="s">
        <v>1748</v>
      </c>
      <c r="O713">
        <v>9.8000000000000007</v>
      </c>
      <c r="P713" s="3" t="s">
        <v>1749</v>
      </c>
      <c r="Q713">
        <v>64.8</v>
      </c>
      <c r="R713" s="3">
        <v>178</v>
      </c>
      <c r="S713">
        <v>1.5</v>
      </c>
      <c r="T713" s="3" t="s">
        <v>1749</v>
      </c>
      <c r="U713">
        <v>3.2</v>
      </c>
      <c r="V713" s="3" t="s">
        <v>1749</v>
      </c>
      <c r="W713">
        <v>1.2</v>
      </c>
      <c r="X713" s="3" t="s">
        <v>1749</v>
      </c>
      <c r="Y713">
        <v>17.100000000000001</v>
      </c>
      <c r="Z713" s="3">
        <v>493</v>
      </c>
      <c r="AA713">
        <v>2.5</v>
      </c>
      <c r="AB713" s="3" t="s">
        <v>1749</v>
      </c>
      <c r="AC713">
        <v>63</v>
      </c>
      <c r="AD713">
        <v>94</v>
      </c>
      <c r="AE713">
        <v>1</v>
      </c>
      <c r="AF713">
        <v>1008</v>
      </c>
      <c r="AG713">
        <v>2742</v>
      </c>
      <c r="AH713">
        <v>30726</v>
      </c>
      <c r="AI713">
        <v>58947</v>
      </c>
      <c r="AJ713">
        <v>37.462307699999997</v>
      </c>
      <c r="AK713">
        <v>118.50053219999999</v>
      </c>
    </row>
    <row r="714" spans="1:37" x14ac:dyDescent="0.3">
      <c r="A714">
        <v>710</v>
      </c>
      <c r="B714" s="3">
        <v>680</v>
      </c>
      <c r="C714" t="s">
        <v>923</v>
      </c>
      <c r="D714" t="s">
        <v>160</v>
      </c>
      <c r="E714" t="s">
        <v>161</v>
      </c>
      <c r="F714" t="s">
        <v>68</v>
      </c>
      <c r="G714" t="s">
        <v>69</v>
      </c>
      <c r="H714" t="s">
        <v>320</v>
      </c>
      <c r="I714">
        <v>3</v>
      </c>
      <c r="J714" t="s">
        <v>70</v>
      </c>
      <c r="K714">
        <v>22.8</v>
      </c>
      <c r="L714" s="3">
        <v>383</v>
      </c>
      <c r="M714">
        <v>17.2</v>
      </c>
      <c r="N714" s="3">
        <v>506</v>
      </c>
      <c r="O714">
        <v>14.2</v>
      </c>
      <c r="P714" s="3" t="s">
        <v>1749</v>
      </c>
      <c r="Q714">
        <v>2.9</v>
      </c>
      <c r="R714" s="3" t="s">
        <v>1749</v>
      </c>
      <c r="S714">
        <v>24</v>
      </c>
      <c r="T714" s="3">
        <v>546</v>
      </c>
      <c r="U714">
        <v>60.2</v>
      </c>
      <c r="V714" s="3">
        <v>246</v>
      </c>
      <c r="W714">
        <v>12.2</v>
      </c>
      <c r="X714" s="3">
        <v>632</v>
      </c>
      <c r="Y714">
        <v>7.2</v>
      </c>
      <c r="Z714" s="3" t="s">
        <v>1749</v>
      </c>
      <c r="AA714">
        <v>3</v>
      </c>
      <c r="AB714" s="3" t="s">
        <v>1749</v>
      </c>
      <c r="AC714">
        <v>63</v>
      </c>
      <c r="AD714">
        <v>84</v>
      </c>
      <c r="AE714">
        <v>10</v>
      </c>
      <c r="AF714">
        <v>3396</v>
      </c>
      <c r="AG714">
        <v>7901</v>
      </c>
      <c r="AH714">
        <v>14981</v>
      </c>
      <c r="AI714">
        <v>28346</v>
      </c>
      <c r="AJ714">
        <v>3.2503253999999999</v>
      </c>
      <c r="AK714">
        <v>101.7345347</v>
      </c>
    </row>
    <row r="715" spans="1:37" x14ac:dyDescent="0.3">
      <c r="A715">
        <v>711</v>
      </c>
      <c r="B715" s="3" t="s">
        <v>703</v>
      </c>
      <c r="C715" t="s">
        <v>924</v>
      </c>
      <c r="D715" t="s">
        <v>499</v>
      </c>
      <c r="E715" t="s">
        <v>500</v>
      </c>
      <c r="F715" t="s">
        <v>82</v>
      </c>
      <c r="G715" t="s">
        <v>69</v>
      </c>
      <c r="H715" t="s">
        <v>320</v>
      </c>
      <c r="I715">
        <v>5</v>
      </c>
      <c r="J715" t="s">
        <v>70</v>
      </c>
      <c r="K715">
        <v>26.4</v>
      </c>
      <c r="L715" s="3">
        <v>333</v>
      </c>
      <c r="M715">
        <v>19.100000000000001</v>
      </c>
      <c r="N715" s="3">
        <v>469</v>
      </c>
      <c r="O715">
        <v>3</v>
      </c>
      <c r="P715" s="3" t="s">
        <v>1749</v>
      </c>
      <c r="Q715">
        <v>4.2</v>
      </c>
      <c r="R715" s="3" t="s">
        <v>1749</v>
      </c>
      <c r="S715">
        <v>6.4</v>
      </c>
      <c r="T715" s="3" t="s">
        <v>1749</v>
      </c>
      <c r="U715">
        <v>15.7</v>
      </c>
      <c r="V715" s="3">
        <v>606</v>
      </c>
      <c r="W715">
        <v>36.1</v>
      </c>
      <c r="X715" s="3">
        <v>411</v>
      </c>
      <c r="Y715">
        <v>34.700000000000003</v>
      </c>
      <c r="Z715" s="3">
        <v>220</v>
      </c>
      <c r="AA715">
        <v>3.4</v>
      </c>
      <c r="AB715" s="3" t="s">
        <v>1749</v>
      </c>
      <c r="AC715">
        <v>63</v>
      </c>
      <c r="AD715">
        <v>84</v>
      </c>
      <c r="AE715">
        <v>0</v>
      </c>
      <c r="AF715">
        <v>24</v>
      </c>
      <c r="AG715">
        <v>41</v>
      </c>
      <c r="AH715">
        <v>9804</v>
      </c>
      <c r="AI715">
        <v>17936</v>
      </c>
      <c r="AJ715">
        <v>41.0126037</v>
      </c>
      <c r="AK715">
        <v>28.961838</v>
      </c>
    </row>
    <row r="716" spans="1:37" x14ac:dyDescent="0.3">
      <c r="A716">
        <v>712</v>
      </c>
      <c r="B716" s="3">
        <v>549</v>
      </c>
      <c r="C716" t="s">
        <v>925</v>
      </c>
      <c r="D716" t="s">
        <v>275</v>
      </c>
      <c r="E716" t="s">
        <v>276</v>
      </c>
      <c r="F716" t="s">
        <v>61</v>
      </c>
      <c r="G716" t="s">
        <v>62</v>
      </c>
      <c r="H716" t="s">
        <v>63</v>
      </c>
      <c r="I716">
        <v>4</v>
      </c>
      <c r="J716" t="s">
        <v>70</v>
      </c>
      <c r="K716">
        <v>7.8</v>
      </c>
      <c r="L716" s="3" t="s">
        <v>1748</v>
      </c>
      <c r="M716">
        <v>11.3</v>
      </c>
      <c r="N716" s="3" t="s">
        <v>1748</v>
      </c>
      <c r="O716">
        <v>55.1</v>
      </c>
      <c r="P716" s="3">
        <v>276</v>
      </c>
      <c r="Q716">
        <v>30.4</v>
      </c>
      <c r="R716" s="3">
        <v>432</v>
      </c>
      <c r="S716">
        <v>1.2</v>
      </c>
      <c r="T716" s="3" t="s">
        <v>1749</v>
      </c>
      <c r="U716">
        <v>3.3</v>
      </c>
      <c r="V716" s="3" t="s">
        <v>1749</v>
      </c>
      <c r="W716">
        <v>3</v>
      </c>
      <c r="X716" s="3" t="s">
        <v>1749</v>
      </c>
      <c r="Y716">
        <v>7.2</v>
      </c>
      <c r="Z716" s="3" t="s">
        <v>1749</v>
      </c>
      <c r="AA716">
        <v>4.9000000000000004</v>
      </c>
      <c r="AB716" s="3" t="s">
        <v>1749</v>
      </c>
      <c r="AC716">
        <v>63</v>
      </c>
      <c r="AD716">
        <v>87</v>
      </c>
      <c r="AE716">
        <v>16</v>
      </c>
      <c r="AF716">
        <v>2816</v>
      </c>
      <c r="AG716">
        <v>32021</v>
      </c>
      <c r="AH716">
        <v>7774</v>
      </c>
      <c r="AI716">
        <v>14233</v>
      </c>
      <c r="AJ716">
        <v>18.552968400000001</v>
      </c>
      <c r="AK716">
        <v>73.826542500000002</v>
      </c>
    </row>
    <row r="717" spans="1:37" x14ac:dyDescent="0.3">
      <c r="A717">
        <v>713</v>
      </c>
      <c r="B717" s="3">
        <v>769</v>
      </c>
      <c r="C717" t="s">
        <v>926</v>
      </c>
      <c r="D717" t="s">
        <v>62</v>
      </c>
      <c r="E717" t="s">
        <v>333</v>
      </c>
      <c r="F717" t="s">
        <v>61</v>
      </c>
      <c r="G717" t="s">
        <v>78</v>
      </c>
      <c r="H717" t="s">
        <v>63</v>
      </c>
      <c r="I717">
        <v>5</v>
      </c>
      <c r="J717" t="s">
        <v>64</v>
      </c>
      <c r="K717">
        <v>14.4</v>
      </c>
      <c r="L717" s="3" t="s">
        <v>1748</v>
      </c>
      <c r="M717">
        <v>43.4</v>
      </c>
      <c r="N717" s="3">
        <v>213</v>
      </c>
      <c r="O717">
        <v>21</v>
      </c>
      <c r="P717" s="3">
        <v>645</v>
      </c>
      <c r="Q717">
        <v>2.7</v>
      </c>
      <c r="R717" s="3" t="s">
        <v>1749</v>
      </c>
      <c r="S717">
        <v>9.5</v>
      </c>
      <c r="T717" s="3" t="s">
        <v>1749</v>
      </c>
      <c r="U717">
        <v>2.4</v>
      </c>
      <c r="V717" s="3" t="s">
        <v>1749</v>
      </c>
      <c r="W717">
        <v>1.1000000000000001</v>
      </c>
      <c r="X717" s="3" t="s">
        <v>1749</v>
      </c>
      <c r="Y717">
        <v>27.5</v>
      </c>
      <c r="Z717" s="3">
        <v>295</v>
      </c>
      <c r="AA717">
        <v>22.5</v>
      </c>
      <c r="AB717" s="3">
        <v>521</v>
      </c>
      <c r="AC717">
        <v>63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>
        <v>4.6874272000000001</v>
      </c>
      <c r="AK717">
        <v>-74.1368674</v>
      </c>
    </row>
    <row r="718" spans="1:37" x14ac:dyDescent="0.3">
      <c r="A718">
        <v>714</v>
      </c>
      <c r="B718" s="3" t="s">
        <v>703</v>
      </c>
      <c r="C718" t="s">
        <v>927</v>
      </c>
      <c r="D718" t="s">
        <v>104</v>
      </c>
      <c r="E718" t="s">
        <v>105</v>
      </c>
      <c r="F718" t="s">
        <v>68</v>
      </c>
      <c r="G718" t="s">
        <v>78</v>
      </c>
      <c r="H718" t="s">
        <v>63</v>
      </c>
      <c r="I718">
        <v>5</v>
      </c>
      <c r="J718" t="s">
        <v>70</v>
      </c>
      <c r="K718">
        <v>15.8</v>
      </c>
      <c r="L718" s="3">
        <v>550</v>
      </c>
      <c r="M718">
        <v>4</v>
      </c>
      <c r="N718" s="3" t="s">
        <v>1748</v>
      </c>
      <c r="O718">
        <v>12.2</v>
      </c>
      <c r="P718" s="3" t="s">
        <v>1749</v>
      </c>
      <c r="Q718">
        <v>25</v>
      </c>
      <c r="R718" s="3">
        <v>487</v>
      </c>
      <c r="S718">
        <v>12.6</v>
      </c>
      <c r="T718" s="3" t="s">
        <v>1749</v>
      </c>
      <c r="U718">
        <v>12.1</v>
      </c>
      <c r="V718" s="3">
        <v>677</v>
      </c>
      <c r="W718">
        <v>57.3</v>
      </c>
      <c r="X718" s="3">
        <v>265</v>
      </c>
      <c r="Y718">
        <v>7.4</v>
      </c>
      <c r="Z718" s="3" t="s">
        <v>1749</v>
      </c>
      <c r="AA718">
        <v>13.4</v>
      </c>
      <c r="AB718" s="3">
        <v>631</v>
      </c>
      <c r="AC718">
        <v>63</v>
      </c>
      <c r="AD718">
        <v>92</v>
      </c>
      <c r="AE718">
        <v>4</v>
      </c>
      <c r="AF718">
        <v>2785</v>
      </c>
      <c r="AG718">
        <v>932</v>
      </c>
      <c r="AH718">
        <v>31192</v>
      </c>
      <c r="AI718">
        <v>58875</v>
      </c>
      <c r="AJ718">
        <v>48.115746000000001</v>
      </c>
      <c r="AK718">
        <v>-1.6731119999999999</v>
      </c>
    </row>
    <row r="719" spans="1:37" x14ac:dyDescent="0.3">
      <c r="A719">
        <v>715</v>
      </c>
      <c r="B719" s="3" t="s">
        <v>703</v>
      </c>
      <c r="C719" t="s">
        <v>928</v>
      </c>
      <c r="D719" t="s">
        <v>59</v>
      </c>
      <c r="E719" t="s">
        <v>60</v>
      </c>
      <c r="F719" t="s">
        <v>61</v>
      </c>
      <c r="G719" t="s">
        <v>69</v>
      </c>
      <c r="H719" t="s">
        <v>63</v>
      </c>
      <c r="I719">
        <v>4</v>
      </c>
      <c r="J719" t="s">
        <v>70</v>
      </c>
      <c r="K719">
        <v>10.6</v>
      </c>
      <c r="L719" s="3" t="s">
        <v>1748</v>
      </c>
      <c r="M719">
        <v>13.1</v>
      </c>
      <c r="N719" s="3" t="s">
        <v>1748</v>
      </c>
      <c r="O719">
        <v>13.4</v>
      </c>
      <c r="P719" s="3" t="s">
        <v>1749</v>
      </c>
      <c r="Q719">
        <v>18.100000000000001</v>
      </c>
      <c r="R719" s="3">
        <v>581</v>
      </c>
      <c r="S719">
        <v>59.4</v>
      </c>
      <c r="T719" s="3">
        <v>318</v>
      </c>
      <c r="U719">
        <v>15.9</v>
      </c>
      <c r="V719" s="3">
        <v>601</v>
      </c>
      <c r="W719">
        <v>6.2</v>
      </c>
      <c r="X719" s="3" t="s">
        <v>1749</v>
      </c>
      <c r="Y719">
        <v>10.8</v>
      </c>
      <c r="Z719" s="3" t="s">
        <v>1749</v>
      </c>
      <c r="AA719">
        <v>38.700000000000003</v>
      </c>
      <c r="AB719" s="3">
        <v>370</v>
      </c>
      <c r="AC719">
        <v>63</v>
      </c>
      <c r="AD719">
        <v>100</v>
      </c>
      <c r="AE719">
        <v>19</v>
      </c>
      <c r="AF719">
        <v>27091</v>
      </c>
      <c r="AG719">
        <v>12264</v>
      </c>
      <c r="AH719">
        <v>59456</v>
      </c>
      <c r="AI719">
        <v>113268</v>
      </c>
      <c r="AJ719">
        <v>39.255395499999999</v>
      </c>
      <c r="AK719">
        <v>-76.710682899999995</v>
      </c>
    </row>
    <row r="720" spans="1:37" x14ac:dyDescent="0.3">
      <c r="A720">
        <v>716</v>
      </c>
      <c r="B720" s="3">
        <v>729</v>
      </c>
      <c r="C720" t="s">
        <v>929</v>
      </c>
      <c r="D720" t="s">
        <v>99</v>
      </c>
      <c r="E720" t="s">
        <v>100</v>
      </c>
      <c r="F720" t="s">
        <v>61</v>
      </c>
      <c r="G720" t="s">
        <v>62</v>
      </c>
      <c r="H720" t="s">
        <v>63</v>
      </c>
      <c r="I720">
        <v>5</v>
      </c>
      <c r="J720" t="s">
        <v>70</v>
      </c>
      <c r="K720">
        <v>4.5999999999999996</v>
      </c>
      <c r="L720" s="3" t="s">
        <v>1748</v>
      </c>
      <c r="M720">
        <v>6.9</v>
      </c>
      <c r="N720" s="3" t="s">
        <v>1748</v>
      </c>
      <c r="O720">
        <v>23</v>
      </c>
      <c r="P720" s="3">
        <v>618</v>
      </c>
      <c r="Q720">
        <v>24.9</v>
      </c>
      <c r="R720" s="3">
        <v>490</v>
      </c>
      <c r="S720">
        <v>63.8</v>
      </c>
      <c r="T720" s="3">
        <v>303</v>
      </c>
      <c r="U720">
        <v>24.8</v>
      </c>
      <c r="V720" s="3">
        <v>476</v>
      </c>
      <c r="W720">
        <v>5.9</v>
      </c>
      <c r="X720" s="3" t="s">
        <v>1749</v>
      </c>
      <c r="Y720">
        <v>14.4</v>
      </c>
      <c r="Z720" s="3">
        <v>583</v>
      </c>
      <c r="AA720">
        <v>32.700000000000003</v>
      </c>
      <c r="AB720" s="3">
        <v>420</v>
      </c>
      <c r="AC720">
        <v>63</v>
      </c>
      <c r="AD720">
        <v>94</v>
      </c>
      <c r="AE720">
        <v>8</v>
      </c>
      <c r="AF720">
        <v>9176</v>
      </c>
      <c r="AG720">
        <v>3642</v>
      </c>
      <c r="AH720">
        <v>47833</v>
      </c>
      <c r="AI720">
        <v>90994</v>
      </c>
      <c r="AJ720">
        <v>46.565316299999999</v>
      </c>
      <c r="AK720">
        <v>-66.461916400000007</v>
      </c>
    </row>
    <row r="721" spans="1:37" x14ac:dyDescent="0.3">
      <c r="A721">
        <v>717</v>
      </c>
      <c r="B721" s="3">
        <v>730</v>
      </c>
      <c r="C721" t="s">
        <v>930</v>
      </c>
      <c r="D721" t="s">
        <v>66</v>
      </c>
      <c r="E721" t="s">
        <v>67</v>
      </c>
      <c r="F721" t="s">
        <v>68</v>
      </c>
      <c r="G721" t="s">
        <v>62</v>
      </c>
      <c r="H721" t="s">
        <v>320</v>
      </c>
      <c r="I721">
        <v>3</v>
      </c>
      <c r="J721" t="s">
        <v>70</v>
      </c>
      <c r="K721">
        <v>12.9</v>
      </c>
      <c r="L721" s="3" t="s">
        <v>1748</v>
      </c>
      <c r="M721">
        <v>6.7</v>
      </c>
      <c r="N721" s="3" t="s">
        <v>1748</v>
      </c>
      <c r="O721">
        <v>5.9</v>
      </c>
      <c r="P721" s="3" t="s">
        <v>1749</v>
      </c>
      <c r="Q721">
        <v>6</v>
      </c>
      <c r="R721" s="3" t="s">
        <v>1749</v>
      </c>
      <c r="S721">
        <v>78.400000000000006</v>
      </c>
      <c r="T721" s="3">
        <v>235</v>
      </c>
      <c r="U721">
        <v>100</v>
      </c>
      <c r="V721" s="3">
        <v>28</v>
      </c>
      <c r="W721">
        <v>1.9</v>
      </c>
      <c r="X721" s="3" t="s">
        <v>1749</v>
      </c>
      <c r="Y721">
        <v>16.3</v>
      </c>
      <c r="Z721" s="3">
        <v>515</v>
      </c>
      <c r="AA721">
        <v>1.9</v>
      </c>
      <c r="AB721" s="3" t="s">
        <v>1749</v>
      </c>
      <c r="AC721">
        <v>63</v>
      </c>
      <c r="AD721">
        <v>96</v>
      </c>
      <c r="AE721">
        <v>12</v>
      </c>
      <c r="AF721">
        <v>11405</v>
      </c>
      <c r="AG721">
        <v>3215</v>
      </c>
      <c r="AH721">
        <v>37460</v>
      </c>
      <c r="AI721">
        <v>66806</v>
      </c>
      <c r="AJ721">
        <v>51.516984100000002</v>
      </c>
      <c r="AK721">
        <v>-0.14794260000000001</v>
      </c>
    </row>
    <row r="722" spans="1:37" x14ac:dyDescent="0.3">
      <c r="A722">
        <v>718</v>
      </c>
      <c r="B722" s="3">
        <v>731</v>
      </c>
      <c r="C722" t="s">
        <v>931</v>
      </c>
      <c r="D722" t="s">
        <v>88</v>
      </c>
      <c r="E722" t="s">
        <v>89</v>
      </c>
      <c r="F722" t="s">
        <v>68</v>
      </c>
      <c r="G722" t="s">
        <v>62</v>
      </c>
      <c r="H722" t="s">
        <v>320</v>
      </c>
      <c r="I722">
        <v>3</v>
      </c>
      <c r="J722" t="s">
        <v>70</v>
      </c>
      <c r="K722">
        <v>7.6</v>
      </c>
      <c r="L722" s="3" t="s">
        <v>1748</v>
      </c>
      <c r="M722">
        <v>6.5</v>
      </c>
      <c r="N722" s="3" t="s">
        <v>1748</v>
      </c>
      <c r="O722">
        <v>2.4</v>
      </c>
      <c r="P722" s="3" t="s">
        <v>1749</v>
      </c>
      <c r="Q722">
        <v>34.6</v>
      </c>
      <c r="R722" s="3">
        <v>395</v>
      </c>
      <c r="S722">
        <v>34.1</v>
      </c>
      <c r="T722" s="3">
        <v>462</v>
      </c>
      <c r="U722">
        <v>57.6</v>
      </c>
      <c r="V722" s="3">
        <v>260</v>
      </c>
      <c r="W722">
        <v>15</v>
      </c>
      <c r="X722" s="3">
        <v>598</v>
      </c>
      <c r="Y722">
        <v>12.3</v>
      </c>
      <c r="Z722" s="3" t="s">
        <v>1749</v>
      </c>
      <c r="AA722">
        <v>4.0999999999999996</v>
      </c>
      <c r="AB722" s="3" t="s">
        <v>1749</v>
      </c>
      <c r="AC722">
        <v>63</v>
      </c>
      <c r="AD722">
        <v>95</v>
      </c>
      <c r="AE722">
        <v>5</v>
      </c>
      <c r="AF722">
        <v>5393</v>
      </c>
      <c r="AG722">
        <v>1490</v>
      </c>
      <c r="AH722">
        <v>51048</v>
      </c>
      <c r="AI722">
        <v>96902</v>
      </c>
      <c r="AJ722">
        <v>-33.869643799999999</v>
      </c>
      <c r="AK722">
        <v>151.12144699999999</v>
      </c>
    </row>
    <row r="723" spans="1:37" x14ac:dyDescent="0.3">
      <c r="A723">
        <v>719</v>
      </c>
      <c r="B723" s="3" t="s">
        <v>703</v>
      </c>
      <c r="C723" t="s">
        <v>932</v>
      </c>
      <c r="D723" t="s">
        <v>543</v>
      </c>
      <c r="E723" t="s">
        <v>544</v>
      </c>
      <c r="F723" t="s">
        <v>82</v>
      </c>
      <c r="G723" t="s">
        <v>69</v>
      </c>
      <c r="H723" t="s">
        <v>63</v>
      </c>
      <c r="I723">
        <v>4</v>
      </c>
      <c r="J723" t="s">
        <v>70</v>
      </c>
      <c r="K723">
        <v>22.4</v>
      </c>
      <c r="L723" s="3">
        <v>394</v>
      </c>
      <c r="M723">
        <v>25.4</v>
      </c>
      <c r="N723" s="3">
        <v>377</v>
      </c>
      <c r="O723">
        <v>10.199999999999999</v>
      </c>
      <c r="P723" s="3" t="s">
        <v>1749</v>
      </c>
      <c r="Q723">
        <v>1.9</v>
      </c>
      <c r="R723" s="3" t="s">
        <v>1749</v>
      </c>
      <c r="S723">
        <v>25</v>
      </c>
      <c r="T723" s="3">
        <v>536</v>
      </c>
      <c r="U723">
        <v>5.6</v>
      </c>
      <c r="V723" s="3" t="s">
        <v>1749</v>
      </c>
      <c r="W723">
        <v>22.2</v>
      </c>
      <c r="X723" s="3">
        <v>526</v>
      </c>
      <c r="Y723">
        <v>30.2</v>
      </c>
      <c r="Z723" s="3">
        <v>255</v>
      </c>
      <c r="AA723">
        <v>7</v>
      </c>
      <c r="AB723" s="3" t="s">
        <v>1749</v>
      </c>
      <c r="AC723">
        <v>63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>
        <v>30.0766493</v>
      </c>
      <c r="AK723">
        <v>31.284545999999999</v>
      </c>
    </row>
    <row r="724" spans="1:37" x14ac:dyDescent="0.3">
      <c r="A724">
        <v>720</v>
      </c>
      <c r="B724" s="3">
        <v>530</v>
      </c>
      <c r="C724" t="s">
        <v>933</v>
      </c>
      <c r="D724" t="s">
        <v>94</v>
      </c>
      <c r="E724" t="s">
        <v>1726</v>
      </c>
      <c r="F724" t="s">
        <v>82</v>
      </c>
      <c r="G724" t="s">
        <v>62</v>
      </c>
      <c r="H724" t="s">
        <v>63</v>
      </c>
      <c r="I724">
        <v>4</v>
      </c>
      <c r="J724" t="s">
        <v>70</v>
      </c>
      <c r="K724">
        <v>4.8</v>
      </c>
      <c r="L724" s="3" t="s">
        <v>1748</v>
      </c>
      <c r="M724">
        <v>1.8</v>
      </c>
      <c r="N724" s="3" t="s">
        <v>1748</v>
      </c>
      <c r="O724">
        <v>15.6</v>
      </c>
      <c r="P724" s="3" t="s">
        <v>1749</v>
      </c>
      <c r="Q724">
        <v>62.7</v>
      </c>
      <c r="R724" s="3">
        <v>192</v>
      </c>
      <c r="S724">
        <v>0</v>
      </c>
      <c r="T724" s="3">
        <v>0</v>
      </c>
      <c r="U724">
        <v>0</v>
      </c>
      <c r="V724" s="3">
        <v>0</v>
      </c>
      <c r="W724">
        <v>2</v>
      </c>
      <c r="X724" s="3" t="s">
        <v>1749</v>
      </c>
      <c r="Y724">
        <v>5.9</v>
      </c>
      <c r="Z724" s="3" t="s">
        <v>1749</v>
      </c>
      <c r="AA724">
        <v>1.4</v>
      </c>
      <c r="AB724" s="3" t="s">
        <v>1749</v>
      </c>
      <c r="AC724">
        <v>63</v>
      </c>
      <c r="AD724">
        <v>94</v>
      </c>
      <c r="AE724">
        <v>1</v>
      </c>
      <c r="AF724">
        <v>1008</v>
      </c>
      <c r="AG724">
        <v>2742</v>
      </c>
      <c r="AH724">
        <v>30726</v>
      </c>
      <c r="AI724">
        <v>58947</v>
      </c>
      <c r="AJ724">
        <v>39.970953999999999</v>
      </c>
      <c r="AK724">
        <v>116.421053</v>
      </c>
    </row>
    <row r="725" spans="1:37" x14ac:dyDescent="0.3">
      <c r="A725">
        <v>721</v>
      </c>
      <c r="B725" s="3">
        <v>558</v>
      </c>
      <c r="C725" t="s">
        <v>934</v>
      </c>
      <c r="D725" t="s">
        <v>128</v>
      </c>
      <c r="E725" t="s">
        <v>129</v>
      </c>
      <c r="F725" t="s">
        <v>68</v>
      </c>
      <c r="G725" t="s">
        <v>69</v>
      </c>
      <c r="H725" t="s">
        <v>63</v>
      </c>
      <c r="I725">
        <v>4</v>
      </c>
      <c r="J725" t="s">
        <v>70</v>
      </c>
      <c r="K725">
        <v>16.7</v>
      </c>
      <c r="L725" s="3">
        <v>531</v>
      </c>
      <c r="M725">
        <v>10.7</v>
      </c>
      <c r="N725" s="3" t="s">
        <v>1748</v>
      </c>
      <c r="O725">
        <v>65.8</v>
      </c>
      <c r="P725" s="3">
        <v>207</v>
      </c>
      <c r="Q725">
        <v>9.6999999999999993</v>
      </c>
      <c r="R725" s="3" t="s">
        <v>1749</v>
      </c>
      <c r="S725">
        <v>8.1999999999999993</v>
      </c>
      <c r="T725" s="3" t="s">
        <v>1749</v>
      </c>
      <c r="U725">
        <v>7.4</v>
      </c>
      <c r="V725" s="3" t="s">
        <v>1749</v>
      </c>
      <c r="W725">
        <v>2.9</v>
      </c>
      <c r="X725" s="3" t="s">
        <v>1749</v>
      </c>
      <c r="Y725">
        <v>5.0999999999999996</v>
      </c>
      <c r="Z725" s="3" t="s">
        <v>1749</v>
      </c>
      <c r="AA725">
        <v>3.1</v>
      </c>
      <c r="AB725" s="3" t="s">
        <v>1749</v>
      </c>
      <c r="AC725">
        <v>63</v>
      </c>
      <c r="AD725">
        <v>90</v>
      </c>
      <c r="AE725">
        <v>5</v>
      </c>
      <c r="AF725">
        <v>3655</v>
      </c>
      <c r="AG725">
        <v>1537</v>
      </c>
      <c r="AH725">
        <v>34860</v>
      </c>
      <c r="AI725">
        <v>63618</v>
      </c>
      <c r="AJ725">
        <v>35.846817100000003</v>
      </c>
      <c r="AK725">
        <v>127.1299221</v>
      </c>
    </row>
    <row r="726" spans="1:37" x14ac:dyDescent="0.3">
      <c r="A726">
        <v>722</v>
      </c>
      <c r="B726" s="3">
        <v>770</v>
      </c>
      <c r="C726" t="s">
        <v>935</v>
      </c>
      <c r="D726" t="s">
        <v>59</v>
      </c>
      <c r="E726" t="s">
        <v>60</v>
      </c>
      <c r="F726" t="s">
        <v>68</v>
      </c>
      <c r="G726" t="s">
        <v>69</v>
      </c>
      <c r="H726" t="s">
        <v>63</v>
      </c>
      <c r="I726">
        <v>5</v>
      </c>
      <c r="J726" t="s">
        <v>70</v>
      </c>
      <c r="K726">
        <v>12.5</v>
      </c>
      <c r="L726" s="3" t="s">
        <v>1748</v>
      </c>
      <c r="M726">
        <v>7.9</v>
      </c>
      <c r="N726" s="3" t="s">
        <v>1748</v>
      </c>
      <c r="O726">
        <v>26.4</v>
      </c>
      <c r="P726" s="3">
        <v>565</v>
      </c>
      <c r="Q726">
        <v>18.8</v>
      </c>
      <c r="R726" s="3">
        <v>570</v>
      </c>
      <c r="S726">
        <v>3.4</v>
      </c>
      <c r="T726" s="3" t="s">
        <v>1749</v>
      </c>
      <c r="U726">
        <v>5.7</v>
      </c>
      <c r="V726" s="3" t="s">
        <v>1749</v>
      </c>
      <c r="W726">
        <v>48.1</v>
      </c>
      <c r="X726" s="3">
        <v>326</v>
      </c>
      <c r="Y726">
        <v>18.3</v>
      </c>
      <c r="Z726" s="3">
        <v>455</v>
      </c>
      <c r="AA726">
        <v>23</v>
      </c>
      <c r="AB726" s="3">
        <v>514</v>
      </c>
      <c r="AC726">
        <v>63</v>
      </c>
      <c r="AD726">
        <v>100</v>
      </c>
      <c r="AE726">
        <v>19</v>
      </c>
      <c r="AF726">
        <v>27091</v>
      </c>
      <c r="AG726">
        <v>12264</v>
      </c>
      <c r="AH726">
        <v>59456</v>
      </c>
      <c r="AI726">
        <v>113268</v>
      </c>
      <c r="AJ726">
        <v>39.981191099999997</v>
      </c>
      <c r="AK726">
        <v>-75.155356299999994</v>
      </c>
    </row>
    <row r="727" spans="1:37" x14ac:dyDescent="0.3">
      <c r="A727">
        <v>723</v>
      </c>
      <c r="B727" s="3" t="s">
        <v>856</v>
      </c>
      <c r="C727" t="s">
        <v>936</v>
      </c>
      <c r="D727" t="s">
        <v>705</v>
      </c>
      <c r="E727" t="s">
        <v>706</v>
      </c>
      <c r="F727" t="s">
        <v>68</v>
      </c>
      <c r="G727" t="s">
        <v>78</v>
      </c>
      <c r="H727" t="s">
        <v>63</v>
      </c>
      <c r="I727">
        <v>3</v>
      </c>
      <c r="J727" t="s">
        <v>64</v>
      </c>
      <c r="K727">
        <v>4.2</v>
      </c>
      <c r="L727" s="3" t="s">
        <v>1748</v>
      </c>
      <c r="M727">
        <v>10.199999999999999</v>
      </c>
      <c r="N727" s="3" t="s">
        <v>1748</v>
      </c>
      <c r="O727">
        <v>5.0999999999999996</v>
      </c>
      <c r="P727" s="3" t="s">
        <v>1749</v>
      </c>
      <c r="Q727">
        <v>34.6</v>
      </c>
      <c r="R727" s="3">
        <v>394</v>
      </c>
      <c r="S727">
        <v>18.399999999999999</v>
      </c>
      <c r="T727" s="3">
        <v>610</v>
      </c>
      <c r="U727">
        <v>1.6</v>
      </c>
      <c r="V727" s="3" t="s">
        <v>1749</v>
      </c>
      <c r="W727">
        <v>84.9</v>
      </c>
      <c r="X727" s="3">
        <v>117</v>
      </c>
      <c r="Y727">
        <v>11.8</v>
      </c>
      <c r="Z727" s="3" t="s">
        <v>1749</v>
      </c>
      <c r="AA727">
        <v>6.8</v>
      </c>
      <c r="AB727" s="3" t="s">
        <v>1749</v>
      </c>
      <c r="AC727">
        <v>63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>
        <v>10.732639900000001</v>
      </c>
      <c r="AK727">
        <v>106.69976389999999</v>
      </c>
    </row>
    <row r="728" spans="1:37" x14ac:dyDescent="0.3">
      <c r="A728">
        <v>724</v>
      </c>
      <c r="B728" s="3" t="s">
        <v>703</v>
      </c>
      <c r="C728" t="s">
        <v>937</v>
      </c>
      <c r="D728" t="s">
        <v>243</v>
      </c>
      <c r="E728" t="s">
        <v>244</v>
      </c>
      <c r="F728" t="s">
        <v>61</v>
      </c>
      <c r="G728" t="s">
        <v>78</v>
      </c>
      <c r="H728" t="s">
        <v>63</v>
      </c>
      <c r="I728">
        <v>4</v>
      </c>
      <c r="J728" t="s">
        <v>70</v>
      </c>
      <c r="K728">
        <v>6</v>
      </c>
      <c r="L728" s="3" t="s">
        <v>1748</v>
      </c>
      <c r="M728">
        <v>2.8</v>
      </c>
      <c r="N728" s="3" t="s">
        <v>1748</v>
      </c>
      <c r="O728">
        <v>11</v>
      </c>
      <c r="P728" s="3" t="s">
        <v>1749</v>
      </c>
      <c r="Q728">
        <v>49.1</v>
      </c>
      <c r="R728" s="3">
        <v>273</v>
      </c>
      <c r="S728">
        <v>3.9</v>
      </c>
      <c r="T728" s="3" t="s">
        <v>1749</v>
      </c>
      <c r="U728">
        <v>4.8</v>
      </c>
      <c r="V728" s="3" t="s">
        <v>1749</v>
      </c>
      <c r="W728">
        <v>40.9</v>
      </c>
      <c r="X728" s="3">
        <v>369</v>
      </c>
      <c r="Y728">
        <v>6.9</v>
      </c>
      <c r="Z728" s="3" t="s">
        <v>1749</v>
      </c>
      <c r="AA728">
        <v>6.5</v>
      </c>
      <c r="AB728" s="3" t="s">
        <v>1749</v>
      </c>
      <c r="AC728">
        <v>63</v>
      </c>
      <c r="AD728">
        <v>92</v>
      </c>
      <c r="AE728">
        <v>4</v>
      </c>
      <c r="AF728">
        <v>2834</v>
      </c>
      <c r="AG728">
        <v>1344</v>
      </c>
      <c r="AH728">
        <v>29636</v>
      </c>
      <c r="AI728">
        <v>54776</v>
      </c>
      <c r="AJ728">
        <v>43.462735000000002</v>
      </c>
      <c r="AK728">
        <v>13.3587288</v>
      </c>
    </row>
    <row r="729" spans="1:37" x14ac:dyDescent="0.3">
      <c r="A729">
        <v>725</v>
      </c>
      <c r="B729" s="3">
        <v>771</v>
      </c>
      <c r="C729" t="s">
        <v>938</v>
      </c>
      <c r="D729" t="s">
        <v>104</v>
      </c>
      <c r="E729" t="s">
        <v>105</v>
      </c>
      <c r="F729" t="s">
        <v>82</v>
      </c>
      <c r="G729" t="s">
        <v>69</v>
      </c>
      <c r="H729" t="s">
        <v>63</v>
      </c>
      <c r="I729">
        <v>1</v>
      </c>
      <c r="J729" t="s">
        <v>70</v>
      </c>
      <c r="K729">
        <v>15.8</v>
      </c>
      <c r="L729" s="3">
        <v>551</v>
      </c>
      <c r="M729">
        <v>3</v>
      </c>
      <c r="N729" s="3" t="s">
        <v>1748</v>
      </c>
      <c r="O729">
        <v>5.2</v>
      </c>
      <c r="P729" s="3" t="s">
        <v>1749</v>
      </c>
      <c r="Q729">
        <v>21.8</v>
      </c>
      <c r="R729" s="3">
        <v>530</v>
      </c>
      <c r="S729">
        <v>32.799999999999997</v>
      </c>
      <c r="T729" s="3">
        <v>467</v>
      </c>
      <c r="U729">
        <v>39.700000000000003</v>
      </c>
      <c r="V729" s="3">
        <v>345</v>
      </c>
      <c r="W729">
        <v>42.6</v>
      </c>
      <c r="X729" s="3">
        <v>356</v>
      </c>
      <c r="Y729">
        <v>7.8</v>
      </c>
      <c r="Z729" s="3" t="s">
        <v>1749</v>
      </c>
      <c r="AA729">
        <v>5.6</v>
      </c>
      <c r="AB729" s="3" t="s">
        <v>1749</v>
      </c>
      <c r="AC729">
        <v>63</v>
      </c>
      <c r="AD729">
        <v>92</v>
      </c>
      <c r="AE729">
        <v>4</v>
      </c>
      <c r="AF729">
        <v>2785</v>
      </c>
      <c r="AG729">
        <v>932</v>
      </c>
      <c r="AH729">
        <v>31192</v>
      </c>
      <c r="AI729">
        <v>58875</v>
      </c>
      <c r="AJ729">
        <v>43.716855899999999</v>
      </c>
      <c r="AK729">
        <v>7.2679621000000001</v>
      </c>
    </row>
    <row r="730" spans="1:37" x14ac:dyDescent="0.3">
      <c r="A730">
        <v>726</v>
      </c>
      <c r="B730" s="3" t="s">
        <v>703</v>
      </c>
      <c r="C730" t="s">
        <v>939</v>
      </c>
      <c r="D730" t="s">
        <v>104</v>
      </c>
      <c r="E730" t="s">
        <v>105</v>
      </c>
      <c r="F730" t="s">
        <v>82</v>
      </c>
      <c r="G730" t="s">
        <v>78</v>
      </c>
      <c r="H730" t="s">
        <v>63</v>
      </c>
      <c r="I730">
        <v>5</v>
      </c>
      <c r="J730" t="s">
        <v>70</v>
      </c>
      <c r="K730">
        <v>13.7</v>
      </c>
      <c r="L730" s="3" t="s">
        <v>1748</v>
      </c>
      <c r="M730">
        <v>3.6</v>
      </c>
      <c r="N730" s="3" t="s">
        <v>1748</v>
      </c>
      <c r="O730">
        <v>6.4</v>
      </c>
      <c r="P730" s="3" t="s">
        <v>1749</v>
      </c>
      <c r="Q730">
        <v>11.4</v>
      </c>
      <c r="R730" s="3" t="s">
        <v>1749</v>
      </c>
      <c r="S730">
        <v>28.9</v>
      </c>
      <c r="T730" s="3">
        <v>496</v>
      </c>
      <c r="U730">
        <v>28.4</v>
      </c>
      <c r="V730" s="3">
        <v>438</v>
      </c>
      <c r="W730">
        <v>93.1</v>
      </c>
      <c r="X730" s="3">
        <v>63</v>
      </c>
      <c r="Y730">
        <v>10.199999999999999</v>
      </c>
      <c r="Z730" s="3" t="s">
        <v>1749</v>
      </c>
      <c r="AA730">
        <v>17.2</v>
      </c>
      <c r="AB730" s="3">
        <v>574</v>
      </c>
      <c r="AC730">
        <v>63</v>
      </c>
      <c r="AD730">
        <v>92</v>
      </c>
      <c r="AE730">
        <v>4</v>
      </c>
      <c r="AF730">
        <v>2785</v>
      </c>
      <c r="AG730">
        <v>932</v>
      </c>
      <c r="AH730">
        <v>31192</v>
      </c>
      <c r="AI730">
        <v>58875</v>
      </c>
      <c r="AJ730">
        <v>48.696176899999998</v>
      </c>
      <c r="AK730">
        <v>6.1765378999999996</v>
      </c>
    </row>
    <row r="731" spans="1:37" x14ac:dyDescent="0.3">
      <c r="A731">
        <v>727</v>
      </c>
      <c r="B731" s="3" t="s">
        <v>856</v>
      </c>
      <c r="C731" t="s">
        <v>940</v>
      </c>
      <c r="D731" t="s">
        <v>941</v>
      </c>
      <c r="E731" t="s">
        <v>942</v>
      </c>
      <c r="F731" t="s">
        <v>82</v>
      </c>
      <c r="G731" t="s">
        <v>69</v>
      </c>
      <c r="H731" t="s">
        <v>63</v>
      </c>
      <c r="I731">
        <v>5</v>
      </c>
      <c r="J731" t="s">
        <v>70</v>
      </c>
      <c r="K731">
        <v>17.8</v>
      </c>
      <c r="L731" s="3">
        <v>501</v>
      </c>
      <c r="M731">
        <v>5.2</v>
      </c>
      <c r="N731" s="3" t="s">
        <v>1748</v>
      </c>
      <c r="O731">
        <v>4.3</v>
      </c>
      <c r="P731" s="3" t="s">
        <v>1749</v>
      </c>
      <c r="Q731">
        <v>5.3</v>
      </c>
      <c r="R731" s="3" t="s">
        <v>1749</v>
      </c>
      <c r="S731">
        <v>2.9</v>
      </c>
      <c r="T731" s="3" t="s">
        <v>1749</v>
      </c>
      <c r="U731">
        <v>4.3</v>
      </c>
      <c r="V731" s="3" t="s">
        <v>1749</v>
      </c>
      <c r="W731">
        <v>95.4</v>
      </c>
      <c r="X731" s="3">
        <v>50</v>
      </c>
      <c r="Y731">
        <v>56.7</v>
      </c>
      <c r="Z731" s="3">
        <v>110</v>
      </c>
      <c r="AA731">
        <v>16.100000000000001</v>
      </c>
      <c r="AB731" s="3">
        <v>592</v>
      </c>
      <c r="AC731">
        <v>63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>
        <v>44.818451799999998</v>
      </c>
      <c r="AK731">
        <v>20.457591300000001</v>
      </c>
    </row>
    <row r="732" spans="1:37" x14ac:dyDescent="0.3">
      <c r="A732">
        <v>728</v>
      </c>
      <c r="B732" s="3">
        <v>428</v>
      </c>
      <c r="C732" t="s">
        <v>943</v>
      </c>
      <c r="D732" t="s">
        <v>59</v>
      </c>
      <c r="E732" t="s">
        <v>60</v>
      </c>
      <c r="F732" t="s">
        <v>68</v>
      </c>
      <c r="G732" t="s">
        <v>69</v>
      </c>
      <c r="H732" t="s">
        <v>320</v>
      </c>
      <c r="I732">
        <v>5</v>
      </c>
      <c r="J732" t="s">
        <v>70</v>
      </c>
      <c r="K732">
        <v>8.4</v>
      </c>
      <c r="L732" s="3" t="s">
        <v>1748</v>
      </c>
      <c r="M732">
        <v>6.3</v>
      </c>
      <c r="N732" s="3" t="s">
        <v>1748</v>
      </c>
      <c r="O732">
        <v>100</v>
      </c>
      <c r="P732" s="3">
        <v>6</v>
      </c>
      <c r="Q732">
        <v>4.9000000000000004</v>
      </c>
      <c r="R732" s="3" t="s">
        <v>1749</v>
      </c>
      <c r="S732">
        <v>3.6</v>
      </c>
      <c r="T732" s="3" t="s">
        <v>1749</v>
      </c>
      <c r="U732">
        <v>9</v>
      </c>
      <c r="V732" s="3" t="s">
        <v>1749</v>
      </c>
      <c r="W732">
        <v>2.2999999999999998</v>
      </c>
      <c r="X732" s="3" t="s">
        <v>1749</v>
      </c>
      <c r="Y732">
        <v>8.4</v>
      </c>
      <c r="Z732" s="3" t="s">
        <v>1749</v>
      </c>
      <c r="AA732">
        <v>15.2</v>
      </c>
      <c r="AB732" s="3">
        <v>608</v>
      </c>
      <c r="AC732">
        <v>63</v>
      </c>
      <c r="AD732">
        <v>100</v>
      </c>
      <c r="AE732">
        <v>19</v>
      </c>
      <c r="AF732">
        <v>27091</v>
      </c>
      <c r="AG732">
        <v>12264</v>
      </c>
      <c r="AH732">
        <v>59456</v>
      </c>
      <c r="AI732">
        <v>113268</v>
      </c>
      <c r="AJ732">
        <v>39.746359599999998</v>
      </c>
      <c r="AK732">
        <v>-105.002342</v>
      </c>
    </row>
    <row r="733" spans="1:37" x14ac:dyDescent="0.3">
      <c r="A733">
        <v>729</v>
      </c>
      <c r="B733" s="3">
        <v>732</v>
      </c>
      <c r="C733" t="s">
        <v>944</v>
      </c>
      <c r="D733" t="s">
        <v>59</v>
      </c>
      <c r="E733" t="s">
        <v>60</v>
      </c>
      <c r="F733" t="s">
        <v>68</v>
      </c>
      <c r="G733" t="s">
        <v>62</v>
      </c>
      <c r="H733" t="s">
        <v>63</v>
      </c>
      <c r="I733">
        <v>5</v>
      </c>
      <c r="J733" t="s">
        <v>70</v>
      </c>
      <c r="K733">
        <v>17.7</v>
      </c>
      <c r="L733" s="3">
        <v>503</v>
      </c>
      <c r="M733">
        <v>8.6</v>
      </c>
      <c r="N733" s="3" t="s">
        <v>1748</v>
      </c>
      <c r="O733">
        <v>11.2</v>
      </c>
      <c r="P733" s="3" t="s">
        <v>1749</v>
      </c>
      <c r="Q733">
        <v>24</v>
      </c>
      <c r="R733" s="3">
        <v>502</v>
      </c>
      <c r="S733">
        <v>12.5</v>
      </c>
      <c r="T733" s="3" t="s">
        <v>1749</v>
      </c>
      <c r="U733">
        <v>4.5</v>
      </c>
      <c r="V733" s="3" t="s">
        <v>1749</v>
      </c>
      <c r="W733">
        <v>8.9</v>
      </c>
      <c r="X733" s="3">
        <v>699</v>
      </c>
      <c r="Y733">
        <v>18.3</v>
      </c>
      <c r="Z733" s="3">
        <v>457</v>
      </c>
      <c r="AA733">
        <v>30.7</v>
      </c>
      <c r="AB733" s="3">
        <v>438</v>
      </c>
      <c r="AC733">
        <v>63</v>
      </c>
      <c r="AD733">
        <v>100</v>
      </c>
      <c r="AE733">
        <v>19</v>
      </c>
      <c r="AF733">
        <v>27091</v>
      </c>
      <c r="AG733">
        <v>12264</v>
      </c>
      <c r="AH733">
        <v>59456</v>
      </c>
      <c r="AI733">
        <v>113268</v>
      </c>
      <c r="AJ733">
        <v>44.0448302</v>
      </c>
      <c r="AK733">
        <v>-123.07260549999999</v>
      </c>
    </row>
    <row r="734" spans="1:37" x14ac:dyDescent="0.3">
      <c r="A734">
        <v>730</v>
      </c>
      <c r="B734" s="3" t="s">
        <v>703</v>
      </c>
      <c r="C734" t="s">
        <v>945</v>
      </c>
      <c r="D734" t="s">
        <v>416</v>
      </c>
      <c r="E734" t="s">
        <v>417</v>
      </c>
      <c r="F734" t="s">
        <v>68</v>
      </c>
      <c r="G734" t="s">
        <v>62</v>
      </c>
      <c r="H734" t="s">
        <v>63</v>
      </c>
      <c r="I734">
        <v>5</v>
      </c>
      <c r="J734" t="s">
        <v>70</v>
      </c>
      <c r="K734">
        <v>15.8</v>
      </c>
      <c r="L734" s="3">
        <v>554</v>
      </c>
      <c r="M734">
        <v>8.6999999999999993</v>
      </c>
      <c r="N734" s="3" t="s">
        <v>1748</v>
      </c>
      <c r="O734">
        <v>29.7</v>
      </c>
      <c r="P734" s="3">
        <v>523</v>
      </c>
      <c r="Q734">
        <v>5</v>
      </c>
      <c r="R734" s="3" t="s">
        <v>1749</v>
      </c>
      <c r="S734">
        <v>7</v>
      </c>
      <c r="T734" s="3" t="s">
        <v>1749</v>
      </c>
      <c r="U734">
        <v>7</v>
      </c>
      <c r="V734" s="3" t="s">
        <v>1749</v>
      </c>
      <c r="W734">
        <v>59.5</v>
      </c>
      <c r="X734" s="3">
        <v>247</v>
      </c>
      <c r="Y734">
        <v>12.6</v>
      </c>
      <c r="Z734" s="3">
        <v>689</v>
      </c>
      <c r="AA734">
        <v>38.4</v>
      </c>
      <c r="AB734" s="3">
        <v>373</v>
      </c>
      <c r="AC734">
        <v>63</v>
      </c>
      <c r="AD734">
        <v>82</v>
      </c>
      <c r="AE734">
        <v>4</v>
      </c>
      <c r="AF734">
        <v>1686</v>
      </c>
      <c r="AG734">
        <v>1610</v>
      </c>
      <c r="AH734">
        <v>16879</v>
      </c>
      <c r="AI734">
        <v>32874</v>
      </c>
      <c r="AJ734">
        <v>52.408397399999998</v>
      </c>
      <c r="AK734">
        <v>16.915402</v>
      </c>
    </row>
    <row r="735" spans="1:37" x14ac:dyDescent="0.3">
      <c r="A735">
        <v>731</v>
      </c>
      <c r="B735" s="3">
        <v>681</v>
      </c>
      <c r="C735" t="s">
        <v>946</v>
      </c>
      <c r="D735" t="s">
        <v>268</v>
      </c>
      <c r="E735" t="s">
        <v>269</v>
      </c>
      <c r="F735" t="s">
        <v>91</v>
      </c>
      <c r="G735" t="s">
        <v>78</v>
      </c>
      <c r="H735" t="s">
        <v>63</v>
      </c>
      <c r="I735">
        <v>2</v>
      </c>
      <c r="J735" t="s">
        <v>64</v>
      </c>
      <c r="K735">
        <v>3.9</v>
      </c>
      <c r="L735" s="3" t="s">
        <v>1748</v>
      </c>
      <c r="M735">
        <v>3.2</v>
      </c>
      <c r="N735" s="3" t="s">
        <v>1748</v>
      </c>
      <c r="O735">
        <v>23.9</v>
      </c>
      <c r="P735" s="3">
        <v>594</v>
      </c>
      <c r="Q735">
        <v>10.7</v>
      </c>
      <c r="R735" s="3" t="s">
        <v>1749</v>
      </c>
      <c r="S735">
        <v>100</v>
      </c>
      <c r="T735" s="3">
        <v>26</v>
      </c>
      <c r="U735">
        <v>89.4</v>
      </c>
      <c r="V735" s="3">
        <v>120</v>
      </c>
      <c r="W735">
        <v>1.1000000000000001</v>
      </c>
      <c r="X735" s="3" t="s">
        <v>1749</v>
      </c>
      <c r="Y735">
        <v>9.1999999999999993</v>
      </c>
      <c r="Z735" s="3" t="s">
        <v>1749</v>
      </c>
      <c r="AA735">
        <v>1.2</v>
      </c>
      <c r="AB735" s="3" t="s">
        <v>1749</v>
      </c>
      <c r="AC735">
        <v>63</v>
      </c>
      <c r="AD735">
        <v>86</v>
      </c>
      <c r="AE735">
        <v>0</v>
      </c>
      <c r="AF735">
        <v>0</v>
      </c>
      <c r="AG735">
        <v>0</v>
      </c>
      <c r="AH735">
        <v>32405</v>
      </c>
      <c r="AI735">
        <v>59375</v>
      </c>
      <c r="AJ735">
        <v>24.664591900000001</v>
      </c>
      <c r="AK735">
        <v>46.677011</v>
      </c>
    </row>
    <row r="736" spans="1:37" x14ac:dyDescent="0.3">
      <c r="A736">
        <v>732</v>
      </c>
      <c r="B736" s="3" t="s">
        <v>703</v>
      </c>
      <c r="C736" t="s">
        <v>947</v>
      </c>
      <c r="D736" t="s">
        <v>66</v>
      </c>
      <c r="E736" t="s">
        <v>67</v>
      </c>
      <c r="F736" t="s">
        <v>68</v>
      </c>
      <c r="G736" t="s">
        <v>62</v>
      </c>
      <c r="H736" t="s">
        <v>320</v>
      </c>
      <c r="I736">
        <v>3</v>
      </c>
      <c r="J736" t="s">
        <v>70</v>
      </c>
      <c r="K736">
        <v>5.7</v>
      </c>
      <c r="L736" s="3" t="s">
        <v>1748</v>
      </c>
      <c r="M736">
        <v>8.3000000000000007</v>
      </c>
      <c r="N736" s="3" t="s">
        <v>1748</v>
      </c>
      <c r="O736">
        <v>6.1</v>
      </c>
      <c r="P736" s="3" t="s">
        <v>1749</v>
      </c>
      <c r="Q736">
        <v>17.399999999999999</v>
      </c>
      <c r="R736" s="3">
        <v>594</v>
      </c>
      <c r="S736">
        <v>81.2</v>
      </c>
      <c r="T736" s="3">
        <v>224</v>
      </c>
      <c r="U736">
        <v>50.1</v>
      </c>
      <c r="V736" s="3">
        <v>293</v>
      </c>
      <c r="W736">
        <v>23.3</v>
      </c>
      <c r="X736" s="3">
        <v>515</v>
      </c>
      <c r="Y736">
        <v>10</v>
      </c>
      <c r="Z736" s="3" t="s">
        <v>1749</v>
      </c>
      <c r="AA736">
        <v>18.399999999999999</v>
      </c>
      <c r="AB736" s="3">
        <v>560</v>
      </c>
      <c r="AC736">
        <v>63</v>
      </c>
      <c r="AD736">
        <v>96</v>
      </c>
      <c r="AE736">
        <v>12</v>
      </c>
      <c r="AF736">
        <v>11405</v>
      </c>
      <c r="AG736">
        <v>3215</v>
      </c>
      <c r="AH736">
        <v>37460</v>
      </c>
      <c r="AI736">
        <v>66806</v>
      </c>
      <c r="AJ736">
        <v>50.743510200000003</v>
      </c>
      <c r="AK736">
        <v>-1.8983382</v>
      </c>
    </row>
    <row r="737" spans="1:37" x14ac:dyDescent="0.3">
      <c r="A737">
        <v>733</v>
      </c>
      <c r="B737" s="3" t="s">
        <v>703</v>
      </c>
      <c r="C737" t="s">
        <v>948</v>
      </c>
      <c r="D737" t="s">
        <v>275</v>
      </c>
      <c r="E737" t="s">
        <v>276</v>
      </c>
      <c r="F737" t="s">
        <v>91</v>
      </c>
      <c r="G737" t="s">
        <v>78</v>
      </c>
      <c r="H737" t="s">
        <v>63</v>
      </c>
      <c r="I737">
        <v>2</v>
      </c>
      <c r="J737" t="s">
        <v>70</v>
      </c>
      <c r="K737">
        <v>3.8</v>
      </c>
      <c r="L737" s="3" t="s">
        <v>1748</v>
      </c>
      <c r="M737">
        <v>3.4</v>
      </c>
      <c r="N737" s="3" t="s">
        <v>1748</v>
      </c>
      <c r="O737">
        <v>12</v>
      </c>
      <c r="P737" s="3" t="s">
        <v>1749</v>
      </c>
      <c r="Q737">
        <v>63.3</v>
      </c>
      <c r="R737" s="3">
        <v>188</v>
      </c>
      <c r="S737">
        <v>1.6</v>
      </c>
      <c r="T737" s="3" t="s">
        <v>1749</v>
      </c>
      <c r="U737">
        <v>1</v>
      </c>
      <c r="V737" s="3" t="s">
        <v>1749</v>
      </c>
      <c r="W737">
        <v>1</v>
      </c>
      <c r="X737" s="3" t="s">
        <v>1749</v>
      </c>
      <c r="Y737">
        <v>8.1999999999999993</v>
      </c>
      <c r="Z737" s="3" t="s">
        <v>1749</v>
      </c>
      <c r="AA737">
        <v>1</v>
      </c>
      <c r="AB737" s="3" t="s">
        <v>1749</v>
      </c>
      <c r="AC737">
        <v>63</v>
      </c>
      <c r="AD737">
        <v>87</v>
      </c>
      <c r="AE737">
        <v>16</v>
      </c>
      <c r="AF737">
        <v>2816</v>
      </c>
      <c r="AG737">
        <v>32021</v>
      </c>
      <c r="AH737">
        <v>7774</v>
      </c>
      <c r="AI737">
        <v>14233</v>
      </c>
      <c r="AJ737">
        <v>20.2960587</v>
      </c>
      <c r="AK737">
        <v>85.824539799999997</v>
      </c>
    </row>
    <row r="738" spans="1:37" x14ac:dyDescent="0.3">
      <c r="A738">
        <v>734</v>
      </c>
      <c r="B738" s="3" t="s">
        <v>703</v>
      </c>
      <c r="C738" t="s">
        <v>949</v>
      </c>
      <c r="D738" t="s">
        <v>688</v>
      </c>
      <c r="E738" t="s">
        <v>689</v>
      </c>
      <c r="F738" t="s">
        <v>68</v>
      </c>
      <c r="G738" t="s">
        <v>62</v>
      </c>
      <c r="H738" t="s">
        <v>320</v>
      </c>
      <c r="I738">
        <v>3</v>
      </c>
      <c r="J738" t="s">
        <v>70</v>
      </c>
      <c r="K738">
        <v>18.5</v>
      </c>
      <c r="L738" s="3">
        <v>480</v>
      </c>
      <c r="M738">
        <v>24.5</v>
      </c>
      <c r="N738" s="3">
        <v>391</v>
      </c>
      <c r="O738">
        <v>16.399999999999999</v>
      </c>
      <c r="P738" s="3" t="s">
        <v>1749</v>
      </c>
      <c r="Q738">
        <v>4.7</v>
      </c>
      <c r="R738" s="3" t="s">
        <v>1749</v>
      </c>
      <c r="S738">
        <v>13.9</v>
      </c>
      <c r="T738" s="3">
        <v>687</v>
      </c>
      <c r="U738">
        <v>31.6</v>
      </c>
      <c r="V738" s="3">
        <v>405</v>
      </c>
      <c r="W738">
        <v>9.9</v>
      </c>
      <c r="X738" s="3">
        <v>670</v>
      </c>
      <c r="Y738">
        <v>9.8000000000000007</v>
      </c>
      <c r="Z738" s="3" t="s">
        <v>1749</v>
      </c>
      <c r="AA738">
        <v>22</v>
      </c>
      <c r="AB738" s="3">
        <v>523</v>
      </c>
      <c r="AC738">
        <v>63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>
        <v>32.495039200000001</v>
      </c>
      <c r="AK738">
        <v>35.991225700000001</v>
      </c>
    </row>
    <row r="739" spans="1:37" x14ac:dyDescent="0.3">
      <c r="A739">
        <v>735</v>
      </c>
      <c r="B739" s="3">
        <v>733</v>
      </c>
      <c r="C739" t="s">
        <v>950</v>
      </c>
      <c r="D739" t="s">
        <v>897</v>
      </c>
      <c r="E739" t="s">
        <v>898</v>
      </c>
      <c r="F739" t="s">
        <v>68</v>
      </c>
      <c r="G739" t="s">
        <v>78</v>
      </c>
      <c r="H739" t="s">
        <v>63</v>
      </c>
      <c r="I739">
        <v>5</v>
      </c>
      <c r="J739" t="s">
        <v>70</v>
      </c>
      <c r="K739">
        <v>16.100000000000001</v>
      </c>
      <c r="L739" s="3">
        <v>544</v>
      </c>
      <c r="M739">
        <v>33.700000000000003</v>
      </c>
      <c r="N739" s="3">
        <v>292</v>
      </c>
      <c r="O739">
        <v>47</v>
      </c>
      <c r="P739" s="3">
        <v>333</v>
      </c>
      <c r="Q739">
        <v>1.5</v>
      </c>
      <c r="R739" s="3" t="s">
        <v>1749</v>
      </c>
      <c r="S739">
        <v>1.1000000000000001</v>
      </c>
      <c r="T739" s="3" t="s">
        <v>1749</v>
      </c>
      <c r="U739">
        <v>2.5</v>
      </c>
      <c r="V739" s="3" t="s">
        <v>1749</v>
      </c>
      <c r="W739">
        <v>1.4</v>
      </c>
      <c r="X739" s="3" t="s">
        <v>1749</v>
      </c>
      <c r="Y739">
        <v>18.899999999999999</v>
      </c>
      <c r="Z739" s="3">
        <v>441</v>
      </c>
      <c r="AA739">
        <v>1.4</v>
      </c>
      <c r="AB739" s="3" t="s">
        <v>1749</v>
      </c>
      <c r="AC739">
        <v>63</v>
      </c>
      <c r="AD739">
        <v>79</v>
      </c>
      <c r="AE739">
        <v>8</v>
      </c>
      <c r="AF739">
        <v>1416</v>
      </c>
      <c r="AG739">
        <v>4906</v>
      </c>
      <c r="AH739">
        <v>8484</v>
      </c>
      <c r="AI739">
        <v>15599</v>
      </c>
      <c r="AJ739">
        <v>50.4488974</v>
      </c>
      <c r="AK739">
        <v>30.456976999999998</v>
      </c>
    </row>
    <row r="740" spans="1:37" x14ac:dyDescent="0.3">
      <c r="A740">
        <v>736</v>
      </c>
      <c r="B740" s="3" t="s">
        <v>703</v>
      </c>
      <c r="C740" t="s">
        <v>951</v>
      </c>
      <c r="D740" t="s">
        <v>62</v>
      </c>
      <c r="E740" t="s">
        <v>333</v>
      </c>
      <c r="F740" t="s">
        <v>68</v>
      </c>
      <c r="G740" t="s">
        <v>62</v>
      </c>
      <c r="H740" t="s">
        <v>708</v>
      </c>
      <c r="I740">
        <v>4</v>
      </c>
      <c r="J740" t="s">
        <v>64</v>
      </c>
      <c r="K740">
        <v>13.1</v>
      </c>
      <c r="L740" s="3" t="s">
        <v>1748</v>
      </c>
      <c r="M740">
        <v>61.5</v>
      </c>
      <c r="N740" s="3">
        <v>128</v>
      </c>
      <c r="O740">
        <v>4.5</v>
      </c>
      <c r="P740" s="3" t="s">
        <v>1749</v>
      </c>
      <c r="Q740">
        <v>2.2999999999999998</v>
      </c>
      <c r="R740" s="3" t="s">
        <v>1749</v>
      </c>
      <c r="S740">
        <v>4.5999999999999996</v>
      </c>
      <c r="T740" s="3" t="s">
        <v>1749</v>
      </c>
      <c r="U740">
        <v>1.6</v>
      </c>
      <c r="V740" s="3" t="s">
        <v>1749</v>
      </c>
      <c r="W740">
        <v>1</v>
      </c>
      <c r="X740" s="3" t="s">
        <v>1749</v>
      </c>
      <c r="Y740">
        <v>35.1</v>
      </c>
      <c r="Z740" s="3">
        <v>217</v>
      </c>
      <c r="AA740">
        <v>1.1000000000000001</v>
      </c>
      <c r="AB740" s="3" t="s">
        <v>1749</v>
      </c>
      <c r="AC740">
        <v>63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>
        <v>6.1997093999999997</v>
      </c>
      <c r="AK740">
        <v>-75.579268099999993</v>
      </c>
    </row>
    <row r="741" spans="1:37" x14ac:dyDescent="0.3">
      <c r="A741">
        <v>737</v>
      </c>
      <c r="B741" s="3">
        <v>441</v>
      </c>
      <c r="C741" t="s">
        <v>952</v>
      </c>
      <c r="D741" t="s">
        <v>190</v>
      </c>
      <c r="E741" t="s">
        <v>191</v>
      </c>
      <c r="F741" t="s">
        <v>68</v>
      </c>
      <c r="G741" t="s">
        <v>69</v>
      </c>
      <c r="H741" t="s">
        <v>63</v>
      </c>
      <c r="I741">
        <v>4</v>
      </c>
      <c r="J741" t="s">
        <v>70</v>
      </c>
      <c r="K741">
        <v>11.4</v>
      </c>
      <c r="L741" s="3" t="s">
        <v>1748</v>
      </c>
      <c r="M741">
        <v>4.3</v>
      </c>
      <c r="N741" s="3" t="s">
        <v>1748</v>
      </c>
      <c r="O741">
        <v>97</v>
      </c>
      <c r="P741" s="3">
        <v>52</v>
      </c>
      <c r="Q741">
        <v>6.3</v>
      </c>
      <c r="R741" s="3" t="s">
        <v>1749</v>
      </c>
      <c r="S741">
        <v>5</v>
      </c>
      <c r="T741" s="3" t="s">
        <v>1749</v>
      </c>
      <c r="U741">
        <v>1.5</v>
      </c>
      <c r="V741" s="3" t="s">
        <v>1749</v>
      </c>
      <c r="W741">
        <v>7.2</v>
      </c>
      <c r="X741" s="3" t="s">
        <v>1749</v>
      </c>
      <c r="Y741">
        <v>4.7</v>
      </c>
      <c r="Z741" s="3" t="s">
        <v>1749</v>
      </c>
      <c r="AA741">
        <v>4.5</v>
      </c>
      <c r="AB741" s="3" t="s">
        <v>1749</v>
      </c>
      <c r="AC741">
        <v>63</v>
      </c>
      <c r="AD741">
        <v>86</v>
      </c>
      <c r="AE741">
        <v>13</v>
      </c>
      <c r="AF741">
        <v>5314</v>
      </c>
      <c r="AG741">
        <v>12406</v>
      </c>
      <c r="AH741">
        <v>17842</v>
      </c>
      <c r="AI741">
        <v>32148</v>
      </c>
      <c r="AJ741">
        <v>-23.5916438</v>
      </c>
      <c r="AK741">
        <v>-46.648994299999998</v>
      </c>
    </row>
    <row r="742" spans="1:37" x14ac:dyDescent="0.3">
      <c r="A742">
        <v>738</v>
      </c>
      <c r="B742" s="3">
        <v>772</v>
      </c>
      <c r="C742" t="s">
        <v>953</v>
      </c>
      <c r="D742" t="s">
        <v>243</v>
      </c>
      <c r="E742" t="s">
        <v>244</v>
      </c>
      <c r="F742" t="s">
        <v>68</v>
      </c>
      <c r="G742" t="s">
        <v>69</v>
      </c>
      <c r="H742" t="s">
        <v>320</v>
      </c>
      <c r="I742">
        <v>5</v>
      </c>
      <c r="J742" t="s">
        <v>70</v>
      </c>
      <c r="K742">
        <v>12.5</v>
      </c>
      <c r="L742" s="3" t="s">
        <v>1748</v>
      </c>
      <c r="M742">
        <v>2.6</v>
      </c>
      <c r="N742" s="3" t="s">
        <v>1748</v>
      </c>
      <c r="O742">
        <v>8.6</v>
      </c>
      <c r="P742" s="3" t="s">
        <v>1749</v>
      </c>
      <c r="Q742">
        <v>33.200000000000003</v>
      </c>
      <c r="R742" s="3">
        <v>411</v>
      </c>
      <c r="S742">
        <v>2.1</v>
      </c>
      <c r="T742" s="3" t="s">
        <v>1749</v>
      </c>
      <c r="U742">
        <v>15.1</v>
      </c>
      <c r="V742" s="3">
        <v>617</v>
      </c>
      <c r="W742">
        <v>16</v>
      </c>
      <c r="X742" s="3">
        <v>585</v>
      </c>
      <c r="Y742">
        <v>8.3000000000000007</v>
      </c>
      <c r="Z742" s="3" t="s">
        <v>1749</v>
      </c>
      <c r="AA742">
        <v>49.4</v>
      </c>
      <c r="AB742" s="3">
        <v>312</v>
      </c>
      <c r="AC742">
        <v>63</v>
      </c>
      <c r="AD742">
        <v>92</v>
      </c>
      <c r="AE742">
        <v>4</v>
      </c>
      <c r="AF742">
        <v>2834</v>
      </c>
      <c r="AG742">
        <v>1344</v>
      </c>
      <c r="AH742">
        <v>29636</v>
      </c>
      <c r="AI742">
        <v>54776</v>
      </c>
      <c r="AJ742">
        <v>43.319115500000002</v>
      </c>
      <c r="AK742">
        <v>11.332842100000001</v>
      </c>
    </row>
    <row r="743" spans="1:37" x14ac:dyDescent="0.3">
      <c r="A743">
        <v>739</v>
      </c>
      <c r="B743" s="3" t="s">
        <v>703</v>
      </c>
      <c r="C743" t="s">
        <v>954</v>
      </c>
      <c r="D743" t="s">
        <v>808</v>
      </c>
      <c r="E743" t="s">
        <v>809</v>
      </c>
      <c r="F743" t="s">
        <v>68</v>
      </c>
      <c r="G743" t="s">
        <v>78</v>
      </c>
      <c r="H743" t="s">
        <v>63</v>
      </c>
      <c r="I743">
        <v>5</v>
      </c>
      <c r="J743" t="s">
        <v>70</v>
      </c>
      <c r="K743">
        <v>14.3</v>
      </c>
      <c r="L743" s="3" t="s">
        <v>1748</v>
      </c>
      <c r="M743">
        <v>19.399999999999999</v>
      </c>
      <c r="N743" s="3">
        <v>464</v>
      </c>
      <c r="O743">
        <v>15.2</v>
      </c>
      <c r="P743" s="3" t="s">
        <v>1749</v>
      </c>
      <c r="Q743">
        <v>8.9</v>
      </c>
      <c r="R743" s="3" t="s">
        <v>1749</v>
      </c>
      <c r="S743">
        <v>2.5</v>
      </c>
      <c r="T743" s="3" t="s">
        <v>1749</v>
      </c>
      <c r="U743">
        <v>18.8</v>
      </c>
      <c r="V743" s="3">
        <v>562</v>
      </c>
      <c r="W743">
        <v>25.4</v>
      </c>
      <c r="X743" s="3">
        <v>493</v>
      </c>
      <c r="Y743">
        <v>25</v>
      </c>
      <c r="Z743" s="3">
        <v>329</v>
      </c>
      <c r="AA743">
        <v>40.799999999999997</v>
      </c>
      <c r="AB743" s="3">
        <v>360</v>
      </c>
      <c r="AC743">
        <v>63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>
        <v>47.481326099999997</v>
      </c>
      <c r="AK743">
        <v>19.0554834</v>
      </c>
    </row>
    <row r="744" spans="1:37" x14ac:dyDescent="0.3">
      <c r="A744">
        <v>740</v>
      </c>
      <c r="B744" s="3">
        <v>773</v>
      </c>
      <c r="C744" t="s">
        <v>955</v>
      </c>
      <c r="D744" t="s">
        <v>202</v>
      </c>
      <c r="E744" t="s">
        <v>203</v>
      </c>
      <c r="F744" t="s">
        <v>82</v>
      </c>
      <c r="G744" t="s">
        <v>78</v>
      </c>
      <c r="H744" t="s">
        <v>63</v>
      </c>
      <c r="I744">
        <v>4</v>
      </c>
      <c r="J744" t="s">
        <v>70</v>
      </c>
      <c r="K744">
        <v>20.399999999999999</v>
      </c>
      <c r="L744" s="3">
        <v>429</v>
      </c>
      <c r="M744">
        <v>40.200000000000003</v>
      </c>
      <c r="N744" s="3">
        <v>235</v>
      </c>
      <c r="O744">
        <v>8.6999999999999993</v>
      </c>
      <c r="P744" s="3" t="s">
        <v>1749</v>
      </c>
      <c r="Q744">
        <v>2.1</v>
      </c>
      <c r="R744" s="3" t="s">
        <v>1749</v>
      </c>
      <c r="S744">
        <v>2.6</v>
      </c>
      <c r="T744" s="3" t="s">
        <v>1749</v>
      </c>
      <c r="U744">
        <v>1.1000000000000001</v>
      </c>
      <c r="V744" s="3" t="s">
        <v>1749</v>
      </c>
      <c r="W744">
        <v>6.9</v>
      </c>
      <c r="X744" s="3" t="s">
        <v>1749</v>
      </c>
      <c r="Y744">
        <v>9.8000000000000007</v>
      </c>
      <c r="Z744" s="3" t="s">
        <v>1749</v>
      </c>
      <c r="AA744">
        <v>33.5</v>
      </c>
      <c r="AB744" s="3">
        <v>413</v>
      </c>
      <c r="AC744">
        <v>63</v>
      </c>
      <c r="AD744">
        <v>79</v>
      </c>
      <c r="AE744">
        <v>10</v>
      </c>
      <c r="AF744">
        <v>3364</v>
      </c>
      <c r="AG744">
        <v>13084</v>
      </c>
      <c r="AH744">
        <v>13964</v>
      </c>
      <c r="AI744">
        <v>26036</v>
      </c>
      <c r="AJ744">
        <v>19.501738</v>
      </c>
      <c r="AK744">
        <v>-99.140135200000003</v>
      </c>
    </row>
    <row r="745" spans="1:37" x14ac:dyDescent="0.3">
      <c r="A745">
        <v>741</v>
      </c>
      <c r="B745" s="3">
        <v>734</v>
      </c>
      <c r="C745" t="s">
        <v>956</v>
      </c>
      <c r="D745" t="s">
        <v>275</v>
      </c>
      <c r="E745" t="s">
        <v>276</v>
      </c>
      <c r="F745" t="s">
        <v>68</v>
      </c>
      <c r="G745" t="s">
        <v>62</v>
      </c>
      <c r="H745" t="s">
        <v>63</v>
      </c>
      <c r="I745">
        <v>5</v>
      </c>
      <c r="J745" t="s">
        <v>70</v>
      </c>
      <c r="K745">
        <v>16.3</v>
      </c>
      <c r="L745" s="3">
        <v>538</v>
      </c>
      <c r="M745">
        <v>5.0999999999999996</v>
      </c>
      <c r="N745" s="3" t="s">
        <v>1748</v>
      </c>
      <c r="O745">
        <v>8.3000000000000007</v>
      </c>
      <c r="P745" s="3" t="s">
        <v>1749</v>
      </c>
      <c r="Q745">
        <v>37.9</v>
      </c>
      <c r="R745" s="3">
        <v>368</v>
      </c>
      <c r="S745">
        <v>0</v>
      </c>
      <c r="T745" s="3">
        <v>0</v>
      </c>
      <c r="U745">
        <v>1</v>
      </c>
      <c r="V745" s="3" t="s">
        <v>1749</v>
      </c>
      <c r="W745">
        <v>3.1</v>
      </c>
      <c r="X745" s="3" t="s">
        <v>1749</v>
      </c>
      <c r="Y745">
        <v>14.4</v>
      </c>
      <c r="Z745" s="3">
        <v>587</v>
      </c>
      <c r="AA745">
        <v>21.2</v>
      </c>
      <c r="AB745" s="3">
        <v>533</v>
      </c>
      <c r="AC745">
        <v>63</v>
      </c>
      <c r="AD745">
        <v>87</v>
      </c>
      <c r="AE745">
        <v>16</v>
      </c>
      <c r="AF745">
        <v>2816</v>
      </c>
      <c r="AG745">
        <v>32021</v>
      </c>
      <c r="AH745">
        <v>7774</v>
      </c>
      <c r="AI745">
        <v>14233</v>
      </c>
      <c r="AJ745">
        <v>22.498882200000001</v>
      </c>
      <c r="AK745">
        <v>88.371412300000003</v>
      </c>
    </row>
    <row r="746" spans="1:37" x14ac:dyDescent="0.3">
      <c r="A746">
        <v>742</v>
      </c>
      <c r="B746" s="3">
        <v>570</v>
      </c>
      <c r="C746" t="s">
        <v>957</v>
      </c>
      <c r="D746" t="s">
        <v>958</v>
      </c>
      <c r="E746" t="s">
        <v>959</v>
      </c>
      <c r="F746" t="s">
        <v>68</v>
      </c>
      <c r="G746" t="s">
        <v>62</v>
      </c>
      <c r="H746" t="s">
        <v>320</v>
      </c>
      <c r="I746">
        <v>5</v>
      </c>
      <c r="J746" t="s">
        <v>70</v>
      </c>
      <c r="K746">
        <v>14.4</v>
      </c>
      <c r="L746" s="3">
        <v>598</v>
      </c>
      <c r="M746">
        <v>16.3</v>
      </c>
      <c r="N746" s="3">
        <v>523</v>
      </c>
      <c r="O746">
        <v>54.1</v>
      </c>
      <c r="P746" s="3">
        <v>284</v>
      </c>
      <c r="Q746">
        <v>2.1</v>
      </c>
      <c r="R746" s="3" t="s">
        <v>1749</v>
      </c>
      <c r="S746">
        <v>3.1</v>
      </c>
      <c r="T746" s="3" t="s">
        <v>1749</v>
      </c>
      <c r="U746">
        <v>8.4</v>
      </c>
      <c r="V746" s="3" t="s">
        <v>1749</v>
      </c>
      <c r="W746">
        <v>12.9</v>
      </c>
      <c r="X746" s="3">
        <v>627</v>
      </c>
      <c r="Y746">
        <v>27.3</v>
      </c>
      <c r="Z746" s="3">
        <v>298</v>
      </c>
      <c r="AA746">
        <v>16.7</v>
      </c>
      <c r="AB746" s="3">
        <v>584</v>
      </c>
      <c r="AC746">
        <v>63</v>
      </c>
      <c r="AD746">
        <v>72</v>
      </c>
      <c r="AE746">
        <v>1</v>
      </c>
      <c r="AF746">
        <v>368</v>
      </c>
      <c r="AG746">
        <v>666</v>
      </c>
      <c r="AH746">
        <v>14416</v>
      </c>
      <c r="AI746">
        <v>26222</v>
      </c>
      <c r="AJ746">
        <v>42.693596599999999</v>
      </c>
      <c r="AK746">
        <v>23.334945999999999</v>
      </c>
    </row>
    <row r="747" spans="1:37" x14ac:dyDescent="0.3">
      <c r="A747">
        <v>743</v>
      </c>
      <c r="B747" s="3">
        <v>511</v>
      </c>
      <c r="C747" t="s">
        <v>960</v>
      </c>
      <c r="D747" t="s">
        <v>59</v>
      </c>
      <c r="E747" t="s">
        <v>60</v>
      </c>
      <c r="F747" t="s">
        <v>91</v>
      </c>
      <c r="G747" t="s">
        <v>62</v>
      </c>
      <c r="H747" t="s">
        <v>320</v>
      </c>
      <c r="I747">
        <v>5</v>
      </c>
      <c r="J747" t="s">
        <v>64</v>
      </c>
      <c r="K747">
        <v>3.4</v>
      </c>
      <c r="L747" s="3" t="s">
        <v>1748</v>
      </c>
      <c r="M747">
        <v>1.8</v>
      </c>
      <c r="N747" s="3" t="s">
        <v>1748</v>
      </c>
      <c r="O747">
        <v>85.9</v>
      </c>
      <c r="P747" s="3">
        <v>102</v>
      </c>
      <c r="Q747">
        <v>17</v>
      </c>
      <c r="R747" s="3">
        <v>602</v>
      </c>
      <c r="S747">
        <v>5.4</v>
      </c>
      <c r="T747" s="3" t="s">
        <v>1749</v>
      </c>
      <c r="U747">
        <v>28.8</v>
      </c>
      <c r="V747" s="3">
        <v>432</v>
      </c>
      <c r="W747">
        <v>1</v>
      </c>
      <c r="X747" s="3" t="s">
        <v>1749</v>
      </c>
      <c r="Y747">
        <v>18.5</v>
      </c>
      <c r="Z747" s="3">
        <v>453</v>
      </c>
      <c r="AA747">
        <v>7</v>
      </c>
      <c r="AB747" s="3">
        <v>678</v>
      </c>
      <c r="AC747">
        <v>63</v>
      </c>
      <c r="AD747">
        <v>100</v>
      </c>
      <c r="AE747">
        <v>19</v>
      </c>
      <c r="AF747">
        <v>27091</v>
      </c>
      <c r="AG747">
        <v>12264</v>
      </c>
      <c r="AH747">
        <v>59456</v>
      </c>
      <c r="AI747">
        <v>113268</v>
      </c>
      <c r="AJ747">
        <v>39.903832999999999</v>
      </c>
      <c r="AK747">
        <v>-75.352656699999997</v>
      </c>
    </row>
    <row r="748" spans="1:37" x14ac:dyDescent="0.3">
      <c r="A748">
        <v>744</v>
      </c>
      <c r="B748" s="3">
        <v>586</v>
      </c>
      <c r="C748" t="s">
        <v>961</v>
      </c>
      <c r="D748" t="s">
        <v>122</v>
      </c>
      <c r="E748" t="s">
        <v>123</v>
      </c>
      <c r="F748" t="s">
        <v>68</v>
      </c>
      <c r="G748" t="s">
        <v>78</v>
      </c>
      <c r="H748" t="s">
        <v>63</v>
      </c>
      <c r="I748">
        <v>4</v>
      </c>
      <c r="J748" t="s">
        <v>70</v>
      </c>
      <c r="K748">
        <v>11.2</v>
      </c>
      <c r="L748" s="3" t="s">
        <v>1748</v>
      </c>
      <c r="M748">
        <v>6.7</v>
      </c>
      <c r="N748" s="3" t="s">
        <v>1748</v>
      </c>
      <c r="O748">
        <v>75.900000000000006</v>
      </c>
      <c r="P748" s="3">
        <v>159</v>
      </c>
      <c r="Q748">
        <v>7.2</v>
      </c>
      <c r="R748" s="3" t="s">
        <v>1749</v>
      </c>
      <c r="S748">
        <v>0</v>
      </c>
      <c r="T748" s="3">
        <v>0</v>
      </c>
      <c r="U748">
        <v>9.5</v>
      </c>
      <c r="V748" s="3" t="s">
        <v>1749</v>
      </c>
      <c r="W748">
        <v>27.1</v>
      </c>
      <c r="X748" s="3">
        <v>480</v>
      </c>
      <c r="Y748">
        <v>14.1</v>
      </c>
      <c r="Z748" s="3">
        <v>606</v>
      </c>
      <c r="AA748">
        <v>1.9</v>
      </c>
      <c r="AB748" s="3" t="s">
        <v>1749</v>
      </c>
      <c r="AC748">
        <v>60</v>
      </c>
      <c r="AD748">
        <v>95</v>
      </c>
      <c r="AE748">
        <v>1</v>
      </c>
      <c r="AF748">
        <v>499</v>
      </c>
      <c r="AG748">
        <v>166</v>
      </c>
      <c r="AH748">
        <v>31931</v>
      </c>
      <c r="AI748">
        <v>67900</v>
      </c>
      <c r="AJ748">
        <v>48.996804500000003</v>
      </c>
      <c r="AK748">
        <v>12.095786800000001</v>
      </c>
    </row>
    <row r="749" spans="1:37" x14ac:dyDescent="0.3">
      <c r="A749">
        <v>745</v>
      </c>
      <c r="B749" s="3" t="s">
        <v>856</v>
      </c>
      <c r="C749" t="s">
        <v>962</v>
      </c>
      <c r="D749" t="s">
        <v>473</v>
      </c>
      <c r="E749" t="s">
        <v>474</v>
      </c>
      <c r="F749" t="s">
        <v>82</v>
      </c>
      <c r="G749" t="s">
        <v>62</v>
      </c>
      <c r="H749" t="s">
        <v>63</v>
      </c>
      <c r="I749">
        <v>4</v>
      </c>
      <c r="J749" t="s">
        <v>70</v>
      </c>
      <c r="K749">
        <v>5.8</v>
      </c>
      <c r="L749" s="3" t="s">
        <v>1748</v>
      </c>
      <c r="M749">
        <v>11.9</v>
      </c>
      <c r="N749" s="3" t="s">
        <v>1748</v>
      </c>
      <c r="O749">
        <v>1.6</v>
      </c>
      <c r="P749" s="3" t="s">
        <v>1749</v>
      </c>
      <c r="Q749">
        <v>49.5</v>
      </c>
      <c r="R749" s="3">
        <v>268</v>
      </c>
      <c r="S749">
        <v>3.2</v>
      </c>
      <c r="T749" s="3" t="s">
        <v>1749</v>
      </c>
      <c r="U749">
        <v>1.1000000000000001</v>
      </c>
      <c r="V749" s="3" t="s">
        <v>1749</v>
      </c>
      <c r="W749">
        <v>19.100000000000001</v>
      </c>
      <c r="X749" s="3">
        <v>549</v>
      </c>
      <c r="Y749">
        <v>5.7</v>
      </c>
      <c r="Z749" s="3" t="s">
        <v>1749</v>
      </c>
      <c r="AA749">
        <v>21.6</v>
      </c>
      <c r="AB749" s="3">
        <v>528</v>
      </c>
      <c r="AC749">
        <v>60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>
        <v>31.429352900000001</v>
      </c>
      <c r="AK749">
        <v>73.075018499999999</v>
      </c>
    </row>
    <row r="750" spans="1:37" x14ac:dyDescent="0.3">
      <c r="A750">
        <v>746</v>
      </c>
      <c r="B750" s="3" t="s">
        <v>703</v>
      </c>
      <c r="C750" t="s">
        <v>963</v>
      </c>
      <c r="D750" t="s">
        <v>243</v>
      </c>
      <c r="E750" t="s">
        <v>244</v>
      </c>
      <c r="F750" t="s">
        <v>82</v>
      </c>
      <c r="G750" t="s">
        <v>69</v>
      </c>
      <c r="H750" t="s">
        <v>320</v>
      </c>
      <c r="I750">
        <v>4</v>
      </c>
      <c r="J750" t="s">
        <v>70</v>
      </c>
      <c r="K750">
        <v>12.8</v>
      </c>
      <c r="L750" s="3" t="s">
        <v>1748</v>
      </c>
      <c r="M750">
        <v>2.9</v>
      </c>
      <c r="N750" s="3" t="s">
        <v>1748</v>
      </c>
      <c r="O750">
        <v>4.2</v>
      </c>
      <c r="P750" s="3" t="s">
        <v>1749</v>
      </c>
      <c r="Q750">
        <v>27.8</v>
      </c>
      <c r="R750" s="3">
        <v>452</v>
      </c>
      <c r="S750">
        <v>5</v>
      </c>
      <c r="T750" s="3" t="s">
        <v>1749</v>
      </c>
      <c r="U750">
        <v>2.2000000000000002</v>
      </c>
      <c r="V750" s="3" t="s">
        <v>1749</v>
      </c>
      <c r="W750">
        <v>64.5</v>
      </c>
      <c r="X750" s="3">
        <v>219</v>
      </c>
      <c r="Y750">
        <v>6.8</v>
      </c>
      <c r="Z750" s="3" t="s">
        <v>1749</v>
      </c>
      <c r="AA750">
        <v>37.5</v>
      </c>
      <c r="AB750" s="3">
        <v>382</v>
      </c>
      <c r="AC750">
        <v>60</v>
      </c>
      <c r="AD750">
        <v>92</v>
      </c>
      <c r="AE750">
        <v>4</v>
      </c>
      <c r="AF750">
        <v>2834</v>
      </c>
      <c r="AG750">
        <v>1344</v>
      </c>
      <c r="AH750">
        <v>29636</v>
      </c>
      <c r="AI750">
        <v>54776</v>
      </c>
      <c r="AJ750">
        <v>41.120554599999998</v>
      </c>
      <c r="AK750">
        <v>16.868474500000001</v>
      </c>
    </row>
    <row r="751" spans="1:37" x14ac:dyDescent="0.3">
      <c r="A751">
        <v>747</v>
      </c>
      <c r="B751" s="3" t="s">
        <v>703</v>
      </c>
      <c r="C751" t="s">
        <v>964</v>
      </c>
      <c r="D751" t="s">
        <v>473</v>
      </c>
      <c r="E751" t="s">
        <v>474</v>
      </c>
      <c r="F751" t="s">
        <v>68</v>
      </c>
      <c r="G751" t="s">
        <v>62</v>
      </c>
      <c r="H751" t="s">
        <v>63</v>
      </c>
      <c r="I751">
        <v>5</v>
      </c>
      <c r="J751" t="s">
        <v>70</v>
      </c>
      <c r="K751">
        <v>14.2</v>
      </c>
      <c r="L751" s="3" t="s">
        <v>1748</v>
      </c>
      <c r="M751">
        <v>52.3</v>
      </c>
      <c r="N751" s="3">
        <v>154</v>
      </c>
      <c r="O751">
        <v>5.3</v>
      </c>
      <c r="P751" s="3" t="s">
        <v>1749</v>
      </c>
      <c r="Q751">
        <v>9.8000000000000007</v>
      </c>
      <c r="R751" s="3" t="s">
        <v>1749</v>
      </c>
      <c r="S751">
        <v>2.9</v>
      </c>
      <c r="T751" s="3" t="s">
        <v>1749</v>
      </c>
      <c r="U751">
        <v>1.3</v>
      </c>
      <c r="V751" s="3" t="s">
        <v>1749</v>
      </c>
      <c r="W751">
        <v>5.2</v>
      </c>
      <c r="X751" s="3" t="s">
        <v>1749</v>
      </c>
      <c r="Y751">
        <v>14.6</v>
      </c>
      <c r="Z751" s="3">
        <v>574</v>
      </c>
      <c r="AA751">
        <v>4.9000000000000004</v>
      </c>
      <c r="AB751" s="3" t="s">
        <v>1749</v>
      </c>
      <c r="AC751">
        <v>60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>
        <v>31.478984100000002</v>
      </c>
      <c r="AK751">
        <v>74.266162699999995</v>
      </c>
    </row>
    <row r="752" spans="1:37" x14ac:dyDescent="0.3">
      <c r="A752">
        <v>748</v>
      </c>
      <c r="B752" s="3" t="s">
        <v>703</v>
      </c>
      <c r="C752" t="s">
        <v>965</v>
      </c>
      <c r="D752" t="s">
        <v>66</v>
      </c>
      <c r="E752" t="s">
        <v>67</v>
      </c>
      <c r="F752" t="s">
        <v>82</v>
      </c>
      <c r="G752" t="s">
        <v>62</v>
      </c>
      <c r="H752" t="s">
        <v>320</v>
      </c>
      <c r="I752">
        <v>3</v>
      </c>
      <c r="J752" t="s">
        <v>70</v>
      </c>
      <c r="K752">
        <v>9.1999999999999993</v>
      </c>
      <c r="L752" s="3" t="s">
        <v>1748</v>
      </c>
      <c r="M752">
        <v>9.4</v>
      </c>
      <c r="N752" s="3" t="s">
        <v>1748</v>
      </c>
      <c r="O752">
        <v>8.4</v>
      </c>
      <c r="P752" s="3" t="s">
        <v>1749</v>
      </c>
      <c r="Q752">
        <v>10.8</v>
      </c>
      <c r="R752" s="3" t="s">
        <v>1749</v>
      </c>
      <c r="S752">
        <v>48.4</v>
      </c>
      <c r="T752" s="3">
        <v>363</v>
      </c>
      <c r="U752">
        <v>75.8</v>
      </c>
      <c r="V752" s="3">
        <v>183</v>
      </c>
      <c r="W752">
        <v>24.8</v>
      </c>
      <c r="X752" s="3">
        <v>499</v>
      </c>
      <c r="Y752">
        <v>8.9</v>
      </c>
      <c r="Z752" s="3" t="s">
        <v>1749</v>
      </c>
      <c r="AA752">
        <v>21.6</v>
      </c>
      <c r="AB752" s="3">
        <v>528</v>
      </c>
      <c r="AC752">
        <v>60</v>
      </c>
      <c r="AD752">
        <v>96</v>
      </c>
      <c r="AE752">
        <v>12</v>
      </c>
      <c r="AF752">
        <v>11405</v>
      </c>
      <c r="AG752">
        <v>3215</v>
      </c>
      <c r="AH752">
        <v>37460</v>
      </c>
      <c r="AI752">
        <v>66806</v>
      </c>
      <c r="AJ752">
        <v>51.500649699999997</v>
      </c>
      <c r="AK752">
        <v>-2.5474318</v>
      </c>
    </row>
    <row r="753" spans="1:37" x14ac:dyDescent="0.3">
      <c r="A753">
        <v>749</v>
      </c>
      <c r="B753" s="3">
        <v>682</v>
      </c>
      <c r="C753" t="s">
        <v>966</v>
      </c>
      <c r="D753" t="s">
        <v>776</v>
      </c>
      <c r="E753" t="s">
        <v>777</v>
      </c>
      <c r="F753" t="s">
        <v>91</v>
      </c>
      <c r="G753" t="s">
        <v>78</v>
      </c>
      <c r="H753" t="s">
        <v>320</v>
      </c>
      <c r="I753">
        <v>2</v>
      </c>
      <c r="J753" t="s">
        <v>64</v>
      </c>
      <c r="K753">
        <v>12.8</v>
      </c>
      <c r="L753" s="3" t="s">
        <v>1748</v>
      </c>
      <c r="M753">
        <v>8</v>
      </c>
      <c r="N753" s="3" t="s">
        <v>1748</v>
      </c>
      <c r="O753">
        <v>31.7</v>
      </c>
      <c r="P753" s="3">
        <v>495</v>
      </c>
      <c r="Q753">
        <v>3</v>
      </c>
      <c r="R753" s="3" t="s">
        <v>1749</v>
      </c>
      <c r="S753">
        <v>100</v>
      </c>
      <c r="T753" s="3">
        <v>73</v>
      </c>
      <c r="U753">
        <v>31</v>
      </c>
      <c r="V753" s="3">
        <v>411</v>
      </c>
      <c r="W753">
        <v>1</v>
      </c>
      <c r="X753" s="3" t="s">
        <v>1749</v>
      </c>
      <c r="Y753">
        <v>8.3000000000000007</v>
      </c>
      <c r="Z753" s="3" t="s">
        <v>1749</v>
      </c>
      <c r="AA753">
        <v>1</v>
      </c>
      <c r="AB753" s="3" t="s">
        <v>1749</v>
      </c>
      <c r="AC753">
        <v>60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>
        <v>26.236485999999999</v>
      </c>
      <c r="AK753">
        <v>50.5927401</v>
      </c>
    </row>
    <row r="754" spans="1:37" x14ac:dyDescent="0.3">
      <c r="A754">
        <v>750</v>
      </c>
      <c r="B754" s="3">
        <v>750</v>
      </c>
      <c r="C754" t="s">
        <v>967</v>
      </c>
      <c r="D754" t="s">
        <v>403</v>
      </c>
      <c r="E754" t="s">
        <v>404</v>
      </c>
      <c r="F754" t="s">
        <v>68</v>
      </c>
      <c r="G754" t="s">
        <v>78</v>
      </c>
      <c r="H754" t="s">
        <v>63</v>
      </c>
      <c r="I754">
        <v>3</v>
      </c>
      <c r="J754" t="s">
        <v>70</v>
      </c>
      <c r="K754">
        <v>7</v>
      </c>
      <c r="L754" s="3" t="s">
        <v>1748</v>
      </c>
      <c r="M754">
        <v>6.2</v>
      </c>
      <c r="N754" s="3" t="s">
        <v>1748</v>
      </c>
      <c r="O754">
        <v>1.4</v>
      </c>
      <c r="P754" s="3" t="s">
        <v>1749</v>
      </c>
      <c r="Q754">
        <v>59.2</v>
      </c>
      <c r="R754" s="3">
        <v>211</v>
      </c>
      <c r="S754">
        <v>6.7</v>
      </c>
      <c r="T754" s="3" t="s">
        <v>1749</v>
      </c>
      <c r="U754">
        <v>4.5</v>
      </c>
      <c r="V754" s="3" t="s">
        <v>1749</v>
      </c>
      <c r="W754">
        <v>8.1</v>
      </c>
      <c r="X754" s="3" t="s">
        <v>1749</v>
      </c>
      <c r="Y754">
        <v>10</v>
      </c>
      <c r="Z754" s="3" t="s">
        <v>1749</v>
      </c>
      <c r="AA754">
        <v>1</v>
      </c>
      <c r="AB754" s="3" t="s">
        <v>1749</v>
      </c>
      <c r="AC754">
        <v>60</v>
      </c>
      <c r="AD754">
        <v>87</v>
      </c>
      <c r="AE754">
        <v>2</v>
      </c>
      <c r="AF754">
        <v>991</v>
      </c>
      <c r="AG754">
        <v>705</v>
      </c>
      <c r="AH754">
        <v>22048</v>
      </c>
      <c r="AI754">
        <v>39508</v>
      </c>
      <c r="AJ754">
        <v>38.747848099999999</v>
      </c>
      <c r="AK754">
        <v>-9.1534317000000005</v>
      </c>
    </row>
    <row r="755" spans="1:37" x14ac:dyDescent="0.3">
      <c r="A755">
        <v>751</v>
      </c>
      <c r="B755" s="3" t="s">
        <v>703</v>
      </c>
      <c r="C755" t="s">
        <v>968</v>
      </c>
      <c r="D755" t="s">
        <v>347</v>
      </c>
      <c r="E755" t="s">
        <v>348</v>
      </c>
      <c r="F755" t="s">
        <v>82</v>
      </c>
      <c r="G755" t="s">
        <v>62</v>
      </c>
      <c r="H755" t="s">
        <v>63</v>
      </c>
      <c r="I755">
        <v>4</v>
      </c>
      <c r="J755" t="s">
        <v>70</v>
      </c>
      <c r="K755">
        <v>24.3</v>
      </c>
      <c r="L755" s="3">
        <v>356</v>
      </c>
      <c r="M755">
        <v>21.8</v>
      </c>
      <c r="N755" s="3">
        <v>431</v>
      </c>
      <c r="O755">
        <v>6.2</v>
      </c>
      <c r="P755" s="3" t="s">
        <v>1749</v>
      </c>
      <c r="Q755">
        <v>2.5</v>
      </c>
      <c r="R755" s="3" t="s">
        <v>1749</v>
      </c>
      <c r="S755">
        <v>4.8</v>
      </c>
      <c r="T755" s="3" t="s">
        <v>1749</v>
      </c>
      <c r="U755">
        <v>1.3</v>
      </c>
      <c r="V755" s="3" t="s">
        <v>1749</v>
      </c>
      <c r="W755">
        <v>5.2</v>
      </c>
      <c r="X755" s="3" t="s">
        <v>1749</v>
      </c>
      <c r="Y755">
        <v>19.3</v>
      </c>
      <c r="Z755" s="3">
        <v>435</v>
      </c>
      <c r="AA755">
        <v>51.5</v>
      </c>
      <c r="AB755" s="3">
        <v>297</v>
      </c>
      <c r="AC755">
        <v>60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>
        <v>14.1346512</v>
      </c>
      <c r="AK755">
        <v>99.945675600000001</v>
      </c>
    </row>
    <row r="756" spans="1:37" x14ac:dyDescent="0.3">
      <c r="A756">
        <v>752</v>
      </c>
      <c r="B756" s="3" t="s">
        <v>703</v>
      </c>
      <c r="C756" t="s">
        <v>969</v>
      </c>
      <c r="D756" t="s">
        <v>66</v>
      </c>
      <c r="E756" t="s">
        <v>67</v>
      </c>
      <c r="F756" t="s">
        <v>68</v>
      </c>
      <c r="G756" t="s">
        <v>62</v>
      </c>
      <c r="H756" t="s">
        <v>63</v>
      </c>
      <c r="I756">
        <v>3</v>
      </c>
      <c r="J756" t="s">
        <v>70</v>
      </c>
      <c r="K756">
        <v>9.9</v>
      </c>
      <c r="L756" s="3" t="s">
        <v>1748</v>
      </c>
      <c r="M756">
        <v>6.8</v>
      </c>
      <c r="N756" s="3" t="s">
        <v>1748</v>
      </c>
      <c r="O756">
        <v>8.4</v>
      </c>
      <c r="P756" s="3" t="s">
        <v>1749</v>
      </c>
      <c r="Q756">
        <v>14.5</v>
      </c>
      <c r="R756" s="3">
        <v>645</v>
      </c>
      <c r="S756">
        <v>48.1</v>
      </c>
      <c r="T756" s="3">
        <v>365</v>
      </c>
      <c r="U756">
        <v>24.4</v>
      </c>
      <c r="V756" s="3">
        <v>480</v>
      </c>
      <c r="W756">
        <v>56.2</v>
      </c>
      <c r="X756" s="3">
        <v>278</v>
      </c>
      <c r="Y756">
        <v>10.4</v>
      </c>
      <c r="Z756" s="3" t="s">
        <v>1749</v>
      </c>
      <c r="AA756">
        <v>24.4</v>
      </c>
      <c r="AB756" s="3">
        <v>497</v>
      </c>
      <c r="AC756">
        <v>60</v>
      </c>
      <c r="AD756">
        <v>96</v>
      </c>
      <c r="AE756">
        <v>12</v>
      </c>
      <c r="AF756">
        <v>11405</v>
      </c>
      <c r="AG756">
        <v>3215</v>
      </c>
      <c r="AH756">
        <v>37460</v>
      </c>
      <c r="AI756">
        <v>66806</v>
      </c>
      <c r="AJ756">
        <v>53.406548600000001</v>
      </c>
      <c r="AK756">
        <v>-2.9751835</v>
      </c>
    </row>
    <row r="757" spans="1:37" x14ac:dyDescent="0.3">
      <c r="A757">
        <v>753</v>
      </c>
      <c r="B757" s="3">
        <v>774</v>
      </c>
      <c r="C757" t="s">
        <v>970</v>
      </c>
      <c r="D757" t="s">
        <v>971</v>
      </c>
      <c r="E757" t="s">
        <v>972</v>
      </c>
      <c r="F757" t="s">
        <v>61</v>
      </c>
      <c r="G757" t="s">
        <v>62</v>
      </c>
      <c r="H757" t="s">
        <v>63</v>
      </c>
      <c r="I757">
        <v>5</v>
      </c>
      <c r="J757" t="s">
        <v>70</v>
      </c>
      <c r="K757">
        <v>11.4</v>
      </c>
      <c r="L757" s="3" t="s">
        <v>1748</v>
      </c>
      <c r="M757">
        <v>28.2</v>
      </c>
      <c r="N757" s="3">
        <v>343</v>
      </c>
      <c r="O757">
        <v>19.7</v>
      </c>
      <c r="P757" s="3">
        <v>673</v>
      </c>
      <c r="Q757">
        <v>2.9</v>
      </c>
      <c r="R757" s="3" t="s">
        <v>1749</v>
      </c>
      <c r="S757">
        <v>16.399999999999999</v>
      </c>
      <c r="T757" s="3">
        <v>644</v>
      </c>
      <c r="U757">
        <v>59.9</v>
      </c>
      <c r="V757" s="3">
        <v>248</v>
      </c>
      <c r="W757">
        <v>1.4</v>
      </c>
      <c r="X757" s="3" t="s">
        <v>1749</v>
      </c>
      <c r="Y757">
        <v>18.5</v>
      </c>
      <c r="Z757" s="3">
        <v>452</v>
      </c>
      <c r="AA757">
        <v>15.2</v>
      </c>
      <c r="AB757" s="3">
        <v>608</v>
      </c>
      <c r="AC757">
        <v>60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>
        <v>56.947313600000001</v>
      </c>
      <c r="AK757">
        <v>24.105588300000001</v>
      </c>
    </row>
    <row r="758" spans="1:37" x14ac:dyDescent="0.3">
      <c r="A758">
        <v>754</v>
      </c>
      <c r="B758" s="3">
        <v>635</v>
      </c>
      <c r="C758" t="s">
        <v>973</v>
      </c>
      <c r="D758" t="s">
        <v>122</v>
      </c>
      <c r="E758" t="s">
        <v>123</v>
      </c>
      <c r="F758" t="s">
        <v>68</v>
      </c>
      <c r="G758" t="s">
        <v>62</v>
      </c>
      <c r="H758" t="s">
        <v>63</v>
      </c>
      <c r="I758">
        <v>5</v>
      </c>
      <c r="J758" t="s">
        <v>70</v>
      </c>
      <c r="K758">
        <v>11</v>
      </c>
      <c r="L758" s="3" t="s">
        <v>1748</v>
      </c>
      <c r="M758">
        <v>14.5</v>
      </c>
      <c r="N758" s="3">
        <v>561</v>
      </c>
      <c r="O758">
        <v>58.8</v>
      </c>
      <c r="P758" s="3">
        <v>244</v>
      </c>
      <c r="Q758">
        <v>6.3</v>
      </c>
      <c r="R758" s="3" t="s">
        <v>1749</v>
      </c>
      <c r="S758">
        <v>0</v>
      </c>
      <c r="T758" s="3">
        <v>0</v>
      </c>
      <c r="U758">
        <v>26.8</v>
      </c>
      <c r="V758" s="3">
        <v>448</v>
      </c>
      <c r="W758">
        <v>20.2</v>
      </c>
      <c r="X758" s="3">
        <v>542</v>
      </c>
      <c r="Y758">
        <v>12</v>
      </c>
      <c r="Z758" s="3" t="s">
        <v>1749</v>
      </c>
      <c r="AA758">
        <v>4.8</v>
      </c>
      <c r="AB758" s="3" t="s">
        <v>1749</v>
      </c>
      <c r="AC758">
        <v>60</v>
      </c>
      <c r="AD758">
        <v>95</v>
      </c>
      <c r="AE758">
        <v>1</v>
      </c>
      <c r="AF758">
        <v>499</v>
      </c>
      <c r="AG758">
        <v>166</v>
      </c>
      <c r="AH758">
        <v>31931</v>
      </c>
      <c r="AI758">
        <v>67900</v>
      </c>
      <c r="AJ758">
        <v>52.274042399999999</v>
      </c>
      <c r="AK758">
        <v>10.5292636</v>
      </c>
    </row>
    <row r="759" spans="1:37" x14ac:dyDescent="0.3">
      <c r="A759">
        <v>755</v>
      </c>
      <c r="B759" s="3">
        <v>683</v>
      </c>
      <c r="C759" t="s">
        <v>974</v>
      </c>
      <c r="D759" t="s">
        <v>62</v>
      </c>
      <c r="E759" t="s">
        <v>333</v>
      </c>
      <c r="F759" t="s">
        <v>68</v>
      </c>
      <c r="G759" t="s">
        <v>78</v>
      </c>
      <c r="H759" t="s">
        <v>708</v>
      </c>
      <c r="I759">
        <v>5</v>
      </c>
      <c r="J759" t="s">
        <v>64</v>
      </c>
      <c r="K759">
        <v>14</v>
      </c>
      <c r="L759" s="3" t="s">
        <v>1748</v>
      </c>
      <c r="M759">
        <v>43.7</v>
      </c>
      <c r="N759" s="3">
        <v>209</v>
      </c>
      <c r="O759">
        <v>31.2</v>
      </c>
      <c r="P759" s="3">
        <v>506</v>
      </c>
      <c r="Q759">
        <v>1.1000000000000001</v>
      </c>
      <c r="R759" s="3" t="s">
        <v>1749</v>
      </c>
      <c r="S759">
        <v>11.3</v>
      </c>
      <c r="T759" s="3" t="s">
        <v>1749</v>
      </c>
      <c r="U759">
        <v>1.6</v>
      </c>
      <c r="V759" s="3" t="s">
        <v>1749</v>
      </c>
      <c r="W759">
        <v>1</v>
      </c>
      <c r="X759" s="3" t="s">
        <v>1749</v>
      </c>
      <c r="Y759">
        <v>18.8</v>
      </c>
      <c r="Z759" s="3">
        <v>445</v>
      </c>
      <c r="AA759">
        <v>1</v>
      </c>
      <c r="AB759" s="3" t="s">
        <v>1749</v>
      </c>
      <c r="AC759">
        <v>60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>
        <v>4.5955741000000003</v>
      </c>
      <c r="AK759">
        <v>-74.068893799999998</v>
      </c>
    </row>
    <row r="760" spans="1:37" x14ac:dyDescent="0.3">
      <c r="A760">
        <v>756</v>
      </c>
      <c r="B760" s="3">
        <v>577</v>
      </c>
      <c r="C760" t="s">
        <v>975</v>
      </c>
      <c r="D760" t="s">
        <v>99</v>
      </c>
      <c r="E760" t="s">
        <v>100</v>
      </c>
      <c r="F760" t="s">
        <v>82</v>
      </c>
      <c r="G760" t="s">
        <v>69</v>
      </c>
      <c r="H760" t="s">
        <v>320</v>
      </c>
      <c r="I760">
        <v>4</v>
      </c>
      <c r="J760" t="s">
        <v>70</v>
      </c>
      <c r="K760">
        <v>17.3</v>
      </c>
      <c r="L760" s="3">
        <v>516</v>
      </c>
      <c r="M760">
        <v>11.8</v>
      </c>
      <c r="N760" s="3" t="s">
        <v>1748</v>
      </c>
      <c r="O760">
        <v>1.6</v>
      </c>
      <c r="P760" s="3" t="s">
        <v>1749</v>
      </c>
      <c r="Q760">
        <v>16.3</v>
      </c>
      <c r="R760" s="3">
        <v>610</v>
      </c>
      <c r="S760">
        <v>37.1</v>
      </c>
      <c r="T760" s="3">
        <v>435</v>
      </c>
      <c r="U760">
        <v>11.6</v>
      </c>
      <c r="V760" s="3">
        <v>683</v>
      </c>
      <c r="W760">
        <v>19.7</v>
      </c>
      <c r="X760" s="3">
        <v>545</v>
      </c>
      <c r="Y760">
        <v>14.8</v>
      </c>
      <c r="Z760" s="3">
        <v>563</v>
      </c>
      <c r="AA760">
        <v>27.3</v>
      </c>
      <c r="AB760" s="3">
        <v>478</v>
      </c>
      <c r="AC760">
        <v>60</v>
      </c>
      <c r="AD760">
        <v>94</v>
      </c>
      <c r="AE760">
        <v>8</v>
      </c>
      <c r="AF760">
        <v>9176</v>
      </c>
      <c r="AG760">
        <v>3642</v>
      </c>
      <c r="AH760">
        <v>47833</v>
      </c>
      <c r="AI760">
        <v>90994</v>
      </c>
      <c r="AJ760">
        <v>46.813252900000002</v>
      </c>
      <c r="AK760">
        <v>-71.222401300000001</v>
      </c>
    </row>
    <row r="761" spans="1:37" x14ac:dyDescent="0.3">
      <c r="A761">
        <v>757</v>
      </c>
      <c r="B761" s="3" t="s">
        <v>856</v>
      </c>
      <c r="C761" t="s">
        <v>976</v>
      </c>
      <c r="D761" t="s">
        <v>275</v>
      </c>
      <c r="E761" t="s">
        <v>276</v>
      </c>
      <c r="F761" t="s">
        <v>61</v>
      </c>
      <c r="G761" t="s">
        <v>69</v>
      </c>
      <c r="H761" t="s">
        <v>63</v>
      </c>
      <c r="I761">
        <v>5</v>
      </c>
      <c r="J761" t="s">
        <v>70</v>
      </c>
      <c r="K761">
        <v>8.1</v>
      </c>
      <c r="L761" s="3" t="s">
        <v>1748</v>
      </c>
      <c r="M761">
        <v>25</v>
      </c>
      <c r="N761" s="3">
        <v>383</v>
      </c>
      <c r="O761">
        <v>2.4</v>
      </c>
      <c r="P761" s="3" t="s">
        <v>1749</v>
      </c>
      <c r="Q761">
        <v>25</v>
      </c>
      <c r="R761" s="3">
        <v>488</v>
      </c>
      <c r="S761">
        <v>2</v>
      </c>
      <c r="T761" s="3" t="s">
        <v>1749</v>
      </c>
      <c r="U761">
        <v>3.5</v>
      </c>
      <c r="V761" s="3" t="s">
        <v>1749</v>
      </c>
      <c r="W761">
        <v>1.1000000000000001</v>
      </c>
      <c r="X761" s="3" t="s">
        <v>1749</v>
      </c>
      <c r="Y761">
        <v>70.5</v>
      </c>
      <c r="Z761" s="3">
        <v>72</v>
      </c>
      <c r="AA761">
        <v>10.5</v>
      </c>
      <c r="AB761" s="3">
        <v>663</v>
      </c>
      <c r="AC761">
        <v>60</v>
      </c>
      <c r="AD761">
        <v>87</v>
      </c>
      <c r="AE761">
        <v>16</v>
      </c>
      <c r="AF761">
        <v>2816</v>
      </c>
      <c r="AG761">
        <v>32021</v>
      </c>
      <c r="AH761">
        <v>7774</v>
      </c>
      <c r="AI761">
        <v>14233</v>
      </c>
      <c r="AJ761">
        <v>18.9294242</v>
      </c>
      <c r="AK761">
        <v>72.830978599999995</v>
      </c>
    </row>
    <row r="762" spans="1:37" x14ac:dyDescent="0.3">
      <c r="A762">
        <v>758</v>
      </c>
      <c r="B762" s="3">
        <v>571</v>
      </c>
      <c r="C762" t="s">
        <v>977</v>
      </c>
      <c r="D762" t="s">
        <v>128</v>
      </c>
      <c r="E762" t="s">
        <v>129</v>
      </c>
      <c r="F762" t="s">
        <v>68</v>
      </c>
      <c r="G762" t="s">
        <v>69</v>
      </c>
      <c r="H762" t="s">
        <v>63</v>
      </c>
      <c r="I762">
        <v>3</v>
      </c>
      <c r="J762" t="s">
        <v>64</v>
      </c>
      <c r="K762">
        <v>6.9</v>
      </c>
      <c r="L762" s="3" t="s">
        <v>1748</v>
      </c>
      <c r="M762">
        <v>2.5</v>
      </c>
      <c r="N762" s="3" t="s">
        <v>1748</v>
      </c>
      <c r="O762">
        <v>57.8</v>
      </c>
      <c r="P762" s="3">
        <v>249</v>
      </c>
      <c r="Q762">
        <v>34.299999999999997</v>
      </c>
      <c r="R762" s="3">
        <v>399</v>
      </c>
      <c r="S762">
        <v>2.5</v>
      </c>
      <c r="T762" s="3" t="s">
        <v>1749</v>
      </c>
      <c r="U762">
        <v>3.4</v>
      </c>
      <c r="V762" s="3" t="s">
        <v>1749</v>
      </c>
      <c r="W762">
        <v>1.8</v>
      </c>
      <c r="X762" s="3" t="s">
        <v>1749</v>
      </c>
      <c r="Y762">
        <v>6.9</v>
      </c>
      <c r="Z762" s="3" t="s">
        <v>1749</v>
      </c>
      <c r="AA762">
        <v>1.3</v>
      </c>
      <c r="AB762" s="3" t="s">
        <v>1749</v>
      </c>
      <c r="AC762">
        <v>60</v>
      </c>
      <c r="AD762">
        <v>90</v>
      </c>
      <c r="AE762">
        <v>5</v>
      </c>
      <c r="AF762">
        <v>3655</v>
      </c>
      <c r="AG762">
        <v>1537</v>
      </c>
      <c r="AH762">
        <v>34860</v>
      </c>
      <c r="AI762">
        <v>63618</v>
      </c>
      <c r="AJ762">
        <v>35.543741099999998</v>
      </c>
      <c r="AK762">
        <v>129.2562843</v>
      </c>
    </row>
    <row r="763" spans="1:37" x14ac:dyDescent="0.3">
      <c r="A763">
        <v>759</v>
      </c>
      <c r="B763" s="3" t="s">
        <v>703</v>
      </c>
      <c r="C763" t="s">
        <v>978</v>
      </c>
      <c r="D763" t="s">
        <v>979</v>
      </c>
      <c r="E763" t="s">
        <v>980</v>
      </c>
      <c r="F763" t="s">
        <v>82</v>
      </c>
      <c r="G763" t="s">
        <v>69</v>
      </c>
      <c r="H763" t="s">
        <v>63</v>
      </c>
      <c r="I763">
        <v>5</v>
      </c>
      <c r="J763" t="s">
        <v>70</v>
      </c>
      <c r="K763">
        <v>16.2</v>
      </c>
      <c r="L763" s="3">
        <v>539</v>
      </c>
      <c r="M763">
        <v>4.7</v>
      </c>
      <c r="N763" s="3" t="s">
        <v>1748</v>
      </c>
      <c r="O763">
        <v>23.8</v>
      </c>
      <c r="P763" s="3">
        <v>597</v>
      </c>
      <c r="Q763">
        <v>4.2</v>
      </c>
      <c r="R763" s="3" t="s">
        <v>1749</v>
      </c>
      <c r="S763">
        <v>1.5</v>
      </c>
      <c r="T763" s="3" t="s">
        <v>1749</v>
      </c>
      <c r="U763">
        <v>2.7</v>
      </c>
      <c r="V763" s="3" t="s">
        <v>1749</v>
      </c>
      <c r="W763">
        <v>74.2</v>
      </c>
      <c r="X763" s="3">
        <v>176</v>
      </c>
      <c r="Y763">
        <v>44.8</v>
      </c>
      <c r="Z763" s="3">
        <v>158</v>
      </c>
      <c r="AA763">
        <v>19.2</v>
      </c>
      <c r="AB763" s="3">
        <v>549</v>
      </c>
      <c r="AC763">
        <v>60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>
        <v>45.777765600000002</v>
      </c>
      <c r="AK763">
        <v>15.964491499999999</v>
      </c>
    </row>
    <row r="764" spans="1:37" x14ac:dyDescent="0.3">
      <c r="A764">
        <v>760</v>
      </c>
      <c r="B764" s="3">
        <v>636</v>
      </c>
      <c r="C764" t="s">
        <v>981</v>
      </c>
      <c r="D764" t="s">
        <v>59</v>
      </c>
      <c r="E764" t="s">
        <v>60</v>
      </c>
      <c r="F764" t="s">
        <v>68</v>
      </c>
      <c r="G764" t="s">
        <v>69</v>
      </c>
      <c r="H764" t="s">
        <v>63</v>
      </c>
      <c r="I764">
        <v>5</v>
      </c>
      <c r="J764" t="s">
        <v>70</v>
      </c>
      <c r="K764">
        <v>7.8</v>
      </c>
      <c r="L764" s="3" t="s">
        <v>1748</v>
      </c>
      <c r="M764">
        <v>3.2</v>
      </c>
      <c r="N764" s="3" t="s">
        <v>1748</v>
      </c>
      <c r="O764">
        <v>64.7</v>
      </c>
      <c r="P764" s="3">
        <v>214</v>
      </c>
      <c r="Q764">
        <v>12.3</v>
      </c>
      <c r="R764" s="3">
        <v>693</v>
      </c>
      <c r="S764">
        <v>12.5</v>
      </c>
      <c r="T764" s="3" t="s">
        <v>1749</v>
      </c>
      <c r="U764">
        <v>4.8</v>
      </c>
      <c r="V764" s="3" t="s">
        <v>1749</v>
      </c>
      <c r="W764">
        <v>41.9</v>
      </c>
      <c r="X764" s="3">
        <v>364</v>
      </c>
      <c r="Y764">
        <v>15.4</v>
      </c>
      <c r="Z764" s="3">
        <v>545</v>
      </c>
      <c r="AA764">
        <v>6.4</v>
      </c>
      <c r="AB764" s="3" t="s">
        <v>1749</v>
      </c>
      <c r="AC764">
        <v>60</v>
      </c>
      <c r="AD764">
        <v>100</v>
      </c>
      <c r="AE764">
        <v>19</v>
      </c>
      <c r="AF764">
        <v>27091</v>
      </c>
      <c r="AG764">
        <v>12264</v>
      </c>
      <c r="AH764">
        <v>59456</v>
      </c>
      <c r="AI764">
        <v>113268</v>
      </c>
      <c r="AJ764">
        <v>42.359138799999997</v>
      </c>
      <c r="AK764">
        <v>-83.066546200000005</v>
      </c>
    </row>
    <row r="765" spans="1:37" x14ac:dyDescent="0.3">
      <c r="A765">
        <v>761</v>
      </c>
      <c r="B765" s="3" t="s">
        <v>703</v>
      </c>
      <c r="C765" t="s">
        <v>982</v>
      </c>
      <c r="D765" t="s">
        <v>499</v>
      </c>
      <c r="E765" t="s">
        <v>500</v>
      </c>
      <c r="F765" t="s">
        <v>68</v>
      </c>
      <c r="G765" t="s">
        <v>69</v>
      </c>
      <c r="H765" t="s">
        <v>63</v>
      </c>
      <c r="I765">
        <v>4</v>
      </c>
      <c r="J765" t="s">
        <v>70</v>
      </c>
      <c r="K765">
        <v>20.399999999999999</v>
      </c>
      <c r="L765" s="3">
        <v>427</v>
      </c>
      <c r="M765">
        <v>22.7</v>
      </c>
      <c r="N765" s="3">
        <v>419</v>
      </c>
      <c r="O765">
        <v>10.1</v>
      </c>
      <c r="P765" s="3" t="s">
        <v>1749</v>
      </c>
      <c r="Q765">
        <v>6</v>
      </c>
      <c r="R765" s="3" t="s">
        <v>1749</v>
      </c>
      <c r="S765">
        <v>3.2</v>
      </c>
      <c r="T765" s="3" t="s">
        <v>1749</v>
      </c>
      <c r="U765">
        <v>3.4</v>
      </c>
      <c r="V765" s="3" t="s">
        <v>1749</v>
      </c>
      <c r="W765">
        <v>27</v>
      </c>
      <c r="X765" s="3">
        <v>483</v>
      </c>
      <c r="Y765">
        <v>13.8</v>
      </c>
      <c r="Z765" s="3">
        <v>619</v>
      </c>
      <c r="AA765">
        <v>31.6</v>
      </c>
      <c r="AB765" s="3">
        <v>425</v>
      </c>
      <c r="AC765">
        <v>60</v>
      </c>
      <c r="AD765">
        <v>84</v>
      </c>
      <c r="AE765">
        <v>0</v>
      </c>
      <c r="AF765">
        <v>24</v>
      </c>
      <c r="AG765">
        <v>41</v>
      </c>
      <c r="AH765">
        <v>9804</v>
      </c>
      <c r="AI765">
        <v>17936</v>
      </c>
      <c r="AJ765">
        <v>39.876326300000002</v>
      </c>
      <c r="AK765">
        <v>32.648904399999999</v>
      </c>
    </row>
    <row r="766" spans="1:37" x14ac:dyDescent="0.3">
      <c r="A766">
        <v>762</v>
      </c>
      <c r="B766" s="3">
        <v>735</v>
      </c>
      <c r="C766" t="s">
        <v>983</v>
      </c>
      <c r="D766" t="s">
        <v>268</v>
      </c>
      <c r="E766" t="s">
        <v>269</v>
      </c>
      <c r="F766" t="s">
        <v>82</v>
      </c>
      <c r="G766" t="s">
        <v>69</v>
      </c>
      <c r="H766" t="s">
        <v>320</v>
      </c>
      <c r="I766">
        <v>3</v>
      </c>
      <c r="J766" t="s">
        <v>70</v>
      </c>
      <c r="K766">
        <v>12.8</v>
      </c>
      <c r="L766" s="3" t="s">
        <v>1748</v>
      </c>
      <c r="M766">
        <v>5.0999999999999996</v>
      </c>
      <c r="N766" s="3" t="s">
        <v>1748</v>
      </c>
      <c r="O766">
        <v>43</v>
      </c>
      <c r="P766" s="3">
        <v>366</v>
      </c>
      <c r="Q766">
        <v>2.2000000000000002</v>
      </c>
      <c r="R766" s="3" t="s">
        <v>1749</v>
      </c>
      <c r="S766">
        <v>100</v>
      </c>
      <c r="T766" s="3">
        <v>31</v>
      </c>
      <c r="U766">
        <v>10.199999999999999</v>
      </c>
      <c r="V766" s="3" t="s">
        <v>1749</v>
      </c>
      <c r="W766">
        <v>7.8</v>
      </c>
      <c r="X766" s="3" t="s">
        <v>1749</v>
      </c>
      <c r="Y766">
        <v>7.8</v>
      </c>
      <c r="Z766" s="3" t="s">
        <v>1749</v>
      </c>
      <c r="AA766">
        <v>1.1000000000000001</v>
      </c>
      <c r="AB766" s="3" t="s">
        <v>1749</v>
      </c>
      <c r="AC766">
        <v>60</v>
      </c>
      <c r="AD766">
        <v>86</v>
      </c>
      <c r="AE766">
        <v>0</v>
      </c>
      <c r="AF766">
        <v>0</v>
      </c>
      <c r="AG766">
        <v>0</v>
      </c>
      <c r="AH766">
        <v>32405</v>
      </c>
      <c r="AI766">
        <v>59375</v>
      </c>
      <c r="AJ766">
        <v>18.218803999999999</v>
      </c>
      <c r="AK766">
        <v>42.501356000000001</v>
      </c>
    </row>
    <row r="767" spans="1:37" x14ac:dyDescent="0.3">
      <c r="A767">
        <v>763</v>
      </c>
      <c r="B767" s="3">
        <v>775</v>
      </c>
      <c r="C767" t="s">
        <v>984</v>
      </c>
      <c r="D767" t="s">
        <v>122</v>
      </c>
      <c r="E767" t="s">
        <v>123</v>
      </c>
      <c r="F767" t="s">
        <v>68</v>
      </c>
      <c r="G767" t="s">
        <v>69</v>
      </c>
      <c r="H767" t="s">
        <v>320</v>
      </c>
      <c r="I767">
        <v>5</v>
      </c>
      <c r="J767" t="s">
        <v>70</v>
      </c>
      <c r="K767">
        <v>14</v>
      </c>
      <c r="L767" s="3" t="s">
        <v>1748</v>
      </c>
      <c r="M767">
        <v>7.5</v>
      </c>
      <c r="N767" s="3" t="s">
        <v>1748</v>
      </c>
      <c r="O767">
        <v>5.5</v>
      </c>
      <c r="P767" s="3" t="s">
        <v>1749</v>
      </c>
      <c r="Q767">
        <v>31.1</v>
      </c>
      <c r="R767" s="3">
        <v>428</v>
      </c>
      <c r="S767">
        <v>16.8</v>
      </c>
      <c r="T767" s="3">
        <v>638</v>
      </c>
      <c r="U767">
        <v>22.6</v>
      </c>
      <c r="V767" s="3">
        <v>504</v>
      </c>
      <c r="W767">
        <v>16.2</v>
      </c>
      <c r="X767" s="3">
        <v>583</v>
      </c>
      <c r="Y767">
        <v>9.1</v>
      </c>
      <c r="Z767" s="3" t="s">
        <v>1749</v>
      </c>
      <c r="AA767">
        <v>6.1</v>
      </c>
      <c r="AB767" s="3" t="s">
        <v>1749</v>
      </c>
      <c r="AC767">
        <v>60</v>
      </c>
      <c r="AD767">
        <v>95</v>
      </c>
      <c r="AE767">
        <v>1</v>
      </c>
      <c r="AF767">
        <v>499</v>
      </c>
      <c r="AG767">
        <v>166</v>
      </c>
      <c r="AH767">
        <v>31931</v>
      </c>
      <c r="AI767">
        <v>67900</v>
      </c>
      <c r="AJ767">
        <v>50.810182400000002</v>
      </c>
      <c r="AK767">
        <v>8.7739563</v>
      </c>
    </row>
    <row r="768" spans="1:37" x14ac:dyDescent="0.3">
      <c r="A768">
        <v>764</v>
      </c>
      <c r="B768" s="3">
        <v>461</v>
      </c>
      <c r="C768" t="s">
        <v>985</v>
      </c>
      <c r="D768" t="s">
        <v>205</v>
      </c>
      <c r="E768" t="s">
        <v>206</v>
      </c>
      <c r="F768" t="s">
        <v>61</v>
      </c>
      <c r="G768" t="s">
        <v>62</v>
      </c>
      <c r="H768" t="s">
        <v>708</v>
      </c>
      <c r="I768">
        <v>4</v>
      </c>
      <c r="J768" t="s">
        <v>64</v>
      </c>
      <c r="K768">
        <v>9.9</v>
      </c>
      <c r="L768" s="3" t="s">
        <v>1748</v>
      </c>
      <c r="M768">
        <v>10.7</v>
      </c>
      <c r="N768" s="3" t="s">
        <v>1748</v>
      </c>
      <c r="O768">
        <v>88.1</v>
      </c>
      <c r="P768" s="3">
        <v>92</v>
      </c>
      <c r="Q768">
        <v>1</v>
      </c>
      <c r="R768" s="3" t="s">
        <v>1749</v>
      </c>
      <c r="S768">
        <v>5.7</v>
      </c>
      <c r="T768" s="3" t="s">
        <v>1749</v>
      </c>
      <c r="U768">
        <v>26.3</v>
      </c>
      <c r="V768" s="3">
        <v>463</v>
      </c>
      <c r="W768">
        <v>1</v>
      </c>
      <c r="X768" s="3" t="s">
        <v>1749</v>
      </c>
      <c r="Y768">
        <v>8.6999999999999993</v>
      </c>
      <c r="Z768" s="3" t="s">
        <v>1749</v>
      </c>
      <c r="AA768">
        <v>1</v>
      </c>
      <c r="AB768" s="3" t="s">
        <v>1749</v>
      </c>
      <c r="AC768">
        <v>60</v>
      </c>
      <c r="AD768">
        <v>71</v>
      </c>
      <c r="AE768">
        <v>2</v>
      </c>
      <c r="AF768">
        <v>551</v>
      </c>
      <c r="AG768">
        <v>925</v>
      </c>
      <c r="AH768">
        <v>12243</v>
      </c>
      <c r="AI768">
        <v>21932</v>
      </c>
      <c r="AJ768">
        <v>-34.563901399999999</v>
      </c>
      <c r="AK768">
        <v>-58.443818499999999</v>
      </c>
    </row>
    <row r="769" spans="1:37" x14ac:dyDescent="0.3">
      <c r="A769">
        <v>765</v>
      </c>
      <c r="B769" s="3">
        <v>637</v>
      </c>
      <c r="C769" t="s">
        <v>986</v>
      </c>
      <c r="D769" t="s">
        <v>122</v>
      </c>
      <c r="E769" t="s">
        <v>123</v>
      </c>
      <c r="F769" t="s">
        <v>68</v>
      </c>
      <c r="G769" t="s">
        <v>69</v>
      </c>
      <c r="H769" t="s">
        <v>320</v>
      </c>
      <c r="I769">
        <v>5</v>
      </c>
      <c r="J769" t="s">
        <v>70</v>
      </c>
      <c r="K769">
        <v>7.7</v>
      </c>
      <c r="L769" s="3" t="s">
        <v>1748</v>
      </c>
      <c r="M769">
        <v>3.2</v>
      </c>
      <c r="N769" s="3" t="s">
        <v>1748</v>
      </c>
      <c r="O769">
        <v>79.400000000000006</v>
      </c>
      <c r="P769" s="3">
        <v>140</v>
      </c>
      <c r="Q769">
        <v>5.8</v>
      </c>
      <c r="R769" s="3" t="s">
        <v>1749</v>
      </c>
      <c r="S769">
        <v>0</v>
      </c>
      <c r="T769" s="3">
        <v>0</v>
      </c>
      <c r="U769">
        <v>14.7</v>
      </c>
      <c r="V769" s="3">
        <v>626</v>
      </c>
      <c r="W769">
        <v>47.6</v>
      </c>
      <c r="X769" s="3">
        <v>329</v>
      </c>
      <c r="Y769">
        <v>9.1999999999999993</v>
      </c>
      <c r="Z769" s="3" t="s">
        <v>1749</v>
      </c>
      <c r="AA769">
        <v>2.8</v>
      </c>
      <c r="AB769" s="3" t="s">
        <v>1749</v>
      </c>
      <c r="AC769">
        <v>60</v>
      </c>
      <c r="AD769">
        <v>95</v>
      </c>
      <c r="AE769">
        <v>1</v>
      </c>
      <c r="AF769">
        <v>499</v>
      </c>
      <c r="AG769">
        <v>166</v>
      </c>
      <c r="AH769">
        <v>31931</v>
      </c>
      <c r="AI769">
        <v>67900</v>
      </c>
      <c r="AJ769">
        <v>54.075164200000003</v>
      </c>
      <c r="AK769">
        <v>12.104036799999999</v>
      </c>
    </row>
    <row r="770" spans="1:37" x14ac:dyDescent="0.3">
      <c r="A770">
        <v>766</v>
      </c>
      <c r="B770" s="3">
        <v>736</v>
      </c>
      <c r="C770" t="s">
        <v>987</v>
      </c>
      <c r="D770" t="s">
        <v>160</v>
      </c>
      <c r="E770" t="s">
        <v>161</v>
      </c>
      <c r="F770" t="s">
        <v>91</v>
      </c>
      <c r="G770" t="s">
        <v>134</v>
      </c>
      <c r="H770" t="s">
        <v>320</v>
      </c>
      <c r="I770">
        <v>3</v>
      </c>
      <c r="J770" t="s">
        <v>440</v>
      </c>
      <c r="K770">
        <v>7.3</v>
      </c>
      <c r="L770" s="3" t="s">
        <v>1748</v>
      </c>
      <c r="M770">
        <v>13.8</v>
      </c>
      <c r="N770" s="3">
        <v>588</v>
      </c>
      <c r="O770">
        <v>49.1</v>
      </c>
      <c r="P770" s="3">
        <v>317</v>
      </c>
      <c r="Q770">
        <v>14.6</v>
      </c>
      <c r="R770" s="3">
        <v>644</v>
      </c>
      <c r="S770">
        <v>5.7</v>
      </c>
      <c r="T770" s="3" t="s">
        <v>1749</v>
      </c>
      <c r="U770">
        <v>50.2</v>
      </c>
      <c r="V770" s="3">
        <v>291</v>
      </c>
      <c r="W770">
        <v>3</v>
      </c>
      <c r="X770" s="3" t="s">
        <v>1749</v>
      </c>
      <c r="Y770">
        <v>10.4</v>
      </c>
      <c r="Z770" s="3" t="s">
        <v>1749</v>
      </c>
      <c r="AA770">
        <v>1.8</v>
      </c>
      <c r="AB770" s="3" t="s">
        <v>1749</v>
      </c>
      <c r="AC770">
        <v>60</v>
      </c>
      <c r="AD770">
        <v>84</v>
      </c>
      <c r="AE770">
        <v>10</v>
      </c>
      <c r="AF770">
        <v>3396</v>
      </c>
      <c r="AG770">
        <v>7901</v>
      </c>
      <c r="AH770">
        <v>14981</v>
      </c>
      <c r="AI770">
        <v>28346</v>
      </c>
      <c r="AJ770">
        <v>2.9774900999999998</v>
      </c>
      <c r="AK770">
        <v>101.7307035</v>
      </c>
    </row>
    <row r="771" spans="1:37" x14ac:dyDescent="0.3">
      <c r="A771">
        <v>767</v>
      </c>
      <c r="B771" s="3">
        <v>737</v>
      </c>
      <c r="C771" t="s">
        <v>988</v>
      </c>
      <c r="D771" t="s">
        <v>59</v>
      </c>
      <c r="E771" t="s">
        <v>60</v>
      </c>
      <c r="F771" t="s">
        <v>68</v>
      </c>
      <c r="G771" t="s">
        <v>69</v>
      </c>
      <c r="H771" t="s">
        <v>63</v>
      </c>
      <c r="I771">
        <v>5</v>
      </c>
      <c r="J771" t="s">
        <v>70</v>
      </c>
      <c r="K771">
        <v>6.7</v>
      </c>
      <c r="L771" s="3" t="s">
        <v>1748</v>
      </c>
      <c r="M771">
        <v>16.5</v>
      </c>
      <c r="N771" s="3">
        <v>521</v>
      </c>
      <c r="O771">
        <v>43.1</v>
      </c>
      <c r="P771" s="3">
        <v>365</v>
      </c>
      <c r="Q771">
        <v>13.7</v>
      </c>
      <c r="R771" s="3">
        <v>662</v>
      </c>
      <c r="S771">
        <v>15.9</v>
      </c>
      <c r="T771" s="3">
        <v>653</v>
      </c>
      <c r="U771">
        <v>3.2</v>
      </c>
      <c r="V771" s="3" t="s">
        <v>1749</v>
      </c>
      <c r="W771">
        <v>39.200000000000003</v>
      </c>
      <c r="X771" s="3">
        <v>383</v>
      </c>
      <c r="Y771">
        <v>12.4</v>
      </c>
      <c r="Z771" s="3" t="s">
        <v>1749</v>
      </c>
      <c r="AA771">
        <v>12</v>
      </c>
      <c r="AB771" s="3">
        <v>642</v>
      </c>
      <c r="AC771">
        <v>60</v>
      </c>
      <c r="AD771">
        <v>100</v>
      </c>
      <c r="AE771">
        <v>19</v>
      </c>
      <c r="AF771">
        <v>27091</v>
      </c>
      <c r="AG771">
        <v>12264</v>
      </c>
      <c r="AH771">
        <v>59456</v>
      </c>
      <c r="AI771">
        <v>113268</v>
      </c>
      <c r="AJ771">
        <v>37.5469224</v>
      </c>
      <c r="AK771">
        <v>-77.454175899999996</v>
      </c>
    </row>
    <row r="772" spans="1:37" x14ac:dyDescent="0.3">
      <c r="A772">
        <v>768</v>
      </c>
      <c r="B772" s="3" t="s">
        <v>703</v>
      </c>
      <c r="C772" t="s">
        <v>989</v>
      </c>
      <c r="D772" t="s">
        <v>275</v>
      </c>
      <c r="E772" t="s">
        <v>276</v>
      </c>
      <c r="F772" t="s">
        <v>68</v>
      </c>
      <c r="G772" t="s">
        <v>78</v>
      </c>
      <c r="H772" t="s">
        <v>63</v>
      </c>
      <c r="I772">
        <v>2</v>
      </c>
      <c r="J772" t="s">
        <v>64</v>
      </c>
      <c r="K772">
        <v>11.5</v>
      </c>
      <c r="L772" s="3" t="s">
        <v>1748</v>
      </c>
      <c r="M772">
        <v>43.4</v>
      </c>
      <c r="N772" s="3">
        <v>212</v>
      </c>
      <c r="O772">
        <v>21.1</v>
      </c>
      <c r="P772" s="3">
        <v>642</v>
      </c>
      <c r="Q772">
        <v>1.3</v>
      </c>
      <c r="R772" s="3" t="s">
        <v>1749</v>
      </c>
      <c r="S772">
        <v>34.1</v>
      </c>
      <c r="T772" s="3">
        <v>463</v>
      </c>
      <c r="U772">
        <v>15.1</v>
      </c>
      <c r="V772" s="3">
        <v>619</v>
      </c>
      <c r="W772">
        <v>1.1000000000000001</v>
      </c>
      <c r="X772" s="3" t="s">
        <v>1749</v>
      </c>
      <c r="Y772">
        <v>8.1</v>
      </c>
      <c r="Z772" s="3" t="s">
        <v>1749</v>
      </c>
      <c r="AA772">
        <v>2.8</v>
      </c>
      <c r="AB772" s="3" t="s">
        <v>1749</v>
      </c>
      <c r="AC772">
        <v>60</v>
      </c>
      <c r="AD772">
        <v>87</v>
      </c>
      <c r="AE772">
        <v>16</v>
      </c>
      <c r="AF772">
        <v>2816</v>
      </c>
      <c r="AG772">
        <v>32021</v>
      </c>
      <c r="AH772">
        <v>7774</v>
      </c>
      <c r="AI772">
        <v>14233</v>
      </c>
      <c r="AJ772">
        <v>30.768790200000002</v>
      </c>
      <c r="AK772">
        <v>76.575371899999993</v>
      </c>
    </row>
    <row r="773" spans="1:37" x14ac:dyDescent="0.3">
      <c r="A773">
        <v>769</v>
      </c>
      <c r="B773" s="3">
        <v>684</v>
      </c>
      <c r="C773" t="s">
        <v>990</v>
      </c>
      <c r="D773" t="s">
        <v>991</v>
      </c>
      <c r="E773" t="s">
        <v>992</v>
      </c>
      <c r="F773" t="s">
        <v>68</v>
      </c>
      <c r="G773" t="s">
        <v>69</v>
      </c>
      <c r="H773" t="s">
        <v>320</v>
      </c>
      <c r="I773">
        <v>5</v>
      </c>
      <c r="J773" t="s">
        <v>70</v>
      </c>
      <c r="K773">
        <v>14.1</v>
      </c>
      <c r="L773" s="3" t="s">
        <v>1748</v>
      </c>
      <c r="M773">
        <v>5.2</v>
      </c>
      <c r="N773" s="3" t="s">
        <v>1748</v>
      </c>
      <c r="O773">
        <v>55.8</v>
      </c>
      <c r="P773" s="3">
        <v>268</v>
      </c>
      <c r="Q773">
        <v>3.4</v>
      </c>
      <c r="R773" s="3" t="s">
        <v>1749</v>
      </c>
      <c r="S773">
        <v>4.0999999999999996</v>
      </c>
      <c r="T773" s="3" t="s">
        <v>1749</v>
      </c>
      <c r="U773">
        <v>30.5</v>
      </c>
      <c r="V773" s="3">
        <v>419</v>
      </c>
      <c r="W773">
        <v>13</v>
      </c>
      <c r="X773" s="3">
        <v>625</v>
      </c>
      <c r="Y773">
        <v>32.799999999999997</v>
      </c>
      <c r="Z773" s="3">
        <v>233</v>
      </c>
      <c r="AA773">
        <v>4.0999999999999996</v>
      </c>
      <c r="AB773" s="3" t="s">
        <v>1749</v>
      </c>
      <c r="AC773">
        <v>60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>
        <v>48.148596499999996</v>
      </c>
      <c r="AK773">
        <v>17.107747700000001</v>
      </c>
    </row>
    <row r="774" spans="1:37" x14ac:dyDescent="0.3">
      <c r="A774">
        <v>770</v>
      </c>
      <c r="B774" s="3" t="s">
        <v>703</v>
      </c>
      <c r="C774" t="s">
        <v>993</v>
      </c>
      <c r="D774" t="s">
        <v>59</v>
      </c>
      <c r="E774" t="s">
        <v>60</v>
      </c>
      <c r="F774" t="s">
        <v>61</v>
      </c>
      <c r="G774" t="s">
        <v>62</v>
      </c>
      <c r="H774" t="s">
        <v>63</v>
      </c>
      <c r="I774">
        <v>4</v>
      </c>
      <c r="J774" t="s">
        <v>70</v>
      </c>
      <c r="K774">
        <v>11.1</v>
      </c>
      <c r="L774" s="3" t="s">
        <v>1748</v>
      </c>
      <c r="M774">
        <v>5.2</v>
      </c>
      <c r="N774" s="3" t="s">
        <v>1748</v>
      </c>
      <c r="O774">
        <v>15.5</v>
      </c>
      <c r="P774" s="3" t="s">
        <v>1749</v>
      </c>
      <c r="Q774">
        <v>19.3</v>
      </c>
      <c r="R774" s="3">
        <v>564</v>
      </c>
      <c r="S774">
        <v>26.3</v>
      </c>
      <c r="T774" s="3">
        <v>519</v>
      </c>
      <c r="U774">
        <v>46.8</v>
      </c>
      <c r="V774" s="3">
        <v>311</v>
      </c>
      <c r="W774">
        <v>2.2000000000000002</v>
      </c>
      <c r="X774" s="3" t="s">
        <v>1749</v>
      </c>
      <c r="Y774">
        <v>28.6</v>
      </c>
      <c r="Z774" s="3">
        <v>280</v>
      </c>
      <c r="AA774">
        <v>15.4</v>
      </c>
      <c r="AB774" s="3">
        <v>603</v>
      </c>
      <c r="AC774">
        <v>60</v>
      </c>
      <c r="AD774">
        <v>100</v>
      </c>
      <c r="AE774">
        <v>19</v>
      </c>
      <c r="AF774">
        <v>27091</v>
      </c>
      <c r="AG774">
        <v>12264</v>
      </c>
      <c r="AH774">
        <v>59456</v>
      </c>
      <c r="AI774">
        <v>113268</v>
      </c>
      <c r="AJ774">
        <v>40.741647299999997</v>
      </c>
      <c r="AK774">
        <v>-74.174555799999993</v>
      </c>
    </row>
    <row r="775" spans="1:37" x14ac:dyDescent="0.3">
      <c r="A775">
        <v>771</v>
      </c>
      <c r="B775" s="3">
        <v>685</v>
      </c>
      <c r="C775" t="s">
        <v>994</v>
      </c>
      <c r="D775" t="s">
        <v>193</v>
      </c>
      <c r="E775" t="s">
        <v>194</v>
      </c>
      <c r="F775" t="s">
        <v>68</v>
      </c>
      <c r="G775" t="s">
        <v>134</v>
      </c>
      <c r="H775" t="s">
        <v>320</v>
      </c>
      <c r="I775">
        <v>4</v>
      </c>
      <c r="J775" t="s">
        <v>70</v>
      </c>
      <c r="K775">
        <v>5.8</v>
      </c>
      <c r="L775" s="3" t="s">
        <v>1748</v>
      </c>
      <c r="M775">
        <v>4.4000000000000004</v>
      </c>
      <c r="N775" s="3" t="s">
        <v>1748</v>
      </c>
      <c r="O775">
        <v>59.7</v>
      </c>
      <c r="P775" s="3">
        <v>239</v>
      </c>
      <c r="Q775">
        <v>3.4</v>
      </c>
      <c r="R775" s="3" t="s">
        <v>1749</v>
      </c>
      <c r="S775">
        <v>9.6</v>
      </c>
      <c r="T775" s="3" t="s">
        <v>1749</v>
      </c>
      <c r="U775">
        <v>66</v>
      </c>
      <c r="V775" s="3">
        <v>228</v>
      </c>
      <c r="W775">
        <v>46.5</v>
      </c>
      <c r="X775" s="3">
        <v>334</v>
      </c>
      <c r="Y775">
        <v>4.7</v>
      </c>
      <c r="Z775" s="3" t="s">
        <v>1749</v>
      </c>
      <c r="AA775">
        <v>1.1000000000000001</v>
      </c>
      <c r="AB775" s="3" t="s">
        <v>1749</v>
      </c>
      <c r="AC775">
        <v>60</v>
      </c>
      <c r="AD775">
        <v>87</v>
      </c>
      <c r="AE775">
        <v>17</v>
      </c>
      <c r="AF775">
        <v>3786</v>
      </c>
      <c r="AG775">
        <v>12588</v>
      </c>
      <c r="AH775">
        <v>9400</v>
      </c>
      <c r="AI775">
        <v>17679</v>
      </c>
      <c r="AJ775">
        <v>55.730173399999998</v>
      </c>
      <c r="AK775">
        <v>37.5669033</v>
      </c>
    </row>
    <row r="776" spans="1:37" x14ac:dyDescent="0.3">
      <c r="A776">
        <v>772</v>
      </c>
      <c r="B776" s="3" t="s">
        <v>703</v>
      </c>
      <c r="C776" t="s">
        <v>995</v>
      </c>
      <c r="D776" t="s">
        <v>275</v>
      </c>
      <c r="E776" t="s">
        <v>276</v>
      </c>
      <c r="F776" t="s">
        <v>91</v>
      </c>
      <c r="G776" t="s">
        <v>62</v>
      </c>
      <c r="H776" t="s">
        <v>63</v>
      </c>
      <c r="I776">
        <v>2</v>
      </c>
      <c r="J776" t="s">
        <v>64</v>
      </c>
      <c r="K776">
        <v>8.3000000000000007</v>
      </c>
      <c r="L776" s="3" t="s">
        <v>1748</v>
      </c>
      <c r="M776">
        <v>12.6</v>
      </c>
      <c r="N776" s="3" t="s">
        <v>1748</v>
      </c>
      <c r="O776">
        <v>7.3</v>
      </c>
      <c r="P776" s="3" t="s">
        <v>1749</v>
      </c>
      <c r="Q776">
        <v>42.4</v>
      </c>
      <c r="R776" s="3">
        <v>319</v>
      </c>
      <c r="S776">
        <v>24.2</v>
      </c>
      <c r="T776" s="3">
        <v>545</v>
      </c>
      <c r="U776">
        <v>1.7</v>
      </c>
      <c r="V776" s="3" t="s">
        <v>1749</v>
      </c>
      <c r="W776">
        <v>2.1</v>
      </c>
      <c r="X776" s="3" t="s">
        <v>1749</v>
      </c>
      <c r="Y776">
        <v>8</v>
      </c>
      <c r="Z776" s="3" t="s">
        <v>1749</v>
      </c>
      <c r="AA776">
        <v>1</v>
      </c>
      <c r="AB776" s="3" t="s">
        <v>1749</v>
      </c>
      <c r="AC776">
        <v>60</v>
      </c>
      <c r="AD776">
        <v>87</v>
      </c>
      <c r="AE776">
        <v>16</v>
      </c>
      <c r="AF776">
        <v>2816</v>
      </c>
      <c r="AG776">
        <v>32021</v>
      </c>
      <c r="AH776">
        <v>7774</v>
      </c>
      <c r="AI776">
        <v>14233</v>
      </c>
      <c r="AJ776">
        <v>30.8643599</v>
      </c>
      <c r="AK776">
        <v>77.118418800000001</v>
      </c>
    </row>
    <row r="777" spans="1:37" x14ac:dyDescent="0.3">
      <c r="A777">
        <v>773</v>
      </c>
      <c r="B777" s="3">
        <v>638</v>
      </c>
      <c r="C777" t="s">
        <v>996</v>
      </c>
      <c r="D777" t="s">
        <v>202</v>
      </c>
      <c r="E777" t="s">
        <v>203</v>
      </c>
      <c r="F777" t="s">
        <v>68</v>
      </c>
      <c r="G777" t="s">
        <v>62</v>
      </c>
      <c r="H777" t="s">
        <v>708</v>
      </c>
      <c r="I777">
        <v>4</v>
      </c>
      <c r="J777" t="s">
        <v>64</v>
      </c>
      <c r="K777">
        <v>13.4</v>
      </c>
      <c r="L777" s="3" t="s">
        <v>1748</v>
      </c>
      <c r="M777">
        <v>24.1</v>
      </c>
      <c r="N777" s="3">
        <v>399</v>
      </c>
      <c r="O777">
        <v>45.6</v>
      </c>
      <c r="P777" s="3">
        <v>344</v>
      </c>
      <c r="Q777">
        <v>1.1000000000000001</v>
      </c>
      <c r="R777" s="3" t="s">
        <v>1749</v>
      </c>
      <c r="S777">
        <v>6.7</v>
      </c>
      <c r="T777" s="3" t="s">
        <v>1749</v>
      </c>
      <c r="U777">
        <v>3.7</v>
      </c>
      <c r="V777" s="3" t="s">
        <v>1749</v>
      </c>
      <c r="W777">
        <v>1</v>
      </c>
      <c r="X777" s="3" t="s">
        <v>1749</v>
      </c>
      <c r="Y777">
        <v>49.5</v>
      </c>
      <c r="Z777" s="3">
        <v>136</v>
      </c>
      <c r="AA777">
        <v>1.2</v>
      </c>
      <c r="AB777" s="3" t="s">
        <v>1749</v>
      </c>
      <c r="AC777">
        <v>60</v>
      </c>
      <c r="AD777">
        <v>79</v>
      </c>
      <c r="AE777">
        <v>10</v>
      </c>
      <c r="AF777">
        <v>3364</v>
      </c>
      <c r="AG777">
        <v>13084</v>
      </c>
      <c r="AH777">
        <v>13964</v>
      </c>
      <c r="AI777">
        <v>26036</v>
      </c>
      <c r="AJ777">
        <v>19.4023076</v>
      </c>
      <c r="AK777">
        <v>-99.262106799999998</v>
      </c>
    </row>
    <row r="778" spans="1:37" x14ac:dyDescent="0.3">
      <c r="A778">
        <v>774</v>
      </c>
      <c r="B778" s="3">
        <v>494</v>
      </c>
      <c r="C778" t="s">
        <v>997</v>
      </c>
      <c r="D778" t="s">
        <v>862</v>
      </c>
      <c r="E778" t="s">
        <v>863</v>
      </c>
      <c r="F778" t="s">
        <v>91</v>
      </c>
      <c r="G778" t="s">
        <v>78</v>
      </c>
      <c r="H778" t="s">
        <v>320</v>
      </c>
      <c r="I778">
        <v>4</v>
      </c>
      <c r="J778" t="s">
        <v>64</v>
      </c>
      <c r="K778">
        <v>11.8</v>
      </c>
      <c r="L778" s="3" t="s">
        <v>1748</v>
      </c>
      <c r="M778">
        <v>11.8</v>
      </c>
      <c r="N778" s="3" t="s">
        <v>1748</v>
      </c>
      <c r="O778">
        <v>82.6</v>
      </c>
      <c r="P778" s="3">
        <v>126</v>
      </c>
      <c r="Q778">
        <v>1.2</v>
      </c>
      <c r="R778" s="3" t="s">
        <v>1749</v>
      </c>
      <c r="S778">
        <v>17.899999999999999</v>
      </c>
      <c r="T778" s="3">
        <v>617</v>
      </c>
      <c r="U778">
        <v>1.9</v>
      </c>
      <c r="V778" s="3" t="s">
        <v>1749</v>
      </c>
      <c r="W778">
        <v>1</v>
      </c>
      <c r="X778" s="3" t="s">
        <v>1749</v>
      </c>
      <c r="Y778">
        <v>13</v>
      </c>
      <c r="Z778" s="3">
        <v>662</v>
      </c>
      <c r="AA778">
        <v>1</v>
      </c>
      <c r="AB778" s="3" t="s">
        <v>1749</v>
      </c>
      <c r="AC778">
        <v>60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>
        <v>-34.903842900000001</v>
      </c>
      <c r="AK778">
        <v>-56.190581600000002</v>
      </c>
    </row>
    <row r="779" spans="1:37" x14ac:dyDescent="0.3">
      <c r="A779">
        <v>775</v>
      </c>
      <c r="B779" s="3" t="s">
        <v>703</v>
      </c>
      <c r="C779" t="s">
        <v>998</v>
      </c>
      <c r="D779" t="s">
        <v>122</v>
      </c>
      <c r="E779" t="s">
        <v>123</v>
      </c>
      <c r="F779" t="s">
        <v>82</v>
      </c>
      <c r="G779" t="s">
        <v>69</v>
      </c>
      <c r="H779" t="s">
        <v>63</v>
      </c>
      <c r="I779">
        <v>4</v>
      </c>
      <c r="J779" t="s">
        <v>70</v>
      </c>
      <c r="K779">
        <v>11.5</v>
      </c>
      <c r="L779" s="3" t="s">
        <v>1748</v>
      </c>
      <c r="M779">
        <v>5.2</v>
      </c>
      <c r="N779" s="3" t="s">
        <v>1748</v>
      </c>
      <c r="O779">
        <v>11.4</v>
      </c>
      <c r="P779" s="3" t="s">
        <v>1749</v>
      </c>
      <c r="Q779">
        <v>11.8</v>
      </c>
      <c r="R779" s="3" t="s">
        <v>1749</v>
      </c>
      <c r="S779">
        <v>36.4</v>
      </c>
      <c r="T779" s="3">
        <v>443</v>
      </c>
      <c r="U779">
        <v>42.2</v>
      </c>
      <c r="V779" s="3">
        <v>334</v>
      </c>
      <c r="W779">
        <v>54.9</v>
      </c>
      <c r="X779" s="3">
        <v>286</v>
      </c>
      <c r="Y779">
        <v>11.5</v>
      </c>
      <c r="Z779" s="3" t="s">
        <v>1749</v>
      </c>
      <c r="AA779">
        <v>9.1999999999999993</v>
      </c>
      <c r="AB779" s="3">
        <v>685</v>
      </c>
      <c r="AC779">
        <v>60</v>
      </c>
      <c r="AD779">
        <v>95</v>
      </c>
      <c r="AE779">
        <v>1</v>
      </c>
      <c r="AF779">
        <v>499</v>
      </c>
      <c r="AG779">
        <v>166</v>
      </c>
      <c r="AH779">
        <v>31931</v>
      </c>
      <c r="AI779">
        <v>67900</v>
      </c>
      <c r="AJ779">
        <v>51.427813</v>
      </c>
      <c r="AK779">
        <v>6.7995856000000003</v>
      </c>
    </row>
    <row r="780" spans="1:37" x14ac:dyDescent="0.3">
      <c r="A780">
        <v>776</v>
      </c>
      <c r="B780" s="3" t="s">
        <v>703</v>
      </c>
      <c r="C780" t="s">
        <v>999</v>
      </c>
      <c r="D780" t="s">
        <v>104</v>
      </c>
      <c r="E780" t="s">
        <v>105</v>
      </c>
      <c r="F780" t="s">
        <v>82</v>
      </c>
      <c r="G780" t="s">
        <v>62</v>
      </c>
      <c r="H780" t="s">
        <v>63</v>
      </c>
      <c r="I780">
        <v>5</v>
      </c>
      <c r="J780" t="s">
        <v>70</v>
      </c>
      <c r="K780">
        <v>10.3</v>
      </c>
      <c r="L780" s="3" t="s">
        <v>1748</v>
      </c>
      <c r="M780">
        <v>2.7</v>
      </c>
      <c r="N780" s="3" t="s">
        <v>1748</v>
      </c>
      <c r="O780">
        <v>7.1</v>
      </c>
      <c r="P780" s="3" t="s">
        <v>1749</v>
      </c>
      <c r="Q780">
        <v>23.6</v>
      </c>
      <c r="R780" s="3">
        <v>505</v>
      </c>
      <c r="S780">
        <v>17.100000000000001</v>
      </c>
      <c r="T780" s="3">
        <v>625</v>
      </c>
      <c r="U780">
        <v>13.9</v>
      </c>
      <c r="V780" s="3">
        <v>642</v>
      </c>
      <c r="W780">
        <v>77.3</v>
      </c>
      <c r="X780" s="3">
        <v>161</v>
      </c>
      <c r="Y780">
        <v>6.7</v>
      </c>
      <c r="Z780" s="3" t="s">
        <v>1749</v>
      </c>
      <c r="AA780">
        <v>15.6</v>
      </c>
      <c r="AB780" s="3">
        <v>601</v>
      </c>
      <c r="AC780">
        <v>60</v>
      </c>
      <c r="AD780">
        <v>92</v>
      </c>
      <c r="AE780">
        <v>4</v>
      </c>
      <c r="AF780">
        <v>2785</v>
      </c>
      <c r="AG780">
        <v>932</v>
      </c>
      <c r="AH780">
        <v>31192</v>
      </c>
      <c r="AI780">
        <v>58875</v>
      </c>
      <c r="AJ780">
        <v>47.249955399999997</v>
      </c>
      <c r="AK780">
        <v>-1.5536813</v>
      </c>
    </row>
    <row r="781" spans="1:37" x14ac:dyDescent="0.3">
      <c r="A781">
        <v>777</v>
      </c>
      <c r="B781" s="3" t="s">
        <v>703</v>
      </c>
      <c r="C781" t="s">
        <v>1000</v>
      </c>
      <c r="D781" t="s">
        <v>59</v>
      </c>
      <c r="E781" t="s">
        <v>60</v>
      </c>
      <c r="F781" t="s">
        <v>68</v>
      </c>
      <c r="G781" t="s">
        <v>62</v>
      </c>
      <c r="H781" t="s">
        <v>63</v>
      </c>
      <c r="I781">
        <v>5</v>
      </c>
      <c r="J781" t="s">
        <v>70</v>
      </c>
      <c r="K781">
        <v>8.6</v>
      </c>
      <c r="L781" s="3" t="s">
        <v>1748</v>
      </c>
      <c r="M781">
        <v>4.5</v>
      </c>
      <c r="N781" s="3" t="s">
        <v>1748</v>
      </c>
      <c r="O781">
        <v>5.3</v>
      </c>
      <c r="P781" s="3" t="s">
        <v>1749</v>
      </c>
      <c r="Q781">
        <v>41.8</v>
      </c>
      <c r="R781" s="3">
        <v>324</v>
      </c>
      <c r="S781">
        <v>4.2</v>
      </c>
      <c r="T781" s="3" t="s">
        <v>1749</v>
      </c>
      <c r="U781">
        <v>6</v>
      </c>
      <c r="V781" s="3" t="s">
        <v>1749</v>
      </c>
      <c r="W781">
        <v>23.2</v>
      </c>
      <c r="X781" s="3">
        <v>518</v>
      </c>
      <c r="Y781">
        <v>9.4</v>
      </c>
      <c r="Z781" s="3" t="s">
        <v>1749</v>
      </c>
      <c r="AA781">
        <v>23.9</v>
      </c>
      <c r="AB781" s="3">
        <v>504</v>
      </c>
      <c r="AC781">
        <v>60</v>
      </c>
      <c r="AD781">
        <v>100</v>
      </c>
      <c r="AE781">
        <v>19</v>
      </c>
      <c r="AF781">
        <v>27091</v>
      </c>
      <c r="AG781">
        <v>12264</v>
      </c>
      <c r="AH781">
        <v>59456</v>
      </c>
      <c r="AI781">
        <v>113268</v>
      </c>
      <c r="AJ781">
        <v>42.685027300000002</v>
      </c>
      <c r="AK781">
        <v>-73.824790300000004</v>
      </c>
    </row>
    <row r="782" spans="1:37" x14ac:dyDescent="0.3">
      <c r="A782">
        <v>778</v>
      </c>
      <c r="B782" s="3" t="s">
        <v>703</v>
      </c>
      <c r="C782" t="s">
        <v>1001</v>
      </c>
      <c r="D782" t="s">
        <v>66</v>
      </c>
      <c r="E782" t="s">
        <v>67</v>
      </c>
      <c r="F782" t="s">
        <v>68</v>
      </c>
      <c r="G782" t="s">
        <v>62</v>
      </c>
      <c r="H782" t="s">
        <v>63</v>
      </c>
      <c r="I782">
        <v>3</v>
      </c>
      <c r="J782" t="s">
        <v>70</v>
      </c>
      <c r="K782">
        <v>8.4</v>
      </c>
      <c r="L782" s="3" t="s">
        <v>1748</v>
      </c>
      <c r="M782">
        <v>7</v>
      </c>
      <c r="N782" s="3" t="s">
        <v>1748</v>
      </c>
      <c r="O782">
        <v>8.9</v>
      </c>
      <c r="P782" s="3" t="s">
        <v>1749</v>
      </c>
      <c r="Q782">
        <v>15.8</v>
      </c>
      <c r="R782" s="3">
        <v>622</v>
      </c>
      <c r="S782">
        <v>56.2</v>
      </c>
      <c r="T782" s="3">
        <v>330</v>
      </c>
      <c r="U782">
        <v>54.2</v>
      </c>
      <c r="V782" s="3">
        <v>270</v>
      </c>
      <c r="W782">
        <v>27.6</v>
      </c>
      <c r="X782" s="3">
        <v>473</v>
      </c>
      <c r="Y782">
        <v>11.2</v>
      </c>
      <c r="Z782" s="3" t="s">
        <v>1749</v>
      </c>
      <c r="AA782">
        <v>9.1</v>
      </c>
      <c r="AB782" s="3">
        <v>687</v>
      </c>
      <c r="AC782">
        <v>60</v>
      </c>
      <c r="AD782">
        <v>96</v>
      </c>
      <c r="AE782">
        <v>12</v>
      </c>
      <c r="AF782">
        <v>11405</v>
      </c>
      <c r="AG782">
        <v>3215</v>
      </c>
      <c r="AH782">
        <v>37460</v>
      </c>
      <c r="AI782">
        <v>66806</v>
      </c>
      <c r="AJ782">
        <v>50.824322899999999</v>
      </c>
      <c r="AK782">
        <v>-0.44036720000000001</v>
      </c>
    </row>
    <row r="783" spans="1:37" x14ac:dyDescent="0.3">
      <c r="A783">
        <v>779</v>
      </c>
      <c r="B783" s="3" t="s">
        <v>1002</v>
      </c>
      <c r="C783" t="s">
        <v>1003</v>
      </c>
      <c r="D783" t="s">
        <v>99</v>
      </c>
      <c r="E783" t="s">
        <v>100</v>
      </c>
      <c r="F783" t="s">
        <v>91</v>
      </c>
      <c r="G783" t="s">
        <v>62</v>
      </c>
      <c r="H783" t="s">
        <v>63</v>
      </c>
      <c r="I783">
        <v>4</v>
      </c>
      <c r="J783" t="s">
        <v>64</v>
      </c>
      <c r="K783">
        <v>3.8</v>
      </c>
      <c r="L783" s="3" t="s">
        <v>1748</v>
      </c>
      <c r="M783">
        <v>8.5</v>
      </c>
      <c r="N783" s="3" t="s">
        <v>1748</v>
      </c>
      <c r="O783">
        <v>100</v>
      </c>
      <c r="P783" s="3">
        <v>1</v>
      </c>
      <c r="Q783">
        <v>1.1000000000000001</v>
      </c>
      <c r="R783" s="3" t="s">
        <v>1749</v>
      </c>
      <c r="S783">
        <v>0</v>
      </c>
      <c r="T783" s="3">
        <v>0</v>
      </c>
      <c r="U783">
        <v>0</v>
      </c>
      <c r="V783" s="3">
        <v>0</v>
      </c>
      <c r="W783">
        <v>40.299999999999997</v>
      </c>
      <c r="X783" s="3">
        <v>374</v>
      </c>
      <c r="Y783">
        <v>7.3</v>
      </c>
      <c r="Z783" s="3" t="s">
        <v>1749</v>
      </c>
      <c r="AA783">
        <v>1</v>
      </c>
      <c r="AB783" s="3" t="s">
        <v>1749</v>
      </c>
      <c r="AC783">
        <v>60</v>
      </c>
      <c r="AD783">
        <v>94</v>
      </c>
      <c r="AE783">
        <v>8</v>
      </c>
      <c r="AF783">
        <v>9176</v>
      </c>
      <c r="AG783">
        <v>3642</v>
      </c>
      <c r="AH783">
        <v>47833</v>
      </c>
      <c r="AI783">
        <v>90994</v>
      </c>
      <c r="AJ783">
        <v>53.8922034</v>
      </c>
      <c r="AK783">
        <v>-122.8133607</v>
      </c>
    </row>
    <row r="784" spans="1:37" x14ac:dyDescent="0.3">
      <c r="A784">
        <v>780</v>
      </c>
      <c r="B784" s="3" t="s">
        <v>703</v>
      </c>
      <c r="C784" t="s">
        <v>1004</v>
      </c>
      <c r="D784" t="s">
        <v>94</v>
      </c>
      <c r="E784" t="s">
        <v>1726</v>
      </c>
      <c r="F784" t="s">
        <v>68</v>
      </c>
      <c r="G784" t="s">
        <v>62</v>
      </c>
      <c r="H784" t="s">
        <v>63</v>
      </c>
      <c r="I784">
        <v>3</v>
      </c>
      <c r="J784" t="s">
        <v>70</v>
      </c>
      <c r="K784">
        <v>3.7</v>
      </c>
      <c r="L784" s="3" t="s">
        <v>1748</v>
      </c>
      <c r="M784">
        <v>1.6</v>
      </c>
      <c r="N784" s="3" t="s">
        <v>1748</v>
      </c>
      <c r="O784">
        <v>9.5</v>
      </c>
      <c r="P784" s="3" t="s">
        <v>1749</v>
      </c>
      <c r="Q784">
        <v>60.5</v>
      </c>
      <c r="R784" s="3">
        <v>202</v>
      </c>
      <c r="S784">
        <v>0</v>
      </c>
      <c r="T784" s="3">
        <v>0</v>
      </c>
      <c r="U784">
        <v>0</v>
      </c>
      <c r="V784" s="3">
        <v>0</v>
      </c>
      <c r="W784">
        <v>2.9</v>
      </c>
      <c r="X784" s="3" t="s">
        <v>1749</v>
      </c>
      <c r="Y784">
        <v>9</v>
      </c>
      <c r="Z784" s="3" t="s">
        <v>1749</v>
      </c>
      <c r="AA784">
        <v>3</v>
      </c>
      <c r="AB784" s="3" t="s">
        <v>1749</v>
      </c>
      <c r="AC784">
        <v>60</v>
      </c>
      <c r="AD784">
        <v>94</v>
      </c>
      <c r="AE784">
        <v>1</v>
      </c>
      <c r="AF784">
        <v>1008</v>
      </c>
      <c r="AG784">
        <v>2742</v>
      </c>
      <c r="AH784">
        <v>30726</v>
      </c>
      <c r="AI784">
        <v>58947</v>
      </c>
      <c r="AJ784">
        <v>39.9980197</v>
      </c>
      <c r="AK784">
        <v>116.3486774</v>
      </c>
    </row>
    <row r="785" spans="1:37" x14ac:dyDescent="0.3">
      <c r="A785">
        <v>781</v>
      </c>
      <c r="B785" s="3">
        <v>776</v>
      </c>
      <c r="C785" t="s">
        <v>1005</v>
      </c>
      <c r="D785" t="s">
        <v>66</v>
      </c>
      <c r="E785" t="s">
        <v>67</v>
      </c>
      <c r="F785" t="s">
        <v>61</v>
      </c>
      <c r="G785" t="s">
        <v>69</v>
      </c>
      <c r="H785" t="s">
        <v>63</v>
      </c>
      <c r="I785">
        <v>4</v>
      </c>
      <c r="J785" t="s">
        <v>70</v>
      </c>
      <c r="K785">
        <v>6.7</v>
      </c>
      <c r="L785" s="3" t="s">
        <v>1748</v>
      </c>
      <c r="M785">
        <v>4.3</v>
      </c>
      <c r="N785" s="3" t="s">
        <v>1748</v>
      </c>
      <c r="O785">
        <v>15.2</v>
      </c>
      <c r="P785" s="3" t="s">
        <v>1749</v>
      </c>
      <c r="Q785">
        <v>27.1</v>
      </c>
      <c r="R785" s="3">
        <v>462</v>
      </c>
      <c r="S785">
        <v>53.1</v>
      </c>
      <c r="T785" s="3">
        <v>344</v>
      </c>
      <c r="U785">
        <v>33.200000000000003</v>
      </c>
      <c r="V785" s="3">
        <v>391</v>
      </c>
      <c r="W785">
        <v>11.6</v>
      </c>
      <c r="X785" s="3">
        <v>642</v>
      </c>
      <c r="Y785">
        <v>10.5</v>
      </c>
      <c r="Z785" s="3" t="s">
        <v>1749</v>
      </c>
      <c r="AA785">
        <v>3.1</v>
      </c>
      <c r="AB785" s="3" t="s">
        <v>1749</v>
      </c>
      <c r="AC785">
        <v>60</v>
      </c>
      <c r="AD785">
        <v>96</v>
      </c>
      <c r="AE785">
        <v>12</v>
      </c>
      <c r="AF785">
        <v>11405</v>
      </c>
      <c r="AG785">
        <v>3215</v>
      </c>
      <c r="AH785">
        <v>37460</v>
      </c>
      <c r="AI785">
        <v>66806</v>
      </c>
      <c r="AJ785">
        <v>53.002951199999998</v>
      </c>
      <c r="AK785">
        <v>-2.2721328999999999</v>
      </c>
    </row>
    <row r="786" spans="1:37" x14ac:dyDescent="0.3">
      <c r="A786">
        <v>782</v>
      </c>
      <c r="B786" s="3">
        <v>738</v>
      </c>
      <c r="C786" t="s">
        <v>1006</v>
      </c>
      <c r="D786" t="s">
        <v>372</v>
      </c>
      <c r="E786" t="s">
        <v>373</v>
      </c>
      <c r="F786" t="s">
        <v>61</v>
      </c>
      <c r="G786" t="s">
        <v>69</v>
      </c>
      <c r="H786" t="s">
        <v>708</v>
      </c>
      <c r="I786">
        <v>3</v>
      </c>
      <c r="J786" t="s">
        <v>70</v>
      </c>
      <c r="K786">
        <v>14.6</v>
      </c>
      <c r="L786" s="3">
        <v>593</v>
      </c>
      <c r="M786">
        <v>20.9</v>
      </c>
      <c r="N786" s="3">
        <v>443</v>
      </c>
      <c r="O786">
        <v>53</v>
      </c>
      <c r="P786" s="3">
        <v>294</v>
      </c>
      <c r="Q786">
        <v>1.2</v>
      </c>
      <c r="R786" s="3" t="s">
        <v>1749</v>
      </c>
      <c r="S786">
        <v>8.5</v>
      </c>
      <c r="T786" s="3" t="s">
        <v>1749</v>
      </c>
      <c r="U786">
        <v>15.5</v>
      </c>
      <c r="V786" s="3">
        <v>611</v>
      </c>
      <c r="W786">
        <v>1</v>
      </c>
      <c r="X786" s="3" t="s">
        <v>1749</v>
      </c>
      <c r="Y786">
        <v>11.6</v>
      </c>
      <c r="Z786" s="3" t="s">
        <v>1749</v>
      </c>
      <c r="AA786">
        <v>4.4000000000000004</v>
      </c>
      <c r="AB786" s="3" t="s">
        <v>1749</v>
      </c>
      <c r="AC786">
        <v>60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  <c r="AJ786">
        <v>48.019573000000001</v>
      </c>
      <c r="AK786">
        <v>66.923683999999994</v>
      </c>
    </row>
    <row r="787" spans="1:37" x14ac:dyDescent="0.3">
      <c r="A787">
        <v>783</v>
      </c>
      <c r="B787" s="3" t="s">
        <v>703</v>
      </c>
      <c r="C787" t="s">
        <v>1007</v>
      </c>
      <c r="D787" t="s">
        <v>94</v>
      </c>
      <c r="E787" t="s">
        <v>1726</v>
      </c>
      <c r="F787" t="s">
        <v>68</v>
      </c>
      <c r="G787" t="s">
        <v>62</v>
      </c>
      <c r="H787" t="s">
        <v>63</v>
      </c>
      <c r="I787">
        <v>3</v>
      </c>
      <c r="J787" t="s">
        <v>70</v>
      </c>
      <c r="K787">
        <v>5.5</v>
      </c>
      <c r="L787" s="3" t="s">
        <v>1748</v>
      </c>
      <c r="M787">
        <v>1.9</v>
      </c>
      <c r="N787" s="3" t="s">
        <v>1748</v>
      </c>
      <c r="O787">
        <v>7.2</v>
      </c>
      <c r="P787" s="3" t="s">
        <v>1749</v>
      </c>
      <c r="Q787">
        <v>58.8</v>
      </c>
      <c r="R787" s="3">
        <v>215</v>
      </c>
      <c r="S787">
        <v>0</v>
      </c>
      <c r="T787" s="3">
        <v>0</v>
      </c>
      <c r="U787">
        <v>1.5</v>
      </c>
      <c r="V787" s="3" t="s">
        <v>1749</v>
      </c>
      <c r="W787">
        <v>6.5</v>
      </c>
      <c r="X787" s="3" t="s">
        <v>1749</v>
      </c>
      <c r="Y787">
        <v>5.3</v>
      </c>
      <c r="Z787" s="3" t="s">
        <v>1749</v>
      </c>
      <c r="AA787">
        <v>2.5</v>
      </c>
      <c r="AB787" s="3" t="s">
        <v>1749</v>
      </c>
      <c r="AC787">
        <v>60</v>
      </c>
      <c r="AD787">
        <v>94</v>
      </c>
      <c r="AE787">
        <v>1</v>
      </c>
      <c r="AF787">
        <v>1008</v>
      </c>
      <c r="AG787">
        <v>2742</v>
      </c>
      <c r="AH787">
        <v>30726</v>
      </c>
      <c r="AI787">
        <v>58947</v>
      </c>
      <c r="AJ787">
        <v>32.033399000000003</v>
      </c>
      <c r="AK787">
        <v>118.84258699999999</v>
      </c>
    </row>
    <row r="788" spans="1:37" x14ac:dyDescent="0.3">
      <c r="A788">
        <v>784</v>
      </c>
      <c r="B788" s="3" t="s">
        <v>703</v>
      </c>
      <c r="C788" t="s">
        <v>1008</v>
      </c>
      <c r="D788" t="s">
        <v>275</v>
      </c>
      <c r="E788" t="s">
        <v>276</v>
      </c>
      <c r="F788" t="s">
        <v>61</v>
      </c>
      <c r="G788" t="s">
        <v>78</v>
      </c>
      <c r="H788" t="s">
        <v>63</v>
      </c>
      <c r="I788">
        <v>4</v>
      </c>
      <c r="J788" t="s">
        <v>70</v>
      </c>
      <c r="K788">
        <v>3.7</v>
      </c>
      <c r="L788" s="3" t="s">
        <v>1748</v>
      </c>
      <c r="M788">
        <v>2.7</v>
      </c>
      <c r="N788" s="3" t="s">
        <v>1748</v>
      </c>
      <c r="O788">
        <v>11.8</v>
      </c>
      <c r="P788" s="3" t="s">
        <v>1749</v>
      </c>
      <c r="Q788">
        <v>58.9</v>
      </c>
      <c r="R788" s="3">
        <v>214</v>
      </c>
      <c r="S788">
        <v>0</v>
      </c>
      <c r="T788" s="3">
        <v>0</v>
      </c>
      <c r="U788">
        <v>2.1</v>
      </c>
      <c r="V788" s="3" t="s">
        <v>1749</v>
      </c>
      <c r="W788">
        <v>1.5</v>
      </c>
      <c r="X788" s="3" t="s">
        <v>1749</v>
      </c>
      <c r="Y788">
        <v>7.7</v>
      </c>
      <c r="Z788" s="3" t="s">
        <v>1749</v>
      </c>
      <c r="AA788">
        <v>1.1000000000000001</v>
      </c>
      <c r="AB788" s="3" t="s">
        <v>1749</v>
      </c>
      <c r="AC788">
        <v>60</v>
      </c>
      <c r="AD788">
        <v>87</v>
      </c>
      <c r="AE788">
        <v>16</v>
      </c>
      <c r="AF788">
        <v>2816</v>
      </c>
      <c r="AG788">
        <v>32021</v>
      </c>
      <c r="AH788">
        <v>7774</v>
      </c>
      <c r="AI788">
        <v>14233</v>
      </c>
      <c r="AJ788">
        <v>10.7589381</v>
      </c>
      <c r="AK788">
        <v>78.8132181</v>
      </c>
    </row>
    <row r="789" spans="1:37" x14ac:dyDescent="0.3">
      <c r="A789">
        <v>785</v>
      </c>
      <c r="B789" s="3">
        <v>777</v>
      </c>
      <c r="C789" t="s">
        <v>1009</v>
      </c>
      <c r="D789" t="s">
        <v>59</v>
      </c>
      <c r="E789" t="s">
        <v>60</v>
      </c>
      <c r="F789" t="s">
        <v>68</v>
      </c>
      <c r="G789" t="s">
        <v>62</v>
      </c>
      <c r="H789" t="s">
        <v>63</v>
      </c>
      <c r="I789">
        <v>5</v>
      </c>
      <c r="J789" t="s">
        <v>64</v>
      </c>
      <c r="K789">
        <v>13.6</v>
      </c>
      <c r="L789" s="3" t="s">
        <v>1748</v>
      </c>
      <c r="M789">
        <v>9.6</v>
      </c>
      <c r="N789" s="3" t="s">
        <v>1748</v>
      </c>
      <c r="O789">
        <v>11.8</v>
      </c>
      <c r="P789" s="3" t="s">
        <v>1749</v>
      </c>
      <c r="Q789">
        <v>13.7</v>
      </c>
      <c r="R789" s="3">
        <v>661</v>
      </c>
      <c r="S789">
        <v>4.8</v>
      </c>
      <c r="T789" s="3" t="s">
        <v>1749</v>
      </c>
      <c r="U789">
        <v>44.1</v>
      </c>
      <c r="V789" s="3">
        <v>328</v>
      </c>
      <c r="W789">
        <v>11.1</v>
      </c>
      <c r="X789" s="3">
        <v>650</v>
      </c>
      <c r="Y789">
        <v>30.2</v>
      </c>
      <c r="Z789" s="3">
        <v>256</v>
      </c>
      <c r="AA789">
        <v>23</v>
      </c>
      <c r="AB789" s="3">
        <v>514</v>
      </c>
      <c r="AC789">
        <v>60</v>
      </c>
      <c r="AD789">
        <v>100</v>
      </c>
      <c r="AE789">
        <v>19</v>
      </c>
      <c r="AF789">
        <v>27091</v>
      </c>
      <c r="AG789">
        <v>12264</v>
      </c>
      <c r="AH789">
        <v>59456</v>
      </c>
      <c r="AI789">
        <v>113268</v>
      </c>
      <c r="AJ789">
        <v>43.048122100000001</v>
      </c>
      <c r="AK789">
        <v>-76.147424400000006</v>
      </c>
    </row>
    <row r="790" spans="1:37" x14ac:dyDescent="0.3">
      <c r="A790">
        <v>786</v>
      </c>
      <c r="B790" s="3">
        <v>494</v>
      </c>
      <c r="C790" t="s">
        <v>1010</v>
      </c>
      <c r="D790" t="s">
        <v>128</v>
      </c>
      <c r="E790" t="s">
        <v>129</v>
      </c>
      <c r="F790" t="s">
        <v>61</v>
      </c>
      <c r="G790" t="s">
        <v>69</v>
      </c>
      <c r="H790" t="s">
        <v>63</v>
      </c>
      <c r="I790">
        <v>3</v>
      </c>
      <c r="J790" t="s">
        <v>64</v>
      </c>
      <c r="K790">
        <v>3.6</v>
      </c>
      <c r="L790" s="3" t="s">
        <v>1748</v>
      </c>
      <c r="M790">
        <v>2.7</v>
      </c>
      <c r="N790" s="3" t="s">
        <v>1748</v>
      </c>
      <c r="O790">
        <v>99</v>
      </c>
      <c r="P790" s="3">
        <v>37</v>
      </c>
      <c r="Q790">
        <v>12</v>
      </c>
      <c r="R790" s="3">
        <v>700</v>
      </c>
      <c r="S790">
        <v>3.3</v>
      </c>
      <c r="T790" s="3" t="s">
        <v>1749</v>
      </c>
      <c r="U790">
        <v>13</v>
      </c>
      <c r="V790" s="3">
        <v>662</v>
      </c>
      <c r="W790">
        <v>1</v>
      </c>
      <c r="X790" s="3" t="s">
        <v>1749</v>
      </c>
      <c r="Y790">
        <v>7.2</v>
      </c>
      <c r="Z790" s="3" t="s">
        <v>1749</v>
      </c>
      <c r="AA790">
        <v>1.1000000000000001</v>
      </c>
      <c r="AB790" s="3" t="s">
        <v>1749</v>
      </c>
      <c r="AC790">
        <v>60</v>
      </c>
      <c r="AD790">
        <v>90</v>
      </c>
      <c r="AE790">
        <v>5</v>
      </c>
      <c r="AF790">
        <v>3655</v>
      </c>
      <c r="AG790">
        <v>1537</v>
      </c>
      <c r="AH790">
        <v>34860</v>
      </c>
      <c r="AI790">
        <v>63618</v>
      </c>
      <c r="AJ790">
        <v>37.5857654</v>
      </c>
      <c r="AK790">
        <v>127.0048121</v>
      </c>
    </row>
    <row r="791" spans="1:37" x14ac:dyDescent="0.3">
      <c r="A791">
        <v>787</v>
      </c>
      <c r="B791" s="3" t="s">
        <v>703</v>
      </c>
      <c r="C791" t="s">
        <v>1011</v>
      </c>
      <c r="D791" t="s">
        <v>160</v>
      </c>
      <c r="E791" t="s">
        <v>161</v>
      </c>
      <c r="F791" t="s">
        <v>61</v>
      </c>
      <c r="G791" t="s">
        <v>134</v>
      </c>
      <c r="H791" t="s">
        <v>320</v>
      </c>
      <c r="I791">
        <v>2</v>
      </c>
      <c r="J791" t="s">
        <v>70</v>
      </c>
      <c r="K791">
        <v>10.1</v>
      </c>
      <c r="L791" s="3" t="s">
        <v>1748</v>
      </c>
      <c r="M791">
        <v>7.1</v>
      </c>
      <c r="N791" s="3" t="s">
        <v>1748</v>
      </c>
      <c r="O791">
        <v>15.2</v>
      </c>
      <c r="P791" s="3" t="s">
        <v>1749</v>
      </c>
      <c r="Q791">
        <v>28.3</v>
      </c>
      <c r="R791" s="3">
        <v>450</v>
      </c>
      <c r="S791">
        <v>23.6</v>
      </c>
      <c r="T791" s="3">
        <v>558</v>
      </c>
      <c r="U791">
        <v>9.6999999999999993</v>
      </c>
      <c r="V791" s="3" t="s">
        <v>1749</v>
      </c>
      <c r="W791">
        <v>5.9</v>
      </c>
      <c r="X791" s="3" t="s">
        <v>1749</v>
      </c>
      <c r="Y791">
        <v>9.9</v>
      </c>
      <c r="Z791" s="3" t="s">
        <v>1749</v>
      </c>
      <c r="AA791">
        <v>28.4</v>
      </c>
      <c r="AB791" s="3">
        <v>463</v>
      </c>
      <c r="AC791">
        <v>60</v>
      </c>
      <c r="AD791">
        <v>84</v>
      </c>
      <c r="AE791">
        <v>10</v>
      </c>
      <c r="AF791">
        <v>3396</v>
      </c>
      <c r="AG791">
        <v>7901</v>
      </c>
      <c r="AH791">
        <v>14981</v>
      </c>
      <c r="AI791">
        <v>28346</v>
      </c>
      <c r="AJ791">
        <v>3.5436412000000002</v>
      </c>
      <c r="AK791">
        <v>103.4288926</v>
      </c>
    </row>
    <row r="792" spans="1:37" x14ac:dyDescent="0.3">
      <c r="A792">
        <v>788</v>
      </c>
      <c r="B792" s="3">
        <v>467</v>
      </c>
      <c r="C792" t="s">
        <v>1012</v>
      </c>
      <c r="D792" t="s">
        <v>59</v>
      </c>
      <c r="E792" t="s">
        <v>60</v>
      </c>
      <c r="F792" t="s">
        <v>91</v>
      </c>
      <c r="G792" t="s">
        <v>62</v>
      </c>
      <c r="H792" t="s">
        <v>63</v>
      </c>
      <c r="I792">
        <v>4</v>
      </c>
      <c r="J792" t="s">
        <v>70</v>
      </c>
      <c r="K792">
        <v>3.1</v>
      </c>
      <c r="L792" s="3" t="s">
        <v>1748</v>
      </c>
      <c r="M792">
        <v>3.2</v>
      </c>
      <c r="N792" s="3" t="s">
        <v>1748</v>
      </c>
      <c r="O792">
        <v>99.6</v>
      </c>
      <c r="P792" s="3">
        <v>30</v>
      </c>
      <c r="Q792">
        <v>13.4</v>
      </c>
      <c r="R792" s="3">
        <v>670</v>
      </c>
      <c r="S792">
        <v>6.7</v>
      </c>
      <c r="T792" s="3" t="s">
        <v>1749</v>
      </c>
      <c r="U792">
        <v>3.1</v>
      </c>
      <c r="V792" s="3" t="s">
        <v>1749</v>
      </c>
      <c r="W792">
        <v>4.5999999999999996</v>
      </c>
      <c r="X792" s="3" t="s">
        <v>1749</v>
      </c>
      <c r="Y792">
        <v>8.4</v>
      </c>
      <c r="Z792" s="3" t="s">
        <v>1749</v>
      </c>
      <c r="AA792">
        <v>1</v>
      </c>
      <c r="AB792" s="3" t="s">
        <v>1749</v>
      </c>
      <c r="AC792">
        <v>60</v>
      </c>
      <c r="AD792">
        <v>100</v>
      </c>
      <c r="AE792">
        <v>19</v>
      </c>
      <c r="AF792">
        <v>27091</v>
      </c>
      <c r="AG792">
        <v>12264</v>
      </c>
      <c r="AH792">
        <v>59456</v>
      </c>
      <c r="AI792">
        <v>113268</v>
      </c>
      <c r="AJ792">
        <v>64.855574799999999</v>
      </c>
      <c r="AK792">
        <v>-147.83405980000001</v>
      </c>
    </row>
    <row r="793" spans="1:37" x14ac:dyDescent="0.3">
      <c r="A793">
        <v>789</v>
      </c>
      <c r="B793" s="3">
        <v>739</v>
      </c>
      <c r="C793" t="s">
        <v>1013</v>
      </c>
      <c r="D793" t="s">
        <v>59</v>
      </c>
      <c r="E793" t="s">
        <v>60</v>
      </c>
      <c r="F793" t="s">
        <v>61</v>
      </c>
      <c r="G793" t="s">
        <v>62</v>
      </c>
      <c r="H793" t="s">
        <v>320</v>
      </c>
      <c r="I793">
        <v>5</v>
      </c>
      <c r="J793" t="s">
        <v>64</v>
      </c>
      <c r="K793">
        <v>16.2</v>
      </c>
      <c r="L793" s="3">
        <v>542</v>
      </c>
      <c r="M793">
        <v>22.8</v>
      </c>
      <c r="N793" s="3">
        <v>418</v>
      </c>
      <c r="O793">
        <v>30</v>
      </c>
      <c r="P793" s="3">
        <v>522</v>
      </c>
      <c r="Q793">
        <v>4.0999999999999996</v>
      </c>
      <c r="R793" s="3" t="s">
        <v>1749</v>
      </c>
      <c r="S793">
        <v>3</v>
      </c>
      <c r="T793" s="3" t="s">
        <v>1749</v>
      </c>
      <c r="U793">
        <v>15.6</v>
      </c>
      <c r="V793" s="3">
        <v>610</v>
      </c>
      <c r="W793">
        <v>1.2</v>
      </c>
      <c r="X793" s="3" t="s">
        <v>1749</v>
      </c>
      <c r="Y793">
        <v>33.299999999999997</v>
      </c>
      <c r="Z793" s="3">
        <v>231</v>
      </c>
      <c r="AA793">
        <v>3</v>
      </c>
      <c r="AB793" s="3" t="s">
        <v>1749</v>
      </c>
      <c r="AC793">
        <v>60</v>
      </c>
      <c r="AD793">
        <v>100</v>
      </c>
      <c r="AE793">
        <v>19</v>
      </c>
      <c r="AF793">
        <v>27091</v>
      </c>
      <c r="AG793">
        <v>12264</v>
      </c>
      <c r="AH793">
        <v>59456</v>
      </c>
      <c r="AI793">
        <v>113268</v>
      </c>
      <c r="AJ793">
        <v>38.938015499999999</v>
      </c>
      <c r="AK793">
        <v>-77.088921999999997</v>
      </c>
    </row>
    <row r="794" spans="1:37" x14ac:dyDescent="0.3">
      <c r="A794">
        <v>790</v>
      </c>
      <c r="B794" s="3" t="s">
        <v>703</v>
      </c>
      <c r="C794" t="s">
        <v>1014</v>
      </c>
      <c r="D794" t="s">
        <v>59</v>
      </c>
      <c r="E794" t="s">
        <v>60</v>
      </c>
      <c r="F794" t="s">
        <v>91</v>
      </c>
      <c r="G794" t="s">
        <v>62</v>
      </c>
      <c r="H794" t="s">
        <v>63</v>
      </c>
      <c r="I794">
        <v>5</v>
      </c>
      <c r="J794" t="s">
        <v>64</v>
      </c>
      <c r="K794">
        <v>1.6</v>
      </c>
      <c r="L794" s="3" t="s">
        <v>1748</v>
      </c>
      <c r="M794">
        <v>2.4</v>
      </c>
      <c r="N794" s="3" t="s">
        <v>1748</v>
      </c>
      <c r="O794">
        <v>16.899999999999999</v>
      </c>
      <c r="P794" s="3" t="s">
        <v>1749</v>
      </c>
      <c r="Q794">
        <v>39</v>
      </c>
      <c r="R794" s="3">
        <v>351</v>
      </c>
      <c r="S794">
        <v>64.7</v>
      </c>
      <c r="T794" s="3">
        <v>297</v>
      </c>
      <c r="U794">
        <v>8.6</v>
      </c>
      <c r="V794" s="3" t="s">
        <v>1749</v>
      </c>
      <c r="W794">
        <v>2.6</v>
      </c>
      <c r="X794" s="3" t="s">
        <v>1749</v>
      </c>
      <c r="Y794">
        <v>10.7</v>
      </c>
      <c r="Z794" s="3" t="s">
        <v>1749</v>
      </c>
      <c r="AA794">
        <v>1.2</v>
      </c>
      <c r="AB794" s="3" t="s">
        <v>1749</v>
      </c>
      <c r="AC794">
        <v>60</v>
      </c>
      <c r="AD794">
        <v>100</v>
      </c>
      <c r="AE794">
        <v>19</v>
      </c>
      <c r="AF794">
        <v>27091</v>
      </c>
      <c r="AG794">
        <v>12264</v>
      </c>
      <c r="AH794">
        <v>59456</v>
      </c>
      <c r="AI794">
        <v>113268</v>
      </c>
      <c r="AJ794">
        <v>44.663949299999999</v>
      </c>
      <c r="AK794">
        <v>-74.999083200000001</v>
      </c>
    </row>
    <row r="795" spans="1:37" x14ac:dyDescent="0.3">
      <c r="A795">
        <v>791</v>
      </c>
      <c r="B795" s="3" t="s">
        <v>703</v>
      </c>
      <c r="C795" t="s">
        <v>1015</v>
      </c>
      <c r="D795" t="s">
        <v>384</v>
      </c>
      <c r="E795" t="s">
        <v>385</v>
      </c>
      <c r="F795" t="s">
        <v>82</v>
      </c>
      <c r="G795" t="s">
        <v>69</v>
      </c>
      <c r="H795" t="s">
        <v>320</v>
      </c>
      <c r="I795">
        <v>4</v>
      </c>
      <c r="J795" t="s">
        <v>70</v>
      </c>
      <c r="K795">
        <v>17.2</v>
      </c>
      <c r="L795" s="3">
        <v>517</v>
      </c>
      <c r="M795">
        <v>33.9</v>
      </c>
      <c r="N795" s="3">
        <v>289</v>
      </c>
      <c r="O795">
        <v>15.7</v>
      </c>
      <c r="P795" s="3" t="s">
        <v>1749</v>
      </c>
      <c r="Q795">
        <v>1.4</v>
      </c>
      <c r="R795" s="3" t="s">
        <v>1749</v>
      </c>
      <c r="S795">
        <v>22.8</v>
      </c>
      <c r="T795" s="3">
        <v>566</v>
      </c>
      <c r="U795">
        <v>2.8</v>
      </c>
      <c r="V795" s="3" t="s">
        <v>1749</v>
      </c>
      <c r="W795">
        <v>1</v>
      </c>
      <c r="X795" s="3" t="s">
        <v>1749</v>
      </c>
      <c r="Y795">
        <v>15</v>
      </c>
      <c r="Z795" s="3">
        <v>558</v>
      </c>
      <c r="AA795">
        <v>13.1</v>
      </c>
      <c r="AB795" s="3">
        <v>634</v>
      </c>
      <c r="AC795">
        <v>60</v>
      </c>
      <c r="AD795">
        <v>76</v>
      </c>
      <c r="AE795">
        <v>9</v>
      </c>
      <c r="AF795">
        <v>2316</v>
      </c>
      <c r="AG795">
        <v>12885</v>
      </c>
      <c r="AH795">
        <v>11033</v>
      </c>
      <c r="AI795">
        <v>20640</v>
      </c>
      <c r="AJ795">
        <v>-7.0519625000000001</v>
      </c>
      <c r="AK795">
        <v>110.4408916</v>
      </c>
    </row>
    <row r="796" spans="1:37" x14ac:dyDescent="0.3">
      <c r="A796">
        <v>792</v>
      </c>
      <c r="B796" s="3">
        <v>778</v>
      </c>
      <c r="C796" t="s">
        <v>1016</v>
      </c>
      <c r="D796" t="s">
        <v>205</v>
      </c>
      <c r="E796" t="s">
        <v>206</v>
      </c>
      <c r="F796" t="s">
        <v>91</v>
      </c>
      <c r="G796" t="s">
        <v>78</v>
      </c>
      <c r="H796" t="s">
        <v>320</v>
      </c>
      <c r="I796">
        <v>4</v>
      </c>
      <c r="J796" t="s">
        <v>64</v>
      </c>
      <c r="K796">
        <v>9</v>
      </c>
      <c r="L796" s="3" t="s">
        <v>1748</v>
      </c>
      <c r="M796">
        <v>38.799999999999997</v>
      </c>
      <c r="N796" s="3">
        <v>251</v>
      </c>
      <c r="O796">
        <v>35.200000000000003</v>
      </c>
      <c r="P796" s="3">
        <v>449</v>
      </c>
      <c r="Q796">
        <v>1.4</v>
      </c>
      <c r="R796" s="3" t="s">
        <v>1749</v>
      </c>
      <c r="S796">
        <v>26.7</v>
      </c>
      <c r="T796" s="3">
        <v>512</v>
      </c>
      <c r="U796">
        <v>13.5</v>
      </c>
      <c r="V796" s="3">
        <v>652</v>
      </c>
      <c r="W796">
        <v>1</v>
      </c>
      <c r="X796" s="3" t="s">
        <v>1749</v>
      </c>
      <c r="Y796">
        <v>6.6</v>
      </c>
      <c r="Z796" s="3" t="s">
        <v>1749</v>
      </c>
      <c r="AA796">
        <v>1</v>
      </c>
      <c r="AB796" s="3" t="s">
        <v>1749</v>
      </c>
      <c r="AC796">
        <v>60</v>
      </c>
      <c r="AD796">
        <v>71</v>
      </c>
      <c r="AE796">
        <v>2</v>
      </c>
      <c r="AF796">
        <v>551</v>
      </c>
      <c r="AG796">
        <v>925</v>
      </c>
      <c r="AH796">
        <v>12243</v>
      </c>
      <c r="AI796">
        <v>21932</v>
      </c>
      <c r="AJ796">
        <v>-34.641714899999997</v>
      </c>
      <c r="AK796">
        <v>-58.406390799999997</v>
      </c>
    </row>
    <row r="797" spans="1:37" x14ac:dyDescent="0.3">
      <c r="A797">
        <v>793</v>
      </c>
      <c r="B797" s="3">
        <v>779</v>
      </c>
      <c r="C797" t="s">
        <v>1017</v>
      </c>
      <c r="D797" t="s">
        <v>94</v>
      </c>
      <c r="E797" t="s">
        <v>1726</v>
      </c>
      <c r="F797" t="s">
        <v>82</v>
      </c>
      <c r="G797" t="s">
        <v>62</v>
      </c>
      <c r="H797" t="s">
        <v>63</v>
      </c>
      <c r="I797">
        <v>5</v>
      </c>
      <c r="J797" t="s">
        <v>70</v>
      </c>
      <c r="K797">
        <v>8.3000000000000007</v>
      </c>
      <c r="L797" s="3" t="s">
        <v>1748</v>
      </c>
      <c r="M797">
        <v>2.2999999999999998</v>
      </c>
      <c r="N797" s="3" t="s">
        <v>1748</v>
      </c>
      <c r="O797">
        <v>26.3</v>
      </c>
      <c r="P797" s="3">
        <v>566</v>
      </c>
      <c r="Q797">
        <v>38.1</v>
      </c>
      <c r="R797" s="3">
        <v>366</v>
      </c>
      <c r="S797">
        <v>2.5</v>
      </c>
      <c r="T797" s="3" t="s">
        <v>1749</v>
      </c>
      <c r="U797">
        <v>1.6</v>
      </c>
      <c r="V797" s="3" t="s">
        <v>1749</v>
      </c>
      <c r="W797">
        <v>15.3</v>
      </c>
      <c r="X797" s="3">
        <v>594</v>
      </c>
      <c r="Y797">
        <v>6.2</v>
      </c>
      <c r="Z797" s="3" t="s">
        <v>1749</v>
      </c>
      <c r="AA797">
        <v>9.8000000000000007</v>
      </c>
      <c r="AB797" s="3">
        <v>669</v>
      </c>
      <c r="AC797">
        <v>60</v>
      </c>
      <c r="AD797">
        <v>94</v>
      </c>
      <c r="AE797">
        <v>1</v>
      </c>
      <c r="AF797">
        <v>1008</v>
      </c>
      <c r="AG797">
        <v>2742</v>
      </c>
      <c r="AH797">
        <v>30726</v>
      </c>
      <c r="AI797">
        <v>58947</v>
      </c>
      <c r="AJ797">
        <v>36.047769899999999</v>
      </c>
      <c r="AK797">
        <v>103.8585624</v>
      </c>
    </row>
    <row r="798" spans="1:37" x14ac:dyDescent="0.3">
      <c r="A798">
        <v>794</v>
      </c>
      <c r="B798" s="3">
        <v>686</v>
      </c>
      <c r="C798" t="s">
        <v>1018</v>
      </c>
      <c r="D798" t="s">
        <v>193</v>
      </c>
      <c r="E798" t="s">
        <v>194</v>
      </c>
      <c r="F798" t="s">
        <v>68</v>
      </c>
      <c r="G798" t="s">
        <v>134</v>
      </c>
      <c r="H798" t="s">
        <v>320</v>
      </c>
      <c r="I798">
        <v>5</v>
      </c>
      <c r="J798" t="s">
        <v>70</v>
      </c>
      <c r="K798">
        <v>12.6</v>
      </c>
      <c r="L798" s="3" t="s">
        <v>1748</v>
      </c>
      <c r="M798">
        <v>14.3</v>
      </c>
      <c r="N798" s="3">
        <v>574</v>
      </c>
      <c r="O798">
        <v>49.6</v>
      </c>
      <c r="P798" s="3">
        <v>312</v>
      </c>
      <c r="Q798">
        <v>2.8</v>
      </c>
      <c r="R798" s="3" t="s">
        <v>1749</v>
      </c>
      <c r="S798">
        <v>6</v>
      </c>
      <c r="T798" s="3" t="s">
        <v>1749</v>
      </c>
      <c r="U798">
        <v>21.2</v>
      </c>
      <c r="V798" s="3">
        <v>530</v>
      </c>
      <c r="W798">
        <v>5.8</v>
      </c>
      <c r="X798" s="3" t="s">
        <v>1749</v>
      </c>
      <c r="Y798">
        <v>30.1</v>
      </c>
      <c r="Z798" s="3">
        <v>258</v>
      </c>
      <c r="AA798">
        <v>7.5</v>
      </c>
      <c r="AB798" s="3" t="s">
        <v>1749</v>
      </c>
      <c r="AC798">
        <v>60</v>
      </c>
      <c r="AD798">
        <v>87</v>
      </c>
      <c r="AE798">
        <v>17</v>
      </c>
      <c r="AF798">
        <v>3786</v>
      </c>
      <c r="AG798">
        <v>12588</v>
      </c>
      <c r="AH798">
        <v>9400</v>
      </c>
      <c r="AI798">
        <v>17679</v>
      </c>
      <c r="AJ798">
        <v>55.727673099999997</v>
      </c>
      <c r="AK798">
        <v>37.627346699999997</v>
      </c>
    </row>
    <row r="799" spans="1:37" x14ac:dyDescent="0.3">
      <c r="A799">
        <v>795</v>
      </c>
      <c r="B799" s="3">
        <v>740</v>
      </c>
      <c r="C799" t="s">
        <v>1019</v>
      </c>
      <c r="D799" t="s">
        <v>62</v>
      </c>
      <c r="E799" t="s">
        <v>333</v>
      </c>
      <c r="F799" t="s">
        <v>61</v>
      </c>
      <c r="G799" t="s">
        <v>69</v>
      </c>
      <c r="H799" t="s">
        <v>708</v>
      </c>
      <c r="I799">
        <v>3</v>
      </c>
      <c r="J799" t="s">
        <v>64</v>
      </c>
      <c r="K799">
        <v>19.399999999999999</v>
      </c>
      <c r="L799" s="3">
        <v>459</v>
      </c>
      <c r="M799">
        <v>39.1</v>
      </c>
      <c r="N799" s="3">
        <v>242</v>
      </c>
      <c r="O799">
        <v>15.4</v>
      </c>
      <c r="P799" s="3" t="s">
        <v>1749</v>
      </c>
      <c r="Q799">
        <v>2</v>
      </c>
      <c r="R799" s="3" t="s">
        <v>1749</v>
      </c>
      <c r="S799">
        <v>6.7</v>
      </c>
      <c r="T799" s="3" t="s">
        <v>1749</v>
      </c>
      <c r="U799">
        <v>3.3</v>
      </c>
      <c r="V799" s="3" t="s">
        <v>1749</v>
      </c>
      <c r="W799">
        <v>1</v>
      </c>
      <c r="X799" s="3" t="s">
        <v>1749</v>
      </c>
      <c r="Y799">
        <v>11.3</v>
      </c>
      <c r="Z799" s="3" t="s">
        <v>1749</v>
      </c>
      <c r="AA799">
        <v>3.7</v>
      </c>
      <c r="AB799" s="3" t="s">
        <v>1749</v>
      </c>
      <c r="AC799">
        <v>60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>
        <v>4.8615786999999999</v>
      </c>
      <c r="AK799">
        <v>-74.032536800000003</v>
      </c>
    </row>
    <row r="800" spans="1:37" x14ac:dyDescent="0.3">
      <c r="A800">
        <v>796</v>
      </c>
      <c r="B800" s="3" t="s">
        <v>703</v>
      </c>
      <c r="C800" t="s">
        <v>1020</v>
      </c>
      <c r="D800" t="s">
        <v>243</v>
      </c>
      <c r="E800" t="s">
        <v>244</v>
      </c>
      <c r="F800" t="s">
        <v>61</v>
      </c>
      <c r="G800" t="s">
        <v>78</v>
      </c>
      <c r="H800" t="s">
        <v>63</v>
      </c>
      <c r="I800">
        <v>3</v>
      </c>
      <c r="J800" t="s">
        <v>70</v>
      </c>
      <c r="K800">
        <v>3.9</v>
      </c>
      <c r="L800" s="3" t="s">
        <v>1748</v>
      </c>
      <c r="M800">
        <v>2.1</v>
      </c>
      <c r="N800" s="3" t="s">
        <v>1748</v>
      </c>
      <c r="O800">
        <v>6.8</v>
      </c>
      <c r="P800" s="3" t="s">
        <v>1749</v>
      </c>
      <c r="Q800">
        <v>50.4</v>
      </c>
      <c r="R800" s="3">
        <v>261</v>
      </c>
      <c r="S800">
        <v>2.6</v>
      </c>
      <c r="T800" s="3" t="s">
        <v>1749</v>
      </c>
      <c r="U800">
        <v>6.9</v>
      </c>
      <c r="V800" s="3" t="s">
        <v>1749</v>
      </c>
      <c r="W800">
        <v>9</v>
      </c>
      <c r="X800" s="3">
        <v>698</v>
      </c>
      <c r="Y800">
        <v>8.8000000000000007</v>
      </c>
      <c r="Z800" s="3" t="s">
        <v>1749</v>
      </c>
      <c r="AA800">
        <v>24.8</v>
      </c>
      <c r="AB800" s="3">
        <v>490</v>
      </c>
      <c r="AC800">
        <v>60</v>
      </c>
      <c r="AD800">
        <v>92</v>
      </c>
      <c r="AE800">
        <v>4</v>
      </c>
      <c r="AF800">
        <v>2834</v>
      </c>
      <c r="AG800">
        <v>1344</v>
      </c>
      <c r="AH800">
        <v>29636</v>
      </c>
      <c r="AI800">
        <v>54776</v>
      </c>
      <c r="AJ800">
        <v>45.537837000000003</v>
      </c>
      <c r="AK800">
        <v>10.217297</v>
      </c>
    </row>
    <row r="801" spans="1:37" x14ac:dyDescent="0.3">
      <c r="A801">
        <v>797</v>
      </c>
      <c r="B801" s="3" t="s">
        <v>703</v>
      </c>
      <c r="C801" t="s">
        <v>1021</v>
      </c>
      <c r="D801" t="s">
        <v>473</v>
      </c>
      <c r="E801" t="s">
        <v>474</v>
      </c>
      <c r="F801" t="s">
        <v>68</v>
      </c>
      <c r="G801" t="s">
        <v>78</v>
      </c>
      <c r="H801" t="s">
        <v>63</v>
      </c>
      <c r="I801">
        <v>4</v>
      </c>
      <c r="J801" t="s">
        <v>70</v>
      </c>
      <c r="K801">
        <v>8.9</v>
      </c>
      <c r="L801" s="3" t="s">
        <v>1748</v>
      </c>
      <c r="M801">
        <v>44.8</v>
      </c>
      <c r="N801" s="3">
        <v>197</v>
      </c>
      <c r="O801">
        <v>16.399999999999999</v>
      </c>
      <c r="P801" s="3" t="s">
        <v>1749</v>
      </c>
      <c r="Q801">
        <v>5.7</v>
      </c>
      <c r="R801" s="3" t="s">
        <v>1749</v>
      </c>
      <c r="S801">
        <v>1.1000000000000001</v>
      </c>
      <c r="T801" s="3" t="s">
        <v>1749</v>
      </c>
      <c r="U801">
        <v>3.6</v>
      </c>
      <c r="V801" s="3" t="s">
        <v>1749</v>
      </c>
      <c r="W801">
        <v>2.1</v>
      </c>
      <c r="X801" s="3" t="s">
        <v>1749</v>
      </c>
      <c r="Y801">
        <v>16.8</v>
      </c>
      <c r="Z801" s="3">
        <v>501</v>
      </c>
      <c r="AA801">
        <v>27.3</v>
      </c>
      <c r="AB801" s="3">
        <v>478</v>
      </c>
      <c r="AC801">
        <v>60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>
        <v>31.5801604</v>
      </c>
      <c r="AK801">
        <v>74.356956999999994</v>
      </c>
    </row>
    <row r="802" spans="1:37" x14ac:dyDescent="0.3">
      <c r="A802">
        <v>798</v>
      </c>
      <c r="B802" s="3" t="s">
        <v>703</v>
      </c>
      <c r="C802" t="s">
        <v>1022</v>
      </c>
      <c r="D802" t="s">
        <v>513</v>
      </c>
      <c r="E802" t="s">
        <v>514</v>
      </c>
      <c r="F802" t="s">
        <v>68</v>
      </c>
      <c r="G802" t="s">
        <v>69</v>
      </c>
      <c r="H802" t="s">
        <v>320</v>
      </c>
      <c r="I802">
        <v>4</v>
      </c>
      <c r="J802" t="s">
        <v>70</v>
      </c>
      <c r="K802">
        <v>12.1</v>
      </c>
      <c r="L802" s="3" t="s">
        <v>1748</v>
      </c>
      <c r="M802">
        <v>17.7</v>
      </c>
      <c r="N802" s="3">
        <v>496</v>
      </c>
      <c r="O802">
        <v>2.7</v>
      </c>
      <c r="P802" s="3" t="s">
        <v>1749</v>
      </c>
      <c r="Q802">
        <v>24</v>
      </c>
      <c r="R802" s="3">
        <v>501</v>
      </c>
      <c r="S802">
        <v>1.5</v>
      </c>
      <c r="T802" s="3" t="s">
        <v>1749</v>
      </c>
      <c r="U802">
        <v>5.0999999999999996</v>
      </c>
      <c r="V802" s="3" t="s">
        <v>1749</v>
      </c>
      <c r="W802">
        <v>12.4</v>
      </c>
      <c r="X802" s="3">
        <v>631</v>
      </c>
      <c r="Y802">
        <v>8.4</v>
      </c>
      <c r="Z802" s="3" t="s">
        <v>1749</v>
      </c>
      <c r="AA802">
        <v>41.1</v>
      </c>
      <c r="AB802" s="3">
        <v>358</v>
      </c>
      <c r="AC802">
        <v>60</v>
      </c>
      <c r="AD802">
        <v>86</v>
      </c>
      <c r="AE802">
        <v>1</v>
      </c>
      <c r="AF802">
        <v>311</v>
      </c>
      <c r="AG802">
        <v>217</v>
      </c>
      <c r="AH802">
        <v>20469</v>
      </c>
      <c r="AI802">
        <v>36628</v>
      </c>
      <c r="AJ802">
        <v>38.289230000000003</v>
      </c>
      <c r="AK802">
        <v>21.785368999999999</v>
      </c>
    </row>
    <row r="803" spans="1:37" x14ac:dyDescent="0.3">
      <c r="A803">
        <v>799</v>
      </c>
      <c r="B803" s="3">
        <v>799</v>
      </c>
      <c r="C803" t="s">
        <v>1023</v>
      </c>
      <c r="D803" t="s">
        <v>688</v>
      </c>
      <c r="E803" t="s">
        <v>689</v>
      </c>
      <c r="F803" t="s">
        <v>61</v>
      </c>
      <c r="G803" t="s">
        <v>78</v>
      </c>
      <c r="H803" t="s">
        <v>320</v>
      </c>
      <c r="I803">
        <v>3</v>
      </c>
      <c r="J803" t="s">
        <v>64</v>
      </c>
      <c r="K803">
        <v>6.8</v>
      </c>
      <c r="L803" s="3" t="s">
        <v>1748</v>
      </c>
      <c r="M803">
        <v>5.9</v>
      </c>
      <c r="N803" s="3" t="s">
        <v>1748</v>
      </c>
      <c r="O803">
        <v>9.3000000000000007</v>
      </c>
      <c r="P803" s="3" t="s">
        <v>1749</v>
      </c>
      <c r="Q803">
        <v>2.2999999999999998</v>
      </c>
      <c r="R803" s="3" t="s">
        <v>1749</v>
      </c>
      <c r="S803">
        <v>72.900000000000006</v>
      </c>
      <c r="T803" s="3">
        <v>262</v>
      </c>
      <c r="U803">
        <v>100</v>
      </c>
      <c r="V803" s="3">
        <v>25</v>
      </c>
      <c r="W803">
        <v>1</v>
      </c>
      <c r="X803" s="3" t="s">
        <v>1749</v>
      </c>
      <c r="Y803">
        <v>10.4</v>
      </c>
      <c r="Z803" s="3" t="s">
        <v>1749</v>
      </c>
      <c r="AA803">
        <v>1.6</v>
      </c>
      <c r="AB803" s="3" t="s">
        <v>1749</v>
      </c>
      <c r="AC803">
        <v>60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>
        <v>32.046987899999998</v>
      </c>
      <c r="AK803">
        <v>35.779477399999998</v>
      </c>
    </row>
    <row r="804" spans="1:37" x14ac:dyDescent="0.3">
      <c r="A804">
        <v>800</v>
      </c>
      <c r="B804" s="3">
        <v>572</v>
      </c>
      <c r="C804" t="s">
        <v>1024</v>
      </c>
      <c r="D804" t="s">
        <v>372</v>
      </c>
      <c r="E804" t="s">
        <v>373</v>
      </c>
      <c r="F804" t="s">
        <v>61</v>
      </c>
      <c r="G804" t="s">
        <v>78</v>
      </c>
      <c r="H804" t="s">
        <v>320</v>
      </c>
      <c r="I804">
        <v>4</v>
      </c>
      <c r="J804" t="s">
        <v>70</v>
      </c>
      <c r="K804">
        <v>5.0999999999999996</v>
      </c>
      <c r="L804" s="3" t="s">
        <v>1748</v>
      </c>
      <c r="M804">
        <v>3.3</v>
      </c>
      <c r="N804" s="3" t="s">
        <v>1748</v>
      </c>
      <c r="O804">
        <v>92.1</v>
      </c>
      <c r="P804" s="3">
        <v>75</v>
      </c>
      <c r="Q804">
        <v>1</v>
      </c>
      <c r="R804" s="3" t="s">
        <v>1749</v>
      </c>
      <c r="S804">
        <v>26</v>
      </c>
      <c r="T804" s="3">
        <v>523</v>
      </c>
      <c r="U804">
        <v>5.2</v>
      </c>
      <c r="V804" s="3" t="s">
        <v>1749</v>
      </c>
      <c r="W804">
        <v>1</v>
      </c>
      <c r="X804" s="3" t="s">
        <v>1749</v>
      </c>
      <c r="Y804">
        <v>11.8</v>
      </c>
      <c r="Z804" s="3" t="s">
        <v>1749</v>
      </c>
      <c r="AA804">
        <v>1</v>
      </c>
      <c r="AB804" s="3" t="s">
        <v>1749</v>
      </c>
      <c r="AC804">
        <v>60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>
        <v>43.252516100000001</v>
      </c>
      <c r="AK804">
        <v>76.926615100000006</v>
      </c>
    </row>
    <row r="805" spans="1:37" x14ac:dyDescent="0.3">
      <c r="A805">
        <v>801</v>
      </c>
      <c r="B805" s="3" t="s">
        <v>856</v>
      </c>
      <c r="C805" t="s">
        <v>1025</v>
      </c>
      <c r="D805" t="s">
        <v>59</v>
      </c>
      <c r="E805" t="s">
        <v>60</v>
      </c>
      <c r="F805" t="s">
        <v>68</v>
      </c>
      <c r="G805" t="s">
        <v>62</v>
      </c>
      <c r="H805" t="s">
        <v>63</v>
      </c>
      <c r="I805">
        <v>4</v>
      </c>
      <c r="J805" t="s">
        <v>70</v>
      </c>
      <c r="K805">
        <v>7.2</v>
      </c>
      <c r="L805" s="3" t="s">
        <v>1748</v>
      </c>
      <c r="M805">
        <v>8.5</v>
      </c>
      <c r="N805" s="3" t="s">
        <v>1748</v>
      </c>
      <c r="O805">
        <v>7.4</v>
      </c>
      <c r="P805" s="3" t="s">
        <v>1749</v>
      </c>
      <c r="Q805">
        <v>19</v>
      </c>
      <c r="R805" s="3">
        <v>568</v>
      </c>
      <c r="S805">
        <v>23.9</v>
      </c>
      <c r="T805" s="3">
        <v>551</v>
      </c>
      <c r="U805">
        <v>7.8</v>
      </c>
      <c r="V805" s="3" t="s">
        <v>1749</v>
      </c>
      <c r="W805">
        <v>14.3</v>
      </c>
      <c r="X805" s="3">
        <v>610</v>
      </c>
      <c r="Y805">
        <v>17.399999999999999</v>
      </c>
      <c r="Z805" s="3">
        <v>479</v>
      </c>
      <c r="AA805">
        <v>53.4</v>
      </c>
      <c r="AB805" s="3">
        <v>288</v>
      </c>
      <c r="AC805">
        <v>60</v>
      </c>
      <c r="AD805">
        <v>100</v>
      </c>
      <c r="AE805">
        <v>19</v>
      </c>
      <c r="AF805">
        <v>27091</v>
      </c>
      <c r="AG805">
        <v>12264</v>
      </c>
      <c r="AH805">
        <v>59456</v>
      </c>
      <c r="AI805">
        <v>113268</v>
      </c>
      <c r="AJ805">
        <v>32.598054900000001</v>
      </c>
      <c r="AK805">
        <v>-85.494266699999997</v>
      </c>
    </row>
    <row r="806" spans="1:37" x14ac:dyDescent="0.3">
      <c r="A806">
        <v>802</v>
      </c>
      <c r="B806" s="3" t="s">
        <v>703</v>
      </c>
      <c r="C806" t="s">
        <v>1026</v>
      </c>
      <c r="D806" t="s">
        <v>88</v>
      </c>
      <c r="E806" t="s">
        <v>89</v>
      </c>
      <c r="F806" t="s">
        <v>68</v>
      </c>
      <c r="G806" t="s">
        <v>62</v>
      </c>
      <c r="H806" t="s">
        <v>63</v>
      </c>
      <c r="I806">
        <v>3</v>
      </c>
      <c r="J806" t="s">
        <v>70</v>
      </c>
      <c r="K806">
        <v>8.3000000000000007</v>
      </c>
      <c r="L806" s="3" t="s">
        <v>1748</v>
      </c>
      <c r="M806">
        <v>10.5</v>
      </c>
      <c r="N806" s="3" t="s">
        <v>1748</v>
      </c>
      <c r="O806">
        <v>4.7</v>
      </c>
      <c r="P806" s="3" t="s">
        <v>1749</v>
      </c>
      <c r="Q806">
        <v>13.5</v>
      </c>
      <c r="R806" s="3">
        <v>669</v>
      </c>
      <c r="S806">
        <v>70.2</v>
      </c>
      <c r="T806" s="3">
        <v>277</v>
      </c>
      <c r="U806">
        <v>43.2</v>
      </c>
      <c r="V806" s="3">
        <v>333</v>
      </c>
      <c r="W806">
        <v>3.2</v>
      </c>
      <c r="X806" s="3" t="s">
        <v>1749</v>
      </c>
      <c r="Y806">
        <v>8.1</v>
      </c>
      <c r="Z806" s="3" t="s">
        <v>1749</v>
      </c>
      <c r="AA806">
        <v>4.7</v>
      </c>
      <c r="AB806" s="3" t="s">
        <v>1749</v>
      </c>
      <c r="AC806">
        <v>60</v>
      </c>
      <c r="AD806">
        <v>95</v>
      </c>
      <c r="AE806">
        <v>5</v>
      </c>
      <c r="AF806">
        <v>5393</v>
      </c>
      <c r="AG806">
        <v>1490</v>
      </c>
      <c r="AH806">
        <v>51048</v>
      </c>
      <c r="AI806">
        <v>96902</v>
      </c>
      <c r="AJ806">
        <v>41.882703599999999</v>
      </c>
      <c r="AK806">
        <v>12.4605177</v>
      </c>
    </row>
    <row r="807" spans="1:37" x14ac:dyDescent="0.3">
      <c r="A807">
        <v>803</v>
      </c>
      <c r="B807" s="3" t="s">
        <v>856</v>
      </c>
      <c r="C807" t="s">
        <v>1027</v>
      </c>
      <c r="D807" t="s">
        <v>1028</v>
      </c>
      <c r="E807" t="s">
        <v>1029</v>
      </c>
      <c r="F807" t="s">
        <v>82</v>
      </c>
      <c r="G807" t="s">
        <v>62</v>
      </c>
      <c r="H807" t="s">
        <v>63</v>
      </c>
      <c r="I807">
        <v>5</v>
      </c>
      <c r="J807" t="s">
        <v>70</v>
      </c>
      <c r="K807">
        <v>16.399999999999999</v>
      </c>
      <c r="L807" s="3">
        <v>533</v>
      </c>
      <c r="M807">
        <v>13.7</v>
      </c>
      <c r="N807" s="3">
        <v>591</v>
      </c>
      <c r="O807">
        <v>4.7</v>
      </c>
      <c r="P807" s="3" t="s">
        <v>1749</v>
      </c>
      <c r="Q807">
        <v>4.2</v>
      </c>
      <c r="R807" s="3" t="s">
        <v>1749</v>
      </c>
      <c r="S807">
        <v>7.7</v>
      </c>
      <c r="T807" s="3" t="s">
        <v>1749</v>
      </c>
      <c r="U807">
        <v>4</v>
      </c>
      <c r="V807" s="3" t="s">
        <v>1749</v>
      </c>
      <c r="W807">
        <v>42.6</v>
      </c>
      <c r="X807" s="3">
        <v>358</v>
      </c>
      <c r="Y807">
        <v>23.1</v>
      </c>
      <c r="Z807" s="3">
        <v>362</v>
      </c>
      <c r="AA807">
        <v>48.4</v>
      </c>
      <c r="AB807" s="3">
        <v>316</v>
      </c>
      <c r="AC807">
        <v>57</v>
      </c>
      <c r="AD807">
        <v>78</v>
      </c>
      <c r="AE807">
        <v>2</v>
      </c>
      <c r="AF807">
        <v>789</v>
      </c>
      <c r="AG807">
        <v>852</v>
      </c>
      <c r="AH807">
        <v>14350</v>
      </c>
      <c r="AI807">
        <v>26687</v>
      </c>
      <c r="AJ807">
        <v>46.767140900000001</v>
      </c>
      <c r="AK807">
        <v>23.592139499999998</v>
      </c>
    </row>
    <row r="808" spans="1:37" x14ac:dyDescent="0.3">
      <c r="A808">
        <v>804</v>
      </c>
      <c r="B808" s="3" t="s">
        <v>703</v>
      </c>
      <c r="C808" t="s">
        <v>1030</v>
      </c>
      <c r="D808" t="s">
        <v>908</v>
      </c>
      <c r="E808" t="s">
        <v>909</v>
      </c>
      <c r="F808" t="s">
        <v>61</v>
      </c>
      <c r="G808" t="s">
        <v>134</v>
      </c>
      <c r="H808" t="s">
        <v>708</v>
      </c>
      <c r="I808">
        <v>4</v>
      </c>
      <c r="J808" t="s">
        <v>70</v>
      </c>
      <c r="K808">
        <v>15.6</v>
      </c>
      <c r="L808" s="3">
        <v>561</v>
      </c>
      <c r="M808">
        <v>34.799999999999997</v>
      </c>
      <c r="N808" s="3">
        <v>278</v>
      </c>
      <c r="O808">
        <v>16.899999999999999</v>
      </c>
      <c r="P808" s="3" t="s">
        <v>1749</v>
      </c>
      <c r="Q808">
        <v>12</v>
      </c>
      <c r="R808" s="3" t="s">
        <v>1749</v>
      </c>
      <c r="S808">
        <v>0</v>
      </c>
      <c r="T808" s="3">
        <v>0</v>
      </c>
      <c r="U808">
        <v>1</v>
      </c>
      <c r="V808" s="3" t="s">
        <v>1749</v>
      </c>
      <c r="W808">
        <v>1.2</v>
      </c>
      <c r="X808" s="3" t="s">
        <v>1749</v>
      </c>
      <c r="Y808">
        <v>7</v>
      </c>
      <c r="Z808" s="3" t="s">
        <v>1749</v>
      </c>
      <c r="AA808">
        <v>3.4</v>
      </c>
      <c r="AB808" s="3" t="s">
        <v>1749</v>
      </c>
      <c r="AC808">
        <v>57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>
        <v>23.726565900000001</v>
      </c>
      <c r="AK808">
        <v>90.392659600000002</v>
      </c>
    </row>
    <row r="809" spans="1:37" x14ac:dyDescent="0.3">
      <c r="A809">
        <v>805</v>
      </c>
      <c r="B809" s="3">
        <v>780</v>
      </c>
      <c r="C809" t="s">
        <v>1031</v>
      </c>
      <c r="D809" t="s">
        <v>94</v>
      </c>
      <c r="E809" t="s">
        <v>1726</v>
      </c>
      <c r="F809" t="s">
        <v>68</v>
      </c>
      <c r="G809" t="s">
        <v>62</v>
      </c>
      <c r="H809" t="s">
        <v>63</v>
      </c>
      <c r="I809">
        <v>4</v>
      </c>
      <c r="J809" t="s">
        <v>70</v>
      </c>
      <c r="K809">
        <v>8.3000000000000007</v>
      </c>
      <c r="L809" s="3" t="s">
        <v>1748</v>
      </c>
      <c r="M809">
        <v>3.5</v>
      </c>
      <c r="N809" s="3" t="s">
        <v>1748</v>
      </c>
      <c r="O809">
        <v>42.9</v>
      </c>
      <c r="P809" s="3">
        <v>367</v>
      </c>
      <c r="Q809">
        <v>26.6</v>
      </c>
      <c r="R809" s="3">
        <v>466</v>
      </c>
      <c r="S809">
        <v>4.8</v>
      </c>
      <c r="T809" s="3" t="s">
        <v>1749</v>
      </c>
      <c r="U809">
        <v>2.9</v>
      </c>
      <c r="V809" s="3" t="s">
        <v>1749</v>
      </c>
      <c r="W809">
        <v>1.7</v>
      </c>
      <c r="X809" s="3" t="s">
        <v>1749</v>
      </c>
      <c r="Y809">
        <v>8.9</v>
      </c>
      <c r="Z809" s="3" t="s">
        <v>1749</v>
      </c>
      <c r="AA809">
        <v>2.9</v>
      </c>
      <c r="AB809" s="3" t="s">
        <v>1749</v>
      </c>
      <c r="AC809">
        <v>57</v>
      </c>
      <c r="AD809">
        <v>94</v>
      </c>
      <c r="AE809">
        <v>1</v>
      </c>
      <c r="AF809">
        <v>1008</v>
      </c>
      <c r="AG809">
        <v>2742</v>
      </c>
      <c r="AH809">
        <v>30726</v>
      </c>
      <c r="AI809">
        <v>58947</v>
      </c>
      <c r="AJ809">
        <v>39.871611000000001</v>
      </c>
      <c r="AK809">
        <v>116.479529</v>
      </c>
    </row>
    <row r="810" spans="1:37" x14ac:dyDescent="0.3">
      <c r="A810">
        <v>807</v>
      </c>
      <c r="B810" s="3" t="s">
        <v>703</v>
      </c>
      <c r="C810" t="s">
        <v>1032</v>
      </c>
      <c r="D810" t="s">
        <v>88</v>
      </c>
      <c r="E810" t="s">
        <v>89</v>
      </c>
      <c r="F810" t="s">
        <v>68</v>
      </c>
      <c r="G810" t="s">
        <v>62</v>
      </c>
      <c r="H810" t="s">
        <v>63</v>
      </c>
      <c r="I810">
        <v>3</v>
      </c>
      <c r="J810" t="s">
        <v>70</v>
      </c>
      <c r="K810">
        <v>5</v>
      </c>
      <c r="L810" s="3" t="s">
        <v>1748</v>
      </c>
      <c r="M810">
        <v>6</v>
      </c>
      <c r="N810" s="3" t="s">
        <v>1748</v>
      </c>
      <c r="O810">
        <v>7</v>
      </c>
      <c r="P810" s="3" t="s">
        <v>1749</v>
      </c>
      <c r="Q810">
        <v>8.6</v>
      </c>
      <c r="R810" s="3" t="s">
        <v>1749</v>
      </c>
      <c r="S810">
        <v>31.7</v>
      </c>
      <c r="T810" s="3">
        <v>476</v>
      </c>
      <c r="U810">
        <v>74</v>
      </c>
      <c r="V810" s="3">
        <v>190</v>
      </c>
      <c r="W810">
        <v>10.5</v>
      </c>
      <c r="X810" s="3">
        <v>663</v>
      </c>
      <c r="Y810">
        <v>10.3</v>
      </c>
      <c r="Z810" s="3" t="s">
        <v>1749</v>
      </c>
      <c r="AA810">
        <v>53.4</v>
      </c>
      <c r="AB810" s="3">
        <v>288</v>
      </c>
      <c r="AC810">
        <v>57</v>
      </c>
      <c r="AD810">
        <v>95</v>
      </c>
      <c r="AE810">
        <v>5</v>
      </c>
      <c r="AF810">
        <v>5393</v>
      </c>
      <c r="AG810">
        <v>1490</v>
      </c>
      <c r="AH810">
        <v>51048</v>
      </c>
      <c r="AI810">
        <v>96902</v>
      </c>
      <c r="AJ810">
        <v>-14.348246</v>
      </c>
      <c r="AK810">
        <v>94.536661699999996</v>
      </c>
    </row>
    <row r="811" spans="1:37" x14ac:dyDescent="0.3">
      <c r="A811">
        <v>808</v>
      </c>
      <c r="B811" s="3">
        <v>687</v>
      </c>
      <c r="C811" t="s">
        <v>1033</v>
      </c>
      <c r="D811" t="s">
        <v>94</v>
      </c>
      <c r="E811" t="s">
        <v>1726</v>
      </c>
      <c r="F811" t="s">
        <v>68</v>
      </c>
      <c r="G811" t="s">
        <v>78</v>
      </c>
      <c r="H811" t="s">
        <v>63</v>
      </c>
      <c r="I811">
        <v>3</v>
      </c>
      <c r="J811" t="s">
        <v>70</v>
      </c>
      <c r="K811">
        <v>5.3</v>
      </c>
      <c r="L811" s="3" t="s">
        <v>1748</v>
      </c>
      <c r="M811">
        <v>1.4</v>
      </c>
      <c r="N811" s="3" t="s">
        <v>1748</v>
      </c>
      <c r="O811">
        <v>55.9</v>
      </c>
      <c r="P811" s="3">
        <v>267</v>
      </c>
      <c r="Q811">
        <v>25.3</v>
      </c>
      <c r="R811" s="3">
        <v>480</v>
      </c>
      <c r="S811">
        <v>1.6</v>
      </c>
      <c r="T811" s="3" t="s">
        <v>1749</v>
      </c>
      <c r="U811">
        <v>2.9</v>
      </c>
      <c r="V811" s="3" t="s">
        <v>1749</v>
      </c>
      <c r="W811">
        <v>26.1</v>
      </c>
      <c r="X811" s="3">
        <v>491</v>
      </c>
      <c r="Y811">
        <v>5.3</v>
      </c>
      <c r="Z811" s="3" t="s">
        <v>1749</v>
      </c>
      <c r="AA811">
        <v>7</v>
      </c>
      <c r="AB811" s="3" t="s">
        <v>1749</v>
      </c>
      <c r="AC811">
        <v>57</v>
      </c>
      <c r="AD811">
        <v>94</v>
      </c>
      <c r="AE811">
        <v>1</v>
      </c>
      <c r="AF811">
        <v>1008</v>
      </c>
      <c r="AG811">
        <v>2742</v>
      </c>
      <c r="AH811">
        <v>30726</v>
      </c>
      <c r="AI811">
        <v>58947</v>
      </c>
      <c r="AJ811">
        <v>30.516061799999999</v>
      </c>
      <c r="AK811">
        <v>114.4024568</v>
      </c>
    </row>
    <row r="812" spans="1:37" x14ac:dyDescent="0.3">
      <c r="A812">
        <v>809</v>
      </c>
      <c r="B812" s="3">
        <v>782</v>
      </c>
      <c r="C812" t="s">
        <v>1034</v>
      </c>
      <c r="D812" t="s">
        <v>59</v>
      </c>
      <c r="E812" t="s">
        <v>60</v>
      </c>
      <c r="F812" t="s">
        <v>91</v>
      </c>
      <c r="G812" t="s">
        <v>62</v>
      </c>
      <c r="H812" t="s">
        <v>63</v>
      </c>
      <c r="I812">
        <v>5</v>
      </c>
      <c r="J812" t="s">
        <v>64</v>
      </c>
      <c r="K812">
        <v>3</v>
      </c>
      <c r="L812" s="3" t="s">
        <v>1748</v>
      </c>
      <c r="M812">
        <v>5.3</v>
      </c>
      <c r="N812" s="3" t="s">
        <v>1748</v>
      </c>
      <c r="O812">
        <v>23.4</v>
      </c>
      <c r="P812" s="3">
        <v>610</v>
      </c>
      <c r="Q812">
        <v>18.3</v>
      </c>
      <c r="R812" s="3">
        <v>578</v>
      </c>
      <c r="S812">
        <v>14.2</v>
      </c>
      <c r="T812" s="3">
        <v>682</v>
      </c>
      <c r="U812">
        <v>72.599999999999994</v>
      </c>
      <c r="V812" s="3">
        <v>198</v>
      </c>
      <c r="W812">
        <v>1.2</v>
      </c>
      <c r="X812" s="3" t="s">
        <v>1749</v>
      </c>
      <c r="Y812">
        <v>14.9</v>
      </c>
      <c r="Z812" s="3">
        <v>561</v>
      </c>
      <c r="AA812">
        <v>33.200000000000003</v>
      </c>
      <c r="AB812" s="3">
        <v>416</v>
      </c>
      <c r="AC812">
        <v>57</v>
      </c>
      <c r="AD812">
        <v>100</v>
      </c>
      <c r="AE812">
        <v>19</v>
      </c>
      <c r="AF812">
        <v>27091</v>
      </c>
      <c r="AG812">
        <v>12264</v>
      </c>
      <c r="AH812">
        <v>59456</v>
      </c>
      <c r="AI812">
        <v>113268</v>
      </c>
      <c r="AJ812">
        <v>42.252035300000003</v>
      </c>
      <c r="AK812">
        <v>-71.824538099999998</v>
      </c>
    </row>
    <row r="813" spans="1:37" x14ac:dyDescent="0.3">
      <c r="A813">
        <v>810</v>
      </c>
      <c r="B813" s="3" t="s">
        <v>703</v>
      </c>
      <c r="C813" t="s">
        <v>1035</v>
      </c>
      <c r="D813" t="s">
        <v>66</v>
      </c>
      <c r="E813" t="s">
        <v>67</v>
      </c>
      <c r="F813" t="s">
        <v>68</v>
      </c>
      <c r="G813" t="s">
        <v>62</v>
      </c>
      <c r="H813" t="s">
        <v>320</v>
      </c>
      <c r="I813">
        <v>5</v>
      </c>
      <c r="J813" t="s">
        <v>70</v>
      </c>
      <c r="K813">
        <v>5.5</v>
      </c>
      <c r="L813" s="3" t="s">
        <v>1748</v>
      </c>
      <c r="M813">
        <v>4.8</v>
      </c>
      <c r="N813" s="3" t="s">
        <v>1748</v>
      </c>
      <c r="O813">
        <v>5.8</v>
      </c>
      <c r="P813" s="3" t="s">
        <v>1749</v>
      </c>
      <c r="Q813">
        <v>7.6</v>
      </c>
      <c r="R813" s="3" t="s">
        <v>1749</v>
      </c>
      <c r="S813">
        <v>75.3</v>
      </c>
      <c r="T813" s="3">
        <v>250</v>
      </c>
      <c r="U813">
        <v>97.5</v>
      </c>
      <c r="V813" s="3">
        <v>67</v>
      </c>
      <c r="W813">
        <v>8.8000000000000007</v>
      </c>
      <c r="X813" s="3" t="s">
        <v>1749</v>
      </c>
      <c r="Y813">
        <v>10.5</v>
      </c>
      <c r="Z813" s="3" t="s">
        <v>1749</v>
      </c>
      <c r="AA813">
        <v>4.9000000000000004</v>
      </c>
      <c r="AB813" s="3" t="s">
        <v>1749</v>
      </c>
      <c r="AC813">
        <v>57</v>
      </c>
      <c r="AD813">
        <v>96</v>
      </c>
      <c r="AE813">
        <v>12</v>
      </c>
      <c r="AF813">
        <v>11405</v>
      </c>
      <c r="AG813">
        <v>3215</v>
      </c>
      <c r="AH813">
        <v>37460</v>
      </c>
      <c r="AI813">
        <v>66806</v>
      </c>
      <c r="AJ813">
        <v>52.629839799999999</v>
      </c>
      <c r="AK813">
        <v>-1.1398564</v>
      </c>
    </row>
    <row r="814" spans="1:37" x14ac:dyDescent="0.3">
      <c r="A814">
        <v>811</v>
      </c>
      <c r="B814" s="3" t="s">
        <v>703</v>
      </c>
      <c r="C814" t="s">
        <v>1036</v>
      </c>
      <c r="D814" t="s">
        <v>66</v>
      </c>
      <c r="E814" t="s">
        <v>67</v>
      </c>
      <c r="F814" t="s">
        <v>68</v>
      </c>
      <c r="G814" t="s">
        <v>62</v>
      </c>
      <c r="H814" t="s">
        <v>320</v>
      </c>
      <c r="I814">
        <v>3</v>
      </c>
      <c r="J814" t="s">
        <v>70</v>
      </c>
      <c r="K814">
        <v>4.9000000000000004</v>
      </c>
      <c r="L814" s="3" t="s">
        <v>1748</v>
      </c>
      <c r="M814">
        <v>4.2</v>
      </c>
      <c r="N814" s="3" t="s">
        <v>1748</v>
      </c>
      <c r="O814">
        <v>4.0999999999999996</v>
      </c>
      <c r="P814" s="3" t="s">
        <v>1749</v>
      </c>
      <c r="Q814">
        <v>10.4</v>
      </c>
      <c r="R814" s="3" t="s">
        <v>1749</v>
      </c>
      <c r="S814">
        <v>73.8</v>
      </c>
      <c r="T814" s="3">
        <v>259</v>
      </c>
      <c r="U814">
        <v>87.9</v>
      </c>
      <c r="V814" s="3">
        <v>130</v>
      </c>
      <c r="W814">
        <v>5.9</v>
      </c>
      <c r="X814" s="3" t="s">
        <v>1749</v>
      </c>
      <c r="Y814">
        <v>10.8</v>
      </c>
      <c r="Z814" s="3" t="s">
        <v>1749</v>
      </c>
      <c r="AA814">
        <v>2.9</v>
      </c>
      <c r="AB814" s="3" t="s">
        <v>1749</v>
      </c>
      <c r="AC814">
        <v>57</v>
      </c>
      <c r="AD814">
        <v>96</v>
      </c>
      <c r="AE814">
        <v>12</v>
      </c>
      <c r="AF814">
        <v>11405</v>
      </c>
      <c r="AG814">
        <v>3215</v>
      </c>
      <c r="AH814">
        <v>37460</v>
      </c>
      <c r="AI814">
        <v>66806</v>
      </c>
      <c r="AJ814">
        <v>55.936151500000001</v>
      </c>
      <c r="AK814">
        <v>-3.2286435999999998</v>
      </c>
    </row>
    <row r="815" spans="1:37" x14ac:dyDescent="0.3">
      <c r="A815">
        <v>812</v>
      </c>
      <c r="B815" s="3">
        <v>639</v>
      </c>
      <c r="C815" t="s">
        <v>1037</v>
      </c>
      <c r="D815" t="s">
        <v>193</v>
      </c>
      <c r="E815" t="s">
        <v>194</v>
      </c>
      <c r="F815" t="s">
        <v>61</v>
      </c>
      <c r="G815" t="s">
        <v>62</v>
      </c>
      <c r="H815" t="s">
        <v>320</v>
      </c>
      <c r="I815">
        <v>4</v>
      </c>
      <c r="J815" t="s">
        <v>70</v>
      </c>
      <c r="K815">
        <v>8.1</v>
      </c>
      <c r="L815" s="3" t="s">
        <v>1748</v>
      </c>
      <c r="M815">
        <v>2.2999999999999998</v>
      </c>
      <c r="N815" s="3" t="s">
        <v>1748</v>
      </c>
      <c r="O815">
        <v>75.5</v>
      </c>
      <c r="P815" s="3">
        <v>164</v>
      </c>
      <c r="Q815">
        <v>1.8</v>
      </c>
      <c r="R815" s="3" t="s">
        <v>1749</v>
      </c>
      <c r="S815">
        <v>17.899999999999999</v>
      </c>
      <c r="T815" s="3">
        <v>616</v>
      </c>
      <c r="U815">
        <v>32</v>
      </c>
      <c r="V815" s="3">
        <v>400</v>
      </c>
      <c r="W815">
        <v>2.7</v>
      </c>
      <c r="X815" s="3" t="s">
        <v>1749</v>
      </c>
      <c r="Y815">
        <v>6.3</v>
      </c>
      <c r="Z815" s="3" t="s">
        <v>1749</v>
      </c>
      <c r="AA815">
        <v>1.9</v>
      </c>
      <c r="AB815" s="3" t="s">
        <v>1749</v>
      </c>
      <c r="AC815">
        <v>57</v>
      </c>
      <c r="AD815">
        <v>87</v>
      </c>
      <c r="AE815">
        <v>17</v>
      </c>
      <c r="AF815">
        <v>3786</v>
      </c>
      <c r="AG815">
        <v>12588</v>
      </c>
      <c r="AH815">
        <v>9400</v>
      </c>
      <c r="AI815">
        <v>17679</v>
      </c>
      <c r="AJ815">
        <v>54.724293400000001</v>
      </c>
      <c r="AK815">
        <v>20.527480600000001</v>
      </c>
    </row>
    <row r="816" spans="1:37" x14ac:dyDescent="0.3">
      <c r="A816">
        <v>813</v>
      </c>
      <c r="B816" s="3">
        <v>640</v>
      </c>
      <c r="C816" t="s">
        <v>1038</v>
      </c>
      <c r="D816" t="s">
        <v>1039</v>
      </c>
      <c r="E816" t="s">
        <v>1040</v>
      </c>
      <c r="F816" t="s">
        <v>68</v>
      </c>
      <c r="G816" t="s">
        <v>78</v>
      </c>
      <c r="H816" t="s">
        <v>320</v>
      </c>
      <c r="I816">
        <v>5</v>
      </c>
      <c r="J816" t="s">
        <v>70</v>
      </c>
      <c r="K816">
        <v>9.6999999999999993</v>
      </c>
      <c r="L816" s="3" t="s">
        <v>1748</v>
      </c>
      <c r="M816">
        <v>2.6</v>
      </c>
      <c r="N816" s="3" t="s">
        <v>1748</v>
      </c>
      <c r="O816">
        <v>76</v>
      </c>
      <c r="P816" s="3">
        <v>158</v>
      </c>
      <c r="Q816">
        <v>1.2</v>
      </c>
      <c r="R816" s="3" t="s">
        <v>1749</v>
      </c>
      <c r="S816">
        <v>1.9</v>
      </c>
      <c r="T816" s="3" t="s">
        <v>1749</v>
      </c>
      <c r="U816">
        <v>3.5</v>
      </c>
      <c r="V816" s="3" t="s">
        <v>1749</v>
      </c>
      <c r="W816">
        <v>1.2</v>
      </c>
      <c r="X816" s="3" t="s">
        <v>1749</v>
      </c>
      <c r="Y816">
        <v>43.4</v>
      </c>
      <c r="Z816" s="3">
        <v>166</v>
      </c>
      <c r="AA816">
        <v>1.1000000000000001</v>
      </c>
      <c r="AB816" s="3" t="s">
        <v>1749</v>
      </c>
      <c r="AC816">
        <v>57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>
        <v>41.709982400000001</v>
      </c>
      <c r="AK816">
        <v>44.777999199999996</v>
      </c>
    </row>
    <row r="817" spans="1:37" x14ac:dyDescent="0.3">
      <c r="A817">
        <v>814</v>
      </c>
      <c r="B817" s="3">
        <v>741</v>
      </c>
      <c r="C817" t="s">
        <v>1041</v>
      </c>
      <c r="D817" t="s">
        <v>268</v>
      </c>
      <c r="E817" t="s">
        <v>269</v>
      </c>
      <c r="F817" t="s">
        <v>68</v>
      </c>
      <c r="G817" t="s">
        <v>69</v>
      </c>
      <c r="H817" t="s">
        <v>320</v>
      </c>
      <c r="I817">
        <v>2</v>
      </c>
      <c r="J817" t="s">
        <v>70</v>
      </c>
      <c r="K817">
        <v>8.8000000000000007</v>
      </c>
      <c r="L817" s="3" t="s">
        <v>1748</v>
      </c>
      <c r="M817">
        <v>5.3</v>
      </c>
      <c r="N817" s="3" t="s">
        <v>1748</v>
      </c>
      <c r="O817">
        <v>45.1</v>
      </c>
      <c r="P817" s="3">
        <v>350</v>
      </c>
      <c r="Q817">
        <v>1.9</v>
      </c>
      <c r="R817" s="3" t="s">
        <v>1749</v>
      </c>
      <c r="S817">
        <v>100</v>
      </c>
      <c r="T817" s="3">
        <v>27</v>
      </c>
      <c r="U817">
        <v>2.8</v>
      </c>
      <c r="V817" s="3" t="s">
        <v>1749</v>
      </c>
      <c r="W817">
        <v>2.2000000000000002</v>
      </c>
      <c r="X817" s="3" t="s">
        <v>1749</v>
      </c>
      <c r="Y817">
        <v>8</v>
      </c>
      <c r="Z817" s="3" t="s">
        <v>1749</v>
      </c>
      <c r="AA817">
        <v>1</v>
      </c>
      <c r="AB817" s="3" t="s">
        <v>1749</v>
      </c>
      <c r="AC817">
        <v>57</v>
      </c>
      <c r="AD817">
        <v>86</v>
      </c>
      <c r="AE817">
        <v>0</v>
      </c>
      <c r="AF817">
        <v>0</v>
      </c>
      <c r="AG817">
        <v>0</v>
      </c>
      <c r="AH817">
        <v>32405</v>
      </c>
      <c r="AI817">
        <v>59375</v>
      </c>
      <c r="AJ817">
        <v>29.790749000000002</v>
      </c>
      <c r="AK817">
        <v>40.044994000000003</v>
      </c>
    </row>
    <row r="818" spans="1:37" x14ac:dyDescent="0.3">
      <c r="A818">
        <v>815</v>
      </c>
      <c r="B818" s="3" t="s">
        <v>703</v>
      </c>
      <c r="C818" t="s">
        <v>1042</v>
      </c>
      <c r="D818" t="s">
        <v>660</v>
      </c>
      <c r="E818" t="s">
        <v>661</v>
      </c>
      <c r="F818" t="s">
        <v>61</v>
      </c>
      <c r="G818" t="s">
        <v>78</v>
      </c>
      <c r="H818" t="s">
        <v>63</v>
      </c>
      <c r="I818">
        <v>5</v>
      </c>
      <c r="J818" t="s">
        <v>70</v>
      </c>
      <c r="K818">
        <v>11.3</v>
      </c>
      <c r="L818" s="3" t="s">
        <v>1748</v>
      </c>
      <c r="M818">
        <v>21.8</v>
      </c>
      <c r="N818" s="3">
        <v>430</v>
      </c>
      <c r="O818">
        <v>31.5</v>
      </c>
      <c r="P818" s="3">
        <v>499</v>
      </c>
      <c r="Q818">
        <v>6.8</v>
      </c>
      <c r="R818" s="3" t="s">
        <v>1749</v>
      </c>
      <c r="S818">
        <v>3.3</v>
      </c>
      <c r="T818" s="3" t="s">
        <v>1749</v>
      </c>
      <c r="U818">
        <v>24.1</v>
      </c>
      <c r="V818" s="3">
        <v>486</v>
      </c>
      <c r="W818">
        <v>16.899999999999999</v>
      </c>
      <c r="X818" s="3">
        <v>575</v>
      </c>
      <c r="Y818">
        <v>8.4</v>
      </c>
      <c r="Z818" s="3" t="s">
        <v>1749</v>
      </c>
      <c r="AA818">
        <v>1.9</v>
      </c>
      <c r="AB818" s="3" t="s">
        <v>1749</v>
      </c>
      <c r="AC818">
        <v>57</v>
      </c>
      <c r="AD818">
        <v>77</v>
      </c>
      <c r="AE818">
        <v>2</v>
      </c>
      <c r="AF818">
        <v>1095</v>
      </c>
      <c r="AG818">
        <v>982</v>
      </c>
      <c r="AH818">
        <v>21401</v>
      </c>
      <c r="AI818">
        <v>39458</v>
      </c>
      <c r="AJ818">
        <v>54.898991000000002</v>
      </c>
      <c r="AK818">
        <v>23.912825000000002</v>
      </c>
    </row>
    <row r="819" spans="1:37" x14ac:dyDescent="0.3">
      <c r="A819">
        <v>816</v>
      </c>
      <c r="B819" s="3">
        <v>688</v>
      </c>
      <c r="C819" t="s">
        <v>1043</v>
      </c>
      <c r="D819" t="s">
        <v>128</v>
      </c>
      <c r="E819" t="s">
        <v>129</v>
      </c>
      <c r="F819" t="s">
        <v>68</v>
      </c>
      <c r="G819" t="s">
        <v>69</v>
      </c>
      <c r="H819" t="s">
        <v>63</v>
      </c>
      <c r="I819">
        <v>4</v>
      </c>
      <c r="J819" t="s">
        <v>64</v>
      </c>
      <c r="K819">
        <v>9.4</v>
      </c>
      <c r="L819" s="3" t="s">
        <v>1748</v>
      </c>
      <c r="M819">
        <v>9.3000000000000007</v>
      </c>
      <c r="N819" s="3" t="s">
        <v>1748</v>
      </c>
      <c r="O819">
        <v>59</v>
      </c>
      <c r="P819" s="3">
        <v>241</v>
      </c>
      <c r="Q819">
        <v>13.8</v>
      </c>
      <c r="R819" s="3">
        <v>660</v>
      </c>
      <c r="S819">
        <v>7.7</v>
      </c>
      <c r="T819" s="3" t="s">
        <v>1749</v>
      </c>
      <c r="U819">
        <v>9.8000000000000007</v>
      </c>
      <c r="V819" s="3" t="s">
        <v>1749</v>
      </c>
      <c r="W819">
        <v>2.8</v>
      </c>
      <c r="X819" s="3" t="s">
        <v>1749</v>
      </c>
      <c r="Y819">
        <v>9.9</v>
      </c>
      <c r="Z819" s="3" t="s">
        <v>1749</v>
      </c>
      <c r="AA819">
        <v>2.2999999999999998</v>
      </c>
      <c r="AB819" s="3" t="s">
        <v>1749</v>
      </c>
      <c r="AC819">
        <v>57</v>
      </c>
      <c r="AD819">
        <v>90</v>
      </c>
      <c r="AE819">
        <v>5</v>
      </c>
      <c r="AF819">
        <v>3655</v>
      </c>
      <c r="AG819">
        <v>1537</v>
      </c>
      <c r="AH819">
        <v>34860</v>
      </c>
      <c r="AI819">
        <v>63618</v>
      </c>
      <c r="AJ819">
        <v>37.5407625</v>
      </c>
      <c r="AK819">
        <v>127.07934280000001</v>
      </c>
    </row>
    <row r="820" spans="1:37" x14ac:dyDescent="0.3">
      <c r="A820">
        <v>817</v>
      </c>
      <c r="B820" s="3" t="s">
        <v>703</v>
      </c>
      <c r="C820" t="s">
        <v>1044</v>
      </c>
      <c r="D820" t="s">
        <v>59</v>
      </c>
      <c r="E820" t="s">
        <v>60</v>
      </c>
      <c r="F820" t="s">
        <v>82</v>
      </c>
      <c r="G820" t="s">
        <v>62</v>
      </c>
      <c r="H820" t="s">
        <v>63</v>
      </c>
      <c r="I820">
        <v>5</v>
      </c>
      <c r="J820" t="s">
        <v>70</v>
      </c>
      <c r="K820">
        <v>9.6999999999999993</v>
      </c>
      <c r="L820" s="3" t="s">
        <v>1748</v>
      </c>
      <c r="M820">
        <v>8.3000000000000007</v>
      </c>
      <c r="N820" s="3" t="s">
        <v>1748</v>
      </c>
      <c r="O820">
        <v>7.1</v>
      </c>
      <c r="P820" s="3" t="s">
        <v>1749</v>
      </c>
      <c r="Q820">
        <v>16.2</v>
      </c>
      <c r="R820" s="3">
        <v>612</v>
      </c>
      <c r="S820">
        <v>10.1</v>
      </c>
      <c r="T820" s="3" t="s">
        <v>1749</v>
      </c>
      <c r="U820">
        <v>4.0999999999999996</v>
      </c>
      <c r="V820" s="3" t="s">
        <v>1749</v>
      </c>
      <c r="W820">
        <v>15.5</v>
      </c>
      <c r="X820" s="3">
        <v>589</v>
      </c>
      <c r="Y820">
        <v>17.2</v>
      </c>
      <c r="Z820" s="3">
        <v>487</v>
      </c>
      <c r="AA820">
        <v>70.7</v>
      </c>
      <c r="AB820" s="3">
        <v>200</v>
      </c>
      <c r="AC820">
        <v>57</v>
      </c>
      <c r="AD820">
        <v>100</v>
      </c>
      <c r="AE820">
        <v>19</v>
      </c>
      <c r="AF820">
        <v>27091</v>
      </c>
      <c r="AG820">
        <v>12264</v>
      </c>
      <c r="AH820">
        <v>59456</v>
      </c>
      <c r="AI820">
        <v>113268</v>
      </c>
      <c r="AJ820">
        <v>30.413257900000001</v>
      </c>
      <c r="AK820">
        <v>-91.180002299999998</v>
      </c>
    </row>
    <row r="821" spans="1:37" x14ac:dyDescent="0.3">
      <c r="A821">
        <v>818</v>
      </c>
      <c r="B821" s="3" t="s">
        <v>703</v>
      </c>
      <c r="C821" t="s">
        <v>1045</v>
      </c>
      <c r="D821" t="s">
        <v>183</v>
      </c>
      <c r="E821" t="s">
        <v>184</v>
      </c>
      <c r="F821" t="s">
        <v>61</v>
      </c>
      <c r="G821" t="s">
        <v>78</v>
      </c>
      <c r="H821" t="s">
        <v>63</v>
      </c>
      <c r="I821">
        <v>3</v>
      </c>
      <c r="J821" t="s">
        <v>70</v>
      </c>
      <c r="K821">
        <v>10</v>
      </c>
      <c r="L821" s="3" t="s">
        <v>1748</v>
      </c>
      <c r="M821">
        <v>9.1999999999999993</v>
      </c>
      <c r="N821" s="3" t="s">
        <v>1748</v>
      </c>
      <c r="O821">
        <v>8.6999999999999993</v>
      </c>
      <c r="P821" s="3" t="s">
        <v>1749</v>
      </c>
      <c r="Q821">
        <v>12.6</v>
      </c>
      <c r="R821" s="3">
        <v>684</v>
      </c>
      <c r="S821">
        <v>89.4</v>
      </c>
      <c r="T821" s="3">
        <v>187</v>
      </c>
      <c r="U821">
        <v>15.6</v>
      </c>
      <c r="V821" s="3">
        <v>608</v>
      </c>
      <c r="W821">
        <v>4.7</v>
      </c>
      <c r="X821" s="3" t="s">
        <v>1749</v>
      </c>
      <c r="Y821">
        <v>9</v>
      </c>
      <c r="Z821" s="3" t="s">
        <v>1749</v>
      </c>
      <c r="AA821">
        <v>4.7</v>
      </c>
      <c r="AB821" s="3" t="s">
        <v>1749</v>
      </c>
      <c r="AC821">
        <v>57</v>
      </c>
      <c r="AD821">
        <v>90</v>
      </c>
      <c r="AE821">
        <v>8</v>
      </c>
      <c r="AF821">
        <v>7231</v>
      </c>
      <c r="AG821">
        <v>2455</v>
      </c>
      <c r="AH821">
        <v>41605</v>
      </c>
      <c r="AI821">
        <v>78274</v>
      </c>
      <c r="AJ821">
        <v>53.384670700000001</v>
      </c>
      <c r="AK821">
        <v>-6.6006074999999997</v>
      </c>
    </row>
    <row r="822" spans="1:37" x14ac:dyDescent="0.3">
      <c r="A822">
        <v>819</v>
      </c>
      <c r="B822" s="3">
        <v>578</v>
      </c>
      <c r="C822" t="s">
        <v>1046</v>
      </c>
      <c r="D822" t="s">
        <v>113</v>
      </c>
      <c r="E822" t="s">
        <v>114</v>
      </c>
      <c r="F822" t="s">
        <v>61</v>
      </c>
      <c r="G822" t="s">
        <v>78</v>
      </c>
      <c r="H822" t="s">
        <v>63</v>
      </c>
      <c r="I822">
        <v>4</v>
      </c>
      <c r="J822" t="s">
        <v>70</v>
      </c>
      <c r="K822">
        <v>6.9</v>
      </c>
      <c r="L822" s="3" t="s">
        <v>1748</v>
      </c>
      <c r="M822">
        <v>2.2000000000000002</v>
      </c>
      <c r="N822" s="3" t="s">
        <v>1748</v>
      </c>
      <c r="O822">
        <v>84.2</v>
      </c>
      <c r="P822" s="3">
        <v>113</v>
      </c>
      <c r="Q822">
        <v>6.2</v>
      </c>
      <c r="R822" s="3" t="s">
        <v>1749</v>
      </c>
      <c r="S822">
        <v>6.5</v>
      </c>
      <c r="T822" s="3" t="s">
        <v>1749</v>
      </c>
      <c r="U822">
        <v>4.2</v>
      </c>
      <c r="V822" s="3" t="s">
        <v>1749</v>
      </c>
      <c r="W822">
        <v>11.8</v>
      </c>
      <c r="X822" s="3">
        <v>639</v>
      </c>
      <c r="Y822">
        <v>8.3000000000000007</v>
      </c>
      <c r="Z822" s="3" t="s">
        <v>1749</v>
      </c>
      <c r="AA822">
        <v>2</v>
      </c>
      <c r="AB822" s="3" t="s">
        <v>1749</v>
      </c>
      <c r="AC822">
        <v>57</v>
      </c>
      <c r="AD822">
        <v>92</v>
      </c>
      <c r="AE822">
        <v>9</v>
      </c>
      <c r="AF822">
        <v>8132</v>
      </c>
      <c r="AG822">
        <v>3470</v>
      </c>
      <c r="AH822">
        <v>37963</v>
      </c>
      <c r="AI822">
        <v>72067</v>
      </c>
      <c r="AJ822">
        <v>32.786194999999999</v>
      </c>
      <c r="AK822">
        <v>129.86518150000001</v>
      </c>
    </row>
    <row r="823" spans="1:37" x14ac:dyDescent="0.3">
      <c r="A823">
        <v>820</v>
      </c>
      <c r="B823" s="3" t="s">
        <v>703</v>
      </c>
      <c r="C823" t="s">
        <v>1047</v>
      </c>
      <c r="D823" t="s">
        <v>94</v>
      </c>
      <c r="E823" t="s">
        <v>1726</v>
      </c>
      <c r="F823" t="s">
        <v>82</v>
      </c>
      <c r="G823" t="s">
        <v>78</v>
      </c>
      <c r="H823" t="s">
        <v>63</v>
      </c>
      <c r="I823">
        <v>3</v>
      </c>
      <c r="J823" t="s">
        <v>70</v>
      </c>
      <c r="K823">
        <v>4.7</v>
      </c>
      <c r="L823" s="3" t="s">
        <v>1748</v>
      </c>
      <c r="M823">
        <v>2.6</v>
      </c>
      <c r="N823" s="3" t="s">
        <v>1748</v>
      </c>
      <c r="O823">
        <v>13.1</v>
      </c>
      <c r="P823" s="3" t="s">
        <v>1749</v>
      </c>
      <c r="Q823">
        <v>47.3</v>
      </c>
      <c r="R823" s="3">
        <v>287</v>
      </c>
      <c r="S823">
        <v>5.7</v>
      </c>
      <c r="T823" s="3" t="s">
        <v>1749</v>
      </c>
      <c r="U823">
        <v>3.2</v>
      </c>
      <c r="V823" s="3" t="s">
        <v>1749</v>
      </c>
      <c r="W823">
        <v>4.5</v>
      </c>
      <c r="X823" s="3" t="s">
        <v>1749</v>
      </c>
      <c r="Y823">
        <v>5.3</v>
      </c>
      <c r="Z823" s="3" t="s">
        <v>1749</v>
      </c>
      <c r="AA823">
        <v>1.5</v>
      </c>
      <c r="AB823" s="3" t="s">
        <v>1749</v>
      </c>
      <c r="AC823">
        <v>57</v>
      </c>
      <c r="AD823">
        <v>94</v>
      </c>
      <c r="AE823">
        <v>1</v>
      </c>
      <c r="AF823">
        <v>1008</v>
      </c>
      <c r="AG823">
        <v>2742</v>
      </c>
      <c r="AH823">
        <v>30726</v>
      </c>
      <c r="AI823">
        <v>58947</v>
      </c>
      <c r="AJ823">
        <v>32.058379899999998</v>
      </c>
      <c r="AK823">
        <v>118.79647</v>
      </c>
    </row>
    <row r="824" spans="1:37" x14ac:dyDescent="0.3">
      <c r="A824">
        <v>821</v>
      </c>
      <c r="B824" s="3" t="s">
        <v>856</v>
      </c>
      <c r="C824" t="s">
        <v>1048</v>
      </c>
      <c r="D824" t="s">
        <v>307</v>
      </c>
      <c r="E824" t="s">
        <v>308</v>
      </c>
      <c r="F824" t="s">
        <v>82</v>
      </c>
      <c r="G824" t="s">
        <v>62</v>
      </c>
      <c r="H824" t="s">
        <v>63</v>
      </c>
      <c r="I824">
        <v>2</v>
      </c>
      <c r="J824" t="s">
        <v>70</v>
      </c>
      <c r="K824">
        <v>7.1</v>
      </c>
      <c r="L824" s="3" t="s">
        <v>1748</v>
      </c>
      <c r="M824">
        <v>9.1</v>
      </c>
      <c r="N824" s="3" t="s">
        <v>1748</v>
      </c>
      <c r="O824">
        <v>5.2</v>
      </c>
      <c r="P824" s="3" t="s">
        <v>1749</v>
      </c>
      <c r="Q824">
        <v>13</v>
      </c>
      <c r="R824" s="3">
        <v>677</v>
      </c>
      <c r="S824">
        <v>5.8</v>
      </c>
      <c r="T824" s="3" t="s">
        <v>1749</v>
      </c>
      <c r="U824">
        <v>2.4</v>
      </c>
      <c r="V824" s="3" t="s">
        <v>1749</v>
      </c>
      <c r="W824">
        <v>88.2</v>
      </c>
      <c r="X824" s="3">
        <v>95</v>
      </c>
      <c r="Y824">
        <v>12.7</v>
      </c>
      <c r="Z824" s="3">
        <v>676</v>
      </c>
      <c r="AA824">
        <v>49.7</v>
      </c>
      <c r="AB824" s="3">
        <v>309</v>
      </c>
      <c r="AC824">
        <v>57</v>
      </c>
      <c r="AD824">
        <v>89</v>
      </c>
      <c r="AE824">
        <v>8</v>
      </c>
      <c r="AF824">
        <v>3862</v>
      </c>
      <c r="AG824">
        <v>10038</v>
      </c>
      <c r="AH824">
        <v>21642</v>
      </c>
      <c r="AI824">
        <v>39259</v>
      </c>
      <c r="AJ824">
        <v>-26.690644500000001</v>
      </c>
      <c r="AK824">
        <v>27.092897700000002</v>
      </c>
    </row>
    <row r="825" spans="1:37" x14ac:dyDescent="0.3">
      <c r="A825">
        <v>822</v>
      </c>
      <c r="B825" s="3">
        <v>531</v>
      </c>
      <c r="C825" t="s">
        <v>1049</v>
      </c>
      <c r="D825" t="s">
        <v>416</v>
      </c>
      <c r="E825" t="s">
        <v>417</v>
      </c>
      <c r="F825" t="s">
        <v>61</v>
      </c>
      <c r="G825" t="s">
        <v>78</v>
      </c>
      <c r="H825" t="s">
        <v>63</v>
      </c>
      <c r="I825">
        <v>5</v>
      </c>
      <c r="J825" t="s">
        <v>70</v>
      </c>
      <c r="K825">
        <v>5.8</v>
      </c>
      <c r="L825" s="3" t="s">
        <v>1748</v>
      </c>
      <c r="M825">
        <v>1.8</v>
      </c>
      <c r="N825" s="3" t="s">
        <v>1748</v>
      </c>
      <c r="O825">
        <v>98</v>
      </c>
      <c r="P825" s="3">
        <v>46</v>
      </c>
      <c r="Q825">
        <v>5.2</v>
      </c>
      <c r="R825" s="3" t="s">
        <v>1749</v>
      </c>
      <c r="S825">
        <v>3.2</v>
      </c>
      <c r="T825" s="3" t="s">
        <v>1749</v>
      </c>
      <c r="U825">
        <v>5.4</v>
      </c>
      <c r="V825" s="3" t="s">
        <v>1749</v>
      </c>
      <c r="W825">
        <v>1.7</v>
      </c>
      <c r="X825" s="3" t="s">
        <v>1749</v>
      </c>
      <c r="Y825">
        <v>8.1999999999999993</v>
      </c>
      <c r="Z825" s="3" t="s">
        <v>1749</v>
      </c>
      <c r="AA825">
        <v>1.1000000000000001</v>
      </c>
      <c r="AB825" s="3" t="s">
        <v>1749</v>
      </c>
      <c r="AC825">
        <v>57</v>
      </c>
      <c r="AD825">
        <v>82</v>
      </c>
      <c r="AE825">
        <v>4</v>
      </c>
      <c r="AF825">
        <v>1686</v>
      </c>
      <c r="AG825">
        <v>1610</v>
      </c>
      <c r="AH825">
        <v>16879</v>
      </c>
      <c r="AI825">
        <v>32874</v>
      </c>
      <c r="AJ825">
        <v>52.427144699999999</v>
      </c>
      <c r="AK825">
        <v>16.904284799999999</v>
      </c>
    </row>
    <row r="826" spans="1:37" x14ac:dyDescent="0.3">
      <c r="A826">
        <v>823</v>
      </c>
      <c r="B826" s="3" t="s">
        <v>703</v>
      </c>
      <c r="C826" t="s">
        <v>1050</v>
      </c>
      <c r="D826" t="s">
        <v>113</v>
      </c>
      <c r="E826" t="s">
        <v>114</v>
      </c>
      <c r="F826" t="s">
        <v>61</v>
      </c>
      <c r="G826" t="s">
        <v>134</v>
      </c>
      <c r="H826" t="s">
        <v>320</v>
      </c>
      <c r="I826">
        <v>2</v>
      </c>
      <c r="J826" t="s">
        <v>440</v>
      </c>
      <c r="K826">
        <v>5.0999999999999996</v>
      </c>
      <c r="L826" s="3" t="s">
        <v>1748</v>
      </c>
      <c r="M826">
        <v>9.4</v>
      </c>
      <c r="N826" s="3" t="s">
        <v>1748</v>
      </c>
      <c r="O826">
        <v>2.4</v>
      </c>
      <c r="P826" s="3" t="s">
        <v>1749</v>
      </c>
      <c r="Q826">
        <v>2.6</v>
      </c>
      <c r="R826" s="3" t="s">
        <v>1749</v>
      </c>
      <c r="S826">
        <v>99.6</v>
      </c>
      <c r="T826" s="3">
        <v>87</v>
      </c>
      <c r="U826">
        <v>99.6</v>
      </c>
      <c r="V826" s="3">
        <v>37</v>
      </c>
      <c r="W826">
        <v>1</v>
      </c>
      <c r="X826" s="3" t="s">
        <v>1749</v>
      </c>
      <c r="Y826">
        <v>7.8</v>
      </c>
      <c r="Z826" s="3" t="s">
        <v>1749</v>
      </c>
      <c r="AA826">
        <v>1</v>
      </c>
      <c r="AB826" s="3" t="s">
        <v>1749</v>
      </c>
      <c r="AC826">
        <v>57</v>
      </c>
      <c r="AD826">
        <v>92</v>
      </c>
      <c r="AE826">
        <v>9</v>
      </c>
      <c r="AF826">
        <v>8132</v>
      </c>
      <c r="AG826">
        <v>3470</v>
      </c>
      <c r="AH826">
        <v>37963</v>
      </c>
      <c r="AI826">
        <v>72067</v>
      </c>
      <c r="AJ826">
        <v>33.3371371</v>
      </c>
      <c r="AK826">
        <v>131.46834480000001</v>
      </c>
    </row>
    <row r="827" spans="1:37" x14ac:dyDescent="0.3">
      <c r="A827">
        <v>824</v>
      </c>
      <c r="B827" s="3" t="s">
        <v>856</v>
      </c>
      <c r="C827" t="s">
        <v>1051</v>
      </c>
      <c r="D827" t="s">
        <v>59</v>
      </c>
      <c r="E827" t="s">
        <v>60</v>
      </c>
      <c r="F827" t="s">
        <v>82</v>
      </c>
      <c r="G827" t="s">
        <v>69</v>
      </c>
      <c r="H827" t="s">
        <v>320</v>
      </c>
      <c r="I827">
        <v>5</v>
      </c>
      <c r="J827" t="s">
        <v>70</v>
      </c>
      <c r="K827">
        <v>11</v>
      </c>
      <c r="L827" s="3" t="s">
        <v>1748</v>
      </c>
      <c r="M827">
        <v>11.8</v>
      </c>
      <c r="N827" s="3" t="s">
        <v>1748</v>
      </c>
      <c r="O827">
        <v>5</v>
      </c>
      <c r="P827" s="3" t="s">
        <v>1749</v>
      </c>
      <c r="Q827">
        <v>15.3</v>
      </c>
      <c r="R827" s="3">
        <v>625</v>
      </c>
      <c r="S827">
        <v>8.5</v>
      </c>
      <c r="T827" s="3" t="s">
        <v>1749</v>
      </c>
      <c r="U827">
        <v>7.1</v>
      </c>
      <c r="V827" s="3" t="s">
        <v>1749</v>
      </c>
      <c r="W827">
        <v>20.3</v>
      </c>
      <c r="X827" s="3">
        <v>541</v>
      </c>
      <c r="Y827">
        <v>13.7</v>
      </c>
      <c r="Z827" s="3">
        <v>622</v>
      </c>
      <c r="AA827">
        <v>56.1</v>
      </c>
      <c r="AB827" s="3">
        <v>270</v>
      </c>
      <c r="AC827">
        <v>57</v>
      </c>
      <c r="AD827">
        <v>100</v>
      </c>
      <c r="AE827">
        <v>19</v>
      </c>
      <c r="AF827">
        <v>27091</v>
      </c>
      <c r="AG827">
        <v>12264</v>
      </c>
      <c r="AH827">
        <v>59456</v>
      </c>
      <c r="AI827">
        <v>113268</v>
      </c>
      <c r="AJ827">
        <v>33.584552199999997</v>
      </c>
      <c r="AK827">
        <v>-101.8746483</v>
      </c>
    </row>
    <row r="828" spans="1:37" x14ac:dyDescent="0.3">
      <c r="A828">
        <v>825</v>
      </c>
      <c r="B828" s="3">
        <v>742</v>
      </c>
      <c r="C828" t="s">
        <v>1052</v>
      </c>
      <c r="D828" t="s">
        <v>113</v>
      </c>
      <c r="E828" t="s">
        <v>114</v>
      </c>
      <c r="F828" t="s">
        <v>61</v>
      </c>
      <c r="G828" t="s">
        <v>78</v>
      </c>
      <c r="H828" t="s">
        <v>63</v>
      </c>
      <c r="I828">
        <v>4</v>
      </c>
      <c r="J828" t="s">
        <v>70</v>
      </c>
      <c r="K828">
        <v>13.6</v>
      </c>
      <c r="L828" s="3" t="s">
        <v>1748</v>
      </c>
      <c r="M828">
        <v>6.7</v>
      </c>
      <c r="N828" s="3" t="s">
        <v>1748</v>
      </c>
      <c r="O828">
        <v>13.3</v>
      </c>
      <c r="P828" s="3" t="s">
        <v>1749</v>
      </c>
      <c r="Q828">
        <v>32.9</v>
      </c>
      <c r="R828" s="3">
        <v>413</v>
      </c>
      <c r="S828">
        <v>5.8</v>
      </c>
      <c r="T828" s="3" t="s">
        <v>1749</v>
      </c>
      <c r="U828">
        <v>9.5</v>
      </c>
      <c r="V828" s="3" t="s">
        <v>1749</v>
      </c>
      <c r="W828">
        <v>6</v>
      </c>
      <c r="X828" s="3" t="s">
        <v>1749</v>
      </c>
      <c r="Y828">
        <v>7.8</v>
      </c>
      <c r="Z828" s="3" t="s">
        <v>1749</v>
      </c>
      <c r="AA828">
        <v>1.8</v>
      </c>
      <c r="AB828" s="3" t="s">
        <v>1749</v>
      </c>
      <c r="AC828">
        <v>57</v>
      </c>
      <c r="AD828">
        <v>92</v>
      </c>
      <c r="AE828">
        <v>9</v>
      </c>
      <c r="AF828">
        <v>8132</v>
      </c>
      <c r="AG828">
        <v>3470</v>
      </c>
      <c r="AH828">
        <v>37963</v>
      </c>
      <c r="AI828">
        <v>72067</v>
      </c>
      <c r="AJ828">
        <v>35.683955099999999</v>
      </c>
      <c r="AK828">
        <v>139.47867189999999</v>
      </c>
    </row>
    <row r="829" spans="1:37" x14ac:dyDescent="0.3">
      <c r="A829">
        <v>826</v>
      </c>
      <c r="B829" s="3">
        <v>783</v>
      </c>
      <c r="C829" t="s">
        <v>1053</v>
      </c>
      <c r="D829" t="s">
        <v>862</v>
      </c>
      <c r="E829" t="s">
        <v>863</v>
      </c>
      <c r="F829" t="s">
        <v>82</v>
      </c>
      <c r="G829" t="s">
        <v>69</v>
      </c>
      <c r="H829" t="s">
        <v>320</v>
      </c>
      <c r="I829">
        <v>5</v>
      </c>
      <c r="J829" t="s">
        <v>70</v>
      </c>
      <c r="K829">
        <v>25.1</v>
      </c>
      <c r="L829" s="3">
        <v>350</v>
      </c>
      <c r="M829">
        <v>14.4</v>
      </c>
      <c r="N829" s="3">
        <v>568</v>
      </c>
      <c r="O829">
        <v>17.5</v>
      </c>
      <c r="P829" s="3" t="s">
        <v>1749</v>
      </c>
      <c r="Q829">
        <v>1.6</v>
      </c>
      <c r="R829" s="3" t="s">
        <v>1749</v>
      </c>
      <c r="S829">
        <v>8.4</v>
      </c>
      <c r="T829" s="3" t="s">
        <v>1749</v>
      </c>
      <c r="U829">
        <v>2.5</v>
      </c>
      <c r="V829" s="3" t="s">
        <v>1749</v>
      </c>
      <c r="W829">
        <v>8.3000000000000007</v>
      </c>
      <c r="X829" s="3" t="s">
        <v>1749</v>
      </c>
      <c r="Y829">
        <v>22.5</v>
      </c>
      <c r="Z829" s="3">
        <v>368</v>
      </c>
      <c r="AA829">
        <v>4.0999999999999996</v>
      </c>
      <c r="AB829" s="3" t="s">
        <v>1749</v>
      </c>
      <c r="AC829">
        <v>57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>
        <v>-32.323537000000002</v>
      </c>
      <c r="AK829">
        <v>-62.960046400000003</v>
      </c>
    </row>
    <row r="830" spans="1:37" x14ac:dyDescent="0.3">
      <c r="A830">
        <v>827</v>
      </c>
      <c r="B830" s="3">
        <v>784</v>
      </c>
      <c r="C830" t="s">
        <v>1054</v>
      </c>
      <c r="D830" t="s">
        <v>205</v>
      </c>
      <c r="E830" t="s">
        <v>206</v>
      </c>
      <c r="F830" t="s">
        <v>91</v>
      </c>
      <c r="G830" t="s">
        <v>134</v>
      </c>
      <c r="H830" t="s">
        <v>708</v>
      </c>
      <c r="I830">
        <v>3</v>
      </c>
      <c r="J830" t="s">
        <v>64</v>
      </c>
      <c r="K830">
        <v>6.8</v>
      </c>
      <c r="L830" s="3" t="s">
        <v>1748</v>
      </c>
      <c r="M830">
        <v>32.6</v>
      </c>
      <c r="N830" s="3">
        <v>301</v>
      </c>
      <c r="O830">
        <v>48.1</v>
      </c>
      <c r="P830" s="3">
        <v>326</v>
      </c>
      <c r="Q830">
        <v>2.1</v>
      </c>
      <c r="R830" s="3" t="s">
        <v>1749</v>
      </c>
      <c r="S830">
        <v>8</v>
      </c>
      <c r="T830" s="3" t="s">
        <v>1749</v>
      </c>
      <c r="U830">
        <v>4.4000000000000004</v>
      </c>
      <c r="V830" s="3" t="s">
        <v>1749</v>
      </c>
      <c r="W830">
        <v>1</v>
      </c>
      <c r="X830" s="3" t="s">
        <v>1749</v>
      </c>
      <c r="Y830">
        <v>18</v>
      </c>
      <c r="Z830" s="3">
        <v>465</v>
      </c>
      <c r="AA830">
        <v>1</v>
      </c>
      <c r="AB830" s="3" t="s">
        <v>1749</v>
      </c>
      <c r="AC830">
        <v>57</v>
      </c>
      <c r="AD830">
        <v>71</v>
      </c>
      <c r="AE830">
        <v>2</v>
      </c>
      <c r="AF830">
        <v>551</v>
      </c>
      <c r="AG830">
        <v>925</v>
      </c>
      <c r="AH830">
        <v>12243</v>
      </c>
      <c r="AI830">
        <v>21932</v>
      </c>
      <c r="AJ830">
        <v>-34.4465869</v>
      </c>
      <c r="AK830">
        <v>-58.529389000000002</v>
      </c>
    </row>
    <row r="831" spans="1:37" x14ac:dyDescent="0.3">
      <c r="A831">
        <v>828</v>
      </c>
      <c r="B831" s="3">
        <v>641</v>
      </c>
      <c r="C831" t="s">
        <v>1055</v>
      </c>
      <c r="D831" t="s">
        <v>62</v>
      </c>
      <c r="E831" t="s">
        <v>333</v>
      </c>
      <c r="F831" t="s">
        <v>61</v>
      </c>
      <c r="G831" t="s">
        <v>78</v>
      </c>
      <c r="H831" t="s">
        <v>63</v>
      </c>
      <c r="I831">
        <v>4</v>
      </c>
      <c r="J831" t="s">
        <v>64</v>
      </c>
      <c r="K831">
        <v>9.3000000000000007</v>
      </c>
      <c r="L831" s="3" t="s">
        <v>1748</v>
      </c>
      <c r="M831">
        <v>15.4</v>
      </c>
      <c r="N831" s="3">
        <v>537</v>
      </c>
      <c r="O831">
        <v>69.900000000000006</v>
      </c>
      <c r="P831" s="3">
        <v>185</v>
      </c>
      <c r="Q831">
        <v>1.6</v>
      </c>
      <c r="R831" s="3" t="s">
        <v>1749</v>
      </c>
      <c r="S831">
        <v>4.9000000000000004</v>
      </c>
      <c r="T831" s="3" t="s">
        <v>1749</v>
      </c>
      <c r="U831">
        <v>2.1</v>
      </c>
      <c r="V831" s="3" t="s">
        <v>1749</v>
      </c>
      <c r="W831">
        <v>1.2</v>
      </c>
      <c r="X831" s="3" t="s">
        <v>1749</v>
      </c>
      <c r="Y831">
        <v>18.2</v>
      </c>
      <c r="Z831" s="3">
        <v>461</v>
      </c>
      <c r="AA831">
        <v>3.3</v>
      </c>
      <c r="AB831" s="3" t="s">
        <v>1749</v>
      </c>
      <c r="AC831">
        <v>57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 t="e">
        <v>#N/A</v>
      </c>
      <c r="AJ831">
        <v>-24.106274299999999</v>
      </c>
      <c r="AK831">
        <v>-105.02087349999999</v>
      </c>
    </row>
    <row r="832" spans="1:37" x14ac:dyDescent="0.3">
      <c r="A832">
        <v>829</v>
      </c>
      <c r="B832" s="3">
        <v>743</v>
      </c>
      <c r="C832" t="s">
        <v>1056</v>
      </c>
      <c r="D832" t="s">
        <v>1057</v>
      </c>
      <c r="E832" t="s">
        <v>1058</v>
      </c>
      <c r="F832" t="s">
        <v>61</v>
      </c>
      <c r="G832" t="s">
        <v>69</v>
      </c>
      <c r="H832" t="s">
        <v>320</v>
      </c>
      <c r="I832">
        <v>3</v>
      </c>
      <c r="J832" t="s">
        <v>64</v>
      </c>
      <c r="K832">
        <v>14.4</v>
      </c>
      <c r="L832" s="3">
        <v>600</v>
      </c>
      <c r="M832">
        <v>10.7</v>
      </c>
      <c r="N832" s="3" t="s">
        <v>1748</v>
      </c>
      <c r="O832">
        <v>36.1</v>
      </c>
      <c r="P832" s="3">
        <v>439</v>
      </c>
      <c r="Q832">
        <v>2.2999999999999998</v>
      </c>
      <c r="R832" s="3" t="s">
        <v>1749</v>
      </c>
      <c r="S832">
        <v>56.9</v>
      </c>
      <c r="T832" s="3">
        <v>324</v>
      </c>
      <c r="U832">
        <v>2</v>
      </c>
      <c r="V832" s="3" t="s">
        <v>1749</v>
      </c>
      <c r="W832">
        <v>1.5</v>
      </c>
      <c r="X832" s="3" t="s">
        <v>1749</v>
      </c>
      <c r="Y832">
        <v>11</v>
      </c>
      <c r="Z832" s="3" t="s">
        <v>1749</v>
      </c>
      <c r="AA832">
        <v>7.8</v>
      </c>
      <c r="AB832" s="3" t="s">
        <v>1749</v>
      </c>
      <c r="AC832">
        <v>57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e">
        <v>#N/A</v>
      </c>
      <c r="AJ832">
        <v>-0.1970509</v>
      </c>
      <c r="AK832">
        <v>-78.436087599999993</v>
      </c>
    </row>
    <row r="833" spans="1:37" x14ac:dyDescent="0.3">
      <c r="A833">
        <v>830</v>
      </c>
      <c r="B833" s="3" t="s">
        <v>856</v>
      </c>
      <c r="C833" t="s">
        <v>1059</v>
      </c>
      <c r="D833" t="s">
        <v>215</v>
      </c>
      <c r="E833" t="s">
        <v>216</v>
      </c>
      <c r="F833" t="s">
        <v>68</v>
      </c>
      <c r="G833" t="s">
        <v>78</v>
      </c>
      <c r="H833" t="s">
        <v>63</v>
      </c>
      <c r="I833">
        <v>4</v>
      </c>
      <c r="J833" t="s">
        <v>64</v>
      </c>
      <c r="K833">
        <v>10</v>
      </c>
      <c r="L833" s="3" t="s">
        <v>1748</v>
      </c>
      <c r="M833">
        <v>50.6</v>
      </c>
      <c r="N833" s="3">
        <v>166</v>
      </c>
      <c r="O833">
        <v>3.7</v>
      </c>
      <c r="P833" s="3" t="s">
        <v>1749</v>
      </c>
      <c r="Q833">
        <v>5.9</v>
      </c>
      <c r="R833" s="3" t="s">
        <v>1749</v>
      </c>
      <c r="S833">
        <v>15.8</v>
      </c>
      <c r="T833" s="3">
        <v>654</v>
      </c>
      <c r="U833">
        <v>1.9</v>
      </c>
      <c r="V833" s="3" t="s">
        <v>1749</v>
      </c>
      <c r="W833">
        <v>9.5</v>
      </c>
      <c r="X833" s="3">
        <v>680</v>
      </c>
      <c r="Y833">
        <v>10.1</v>
      </c>
      <c r="Z833" s="3" t="s">
        <v>1749</v>
      </c>
      <c r="AA833">
        <v>7.9</v>
      </c>
      <c r="AB833" s="3" t="s">
        <v>1749</v>
      </c>
      <c r="AC833">
        <v>57</v>
      </c>
      <c r="AD833">
        <v>83</v>
      </c>
      <c r="AE833">
        <v>11</v>
      </c>
      <c r="AF833">
        <v>5757</v>
      </c>
      <c r="AG833">
        <v>9004</v>
      </c>
      <c r="AH833">
        <v>24975</v>
      </c>
      <c r="AI833">
        <v>46620</v>
      </c>
      <c r="AJ833">
        <v>-33.035999699999998</v>
      </c>
      <c r="AK833">
        <v>-71.595431099999999</v>
      </c>
    </row>
    <row r="834" spans="1:37" x14ac:dyDescent="0.3">
      <c r="A834">
        <v>831</v>
      </c>
      <c r="B834" s="3" t="s">
        <v>703</v>
      </c>
      <c r="C834" t="s">
        <v>1060</v>
      </c>
      <c r="D834" t="s">
        <v>190</v>
      </c>
      <c r="E834" t="s">
        <v>191</v>
      </c>
      <c r="F834" t="s">
        <v>82</v>
      </c>
      <c r="G834" t="s">
        <v>69</v>
      </c>
      <c r="H834" t="s">
        <v>320</v>
      </c>
      <c r="I834">
        <v>4</v>
      </c>
      <c r="J834" t="s">
        <v>70</v>
      </c>
      <c r="K834">
        <v>26.1</v>
      </c>
      <c r="L834" s="3">
        <v>339</v>
      </c>
      <c r="M834">
        <v>14.5</v>
      </c>
      <c r="N834" s="3">
        <v>562</v>
      </c>
      <c r="O834">
        <v>8.4</v>
      </c>
      <c r="P834" s="3" t="s">
        <v>1749</v>
      </c>
      <c r="Q834">
        <v>4.2</v>
      </c>
      <c r="R834" s="3" t="s">
        <v>1749</v>
      </c>
      <c r="S834">
        <v>11.9</v>
      </c>
      <c r="T834" s="3" t="s">
        <v>1749</v>
      </c>
      <c r="U834">
        <v>1.6</v>
      </c>
      <c r="V834" s="3" t="s">
        <v>1749</v>
      </c>
      <c r="W834">
        <v>15.3</v>
      </c>
      <c r="X834" s="3">
        <v>595</v>
      </c>
      <c r="Y834">
        <v>11.5</v>
      </c>
      <c r="Z834" s="3" t="s">
        <v>1749</v>
      </c>
      <c r="AA834">
        <v>9.4</v>
      </c>
      <c r="AB834" s="3">
        <v>683</v>
      </c>
      <c r="AC834">
        <v>57</v>
      </c>
      <c r="AD834">
        <v>86</v>
      </c>
      <c r="AE834">
        <v>13</v>
      </c>
      <c r="AF834">
        <v>5314</v>
      </c>
      <c r="AG834">
        <v>12406</v>
      </c>
      <c r="AH834">
        <v>17842</v>
      </c>
      <c r="AI834">
        <v>32148</v>
      </c>
      <c r="AJ834">
        <v>-15.7651574</v>
      </c>
      <c r="AK834">
        <v>-47.869903899999997</v>
      </c>
    </row>
    <row r="835" spans="1:37" x14ac:dyDescent="0.3">
      <c r="A835">
        <v>832</v>
      </c>
      <c r="B835" s="3" t="s">
        <v>703</v>
      </c>
      <c r="C835" t="s">
        <v>1061</v>
      </c>
      <c r="D835" t="s">
        <v>190</v>
      </c>
      <c r="E835" t="s">
        <v>191</v>
      </c>
      <c r="F835" t="s">
        <v>82</v>
      </c>
      <c r="G835" t="s">
        <v>69</v>
      </c>
      <c r="H835" t="s">
        <v>63</v>
      </c>
      <c r="I835">
        <v>4</v>
      </c>
      <c r="J835" t="s">
        <v>70</v>
      </c>
      <c r="K835">
        <v>19.600000000000001</v>
      </c>
      <c r="L835" s="3">
        <v>453</v>
      </c>
      <c r="M835">
        <v>4.4000000000000004</v>
      </c>
      <c r="N835" s="3" t="s">
        <v>1748</v>
      </c>
      <c r="O835">
        <v>19</v>
      </c>
      <c r="P835" s="3">
        <v>695</v>
      </c>
      <c r="Q835">
        <v>8</v>
      </c>
      <c r="R835" s="3" t="s">
        <v>1749</v>
      </c>
      <c r="S835">
        <v>4.4000000000000004</v>
      </c>
      <c r="T835" s="3" t="s">
        <v>1749</v>
      </c>
      <c r="U835">
        <v>2</v>
      </c>
      <c r="V835" s="3" t="s">
        <v>1749</v>
      </c>
      <c r="W835">
        <v>18</v>
      </c>
      <c r="X835" s="3">
        <v>560</v>
      </c>
      <c r="Y835">
        <v>8.1999999999999993</v>
      </c>
      <c r="Z835" s="3" t="s">
        <v>1749</v>
      </c>
      <c r="AA835">
        <v>57.4</v>
      </c>
      <c r="AB835" s="3">
        <v>263</v>
      </c>
      <c r="AC835">
        <v>57</v>
      </c>
      <c r="AD835">
        <v>86</v>
      </c>
      <c r="AE835">
        <v>13</v>
      </c>
      <c r="AF835">
        <v>5314</v>
      </c>
      <c r="AG835">
        <v>12406</v>
      </c>
      <c r="AH835">
        <v>17842</v>
      </c>
      <c r="AI835">
        <v>32148</v>
      </c>
      <c r="AJ835">
        <v>-26.928571999999999</v>
      </c>
      <c r="AK835">
        <v>-49.365314900000001</v>
      </c>
    </row>
    <row r="836" spans="1:37" x14ac:dyDescent="0.3">
      <c r="A836">
        <v>833</v>
      </c>
      <c r="B836" s="3" t="s">
        <v>703</v>
      </c>
      <c r="C836" t="s">
        <v>1062</v>
      </c>
      <c r="D836" t="s">
        <v>384</v>
      </c>
      <c r="E836" t="s">
        <v>385</v>
      </c>
      <c r="F836" t="s">
        <v>82</v>
      </c>
      <c r="G836" t="s">
        <v>69</v>
      </c>
      <c r="H836" t="s">
        <v>320</v>
      </c>
      <c r="I836">
        <v>4</v>
      </c>
      <c r="J836" t="s">
        <v>70</v>
      </c>
      <c r="K836">
        <v>17.2</v>
      </c>
      <c r="L836" s="3">
        <v>519</v>
      </c>
      <c r="M836">
        <v>34.5</v>
      </c>
      <c r="N836" s="3">
        <v>284</v>
      </c>
      <c r="O836">
        <v>10.5</v>
      </c>
      <c r="P836" s="3" t="s">
        <v>1749</v>
      </c>
      <c r="Q836">
        <v>1.4</v>
      </c>
      <c r="R836" s="3" t="s">
        <v>1749</v>
      </c>
      <c r="S836">
        <v>6.2</v>
      </c>
      <c r="T836" s="3" t="s">
        <v>1749</v>
      </c>
      <c r="U836">
        <v>1.5</v>
      </c>
      <c r="V836" s="3" t="s">
        <v>1749</v>
      </c>
      <c r="W836">
        <v>1.1000000000000001</v>
      </c>
      <c r="X836" s="3" t="s">
        <v>1749</v>
      </c>
      <c r="Y836">
        <v>14</v>
      </c>
      <c r="Z836" s="3">
        <v>611</v>
      </c>
      <c r="AA836">
        <v>14.5</v>
      </c>
      <c r="AB836" s="3">
        <v>617</v>
      </c>
      <c r="AC836">
        <v>57</v>
      </c>
      <c r="AD836">
        <v>76</v>
      </c>
      <c r="AE836">
        <v>9</v>
      </c>
      <c r="AF836">
        <v>2316</v>
      </c>
      <c r="AG836">
        <v>12885</v>
      </c>
      <c r="AH836">
        <v>11033</v>
      </c>
      <c r="AI836">
        <v>20640</v>
      </c>
      <c r="AJ836">
        <v>-7.9524597000000004</v>
      </c>
      <c r="AK836">
        <v>112.6111021</v>
      </c>
    </row>
    <row r="837" spans="1:37" x14ac:dyDescent="0.3">
      <c r="A837">
        <v>834</v>
      </c>
      <c r="B837" s="3">
        <v>785</v>
      </c>
      <c r="C837" t="s">
        <v>1063</v>
      </c>
      <c r="D837" t="s">
        <v>99</v>
      </c>
      <c r="E837" t="s">
        <v>100</v>
      </c>
      <c r="F837" t="s">
        <v>68</v>
      </c>
      <c r="G837" t="s">
        <v>69</v>
      </c>
      <c r="H837" t="s">
        <v>320</v>
      </c>
      <c r="I837">
        <v>4</v>
      </c>
      <c r="J837" t="s">
        <v>70</v>
      </c>
      <c r="K837">
        <v>6.9</v>
      </c>
      <c r="L837" s="3" t="s">
        <v>1748</v>
      </c>
      <c r="M837">
        <v>6.8</v>
      </c>
      <c r="N837" s="3" t="s">
        <v>1748</v>
      </c>
      <c r="O837">
        <v>19.899999999999999</v>
      </c>
      <c r="P837" s="3">
        <v>671</v>
      </c>
      <c r="Q837">
        <v>20.100000000000001</v>
      </c>
      <c r="R837" s="3">
        <v>557</v>
      </c>
      <c r="S837">
        <v>56.2</v>
      </c>
      <c r="T837" s="3">
        <v>331</v>
      </c>
      <c r="U837">
        <v>8.4</v>
      </c>
      <c r="V837" s="3" t="s">
        <v>1749</v>
      </c>
      <c r="W837">
        <v>3.2</v>
      </c>
      <c r="X837" s="3" t="s">
        <v>1749</v>
      </c>
      <c r="Y837">
        <v>14.3</v>
      </c>
      <c r="Z837" s="3">
        <v>592</v>
      </c>
      <c r="AA837">
        <v>7.5</v>
      </c>
      <c r="AB837" s="3" t="s">
        <v>1749</v>
      </c>
      <c r="AC837">
        <v>57</v>
      </c>
      <c r="AD837">
        <v>94</v>
      </c>
      <c r="AE837">
        <v>8</v>
      </c>
      <c r="AF837">
        <v>9176</v>
      </c>
      <c r="AG837">
        <v>3642</v>
      </c>
      <c r="AH837">
        <v>47833</v>
      </c>
      <c r="AI837">
        <v>90994</v>
      </c>
      <c r="AJ837">
        <v>45.404266900000003</v>
      </c>
      <c r="AK837">
        <v>-71.893674000000004</v>
      </c>
    </row>
    <row r="838" spans="1:37" x14ac:dyDescent="0.3">
      <c r="A838">
        <v>835</v>
      </c>
      <c r="B838" s="3" t="s">
        <v>703</v>
      </c>
      <c r="C838" t="s">
        <v>1064</v>
      </c>
      <c r="D838" t="s">
        <v>160</v>
      </c>
      <c r="E838" t="s">
        <v>161</v>
      </c>
      <c r="F838" t="s">
        <v>68</v>
      </c>
      <c r="G838" t="s">
        <v>69</v>
      </c>
      <c r="H838" t="s">
        <v>320</v>
      </c>
      <c r="I838">
        <v>2</v>
      </c>
      <c r="J838" t="s">
        <v>64</v>
      </c>
      <c r="K838">
        <v>12.9</v>
      </c>
      <c r="L838" s="3" t="s">
        <v>1748</v>
      </c>
      <c r="M838">
        <v>36.4</v>
      </c>
      <c r="N838" s="3">
        <v>269</v>
      </c>
      <c r="O838">
        <v>11.1</v>
      </c>
      <c r="P838" s="3" t="s">
        <v>1749</v>
      </c>
      <c r="Q838">
        <v>5.0999999999999996</v>
      </c>
      <c r="R838" s="3" t="s">
        <v>1749</v>
      </c>
      <c r="S838">
        <v>8.4</v>
      </c>
      <c r="T838" s="3" t="s">
        <v>1749</v>
      </c>
      <c r="U838">
        <v>3.3</v>
      </c>
      <c r="V838" s="3" t="s">
        <v>1749</v>
      </c>
      <c r="W838">
        <v>2.1</v>
      </c>
      <c r="X838" s="3" t="s">
        <v>1749</v>
      </c>
      <c r="Y838">
        <v>9.6999999999999993</v>
      </c>
      <c r="Z838" s="3" t="s">
        <v>1749</v>
      </c>
      <c r="AA838">
        <v>30.7</v>
      </c>
      <c r="AB838" s="3">
        <v>438</v>
      </c>
      <c r="AC838">
        <v>57</v>
      </c>
      <c r="AD838">
        <v>84</v>
      </c>
      <c r="AE838">
        <v>10</v>
      </c>
      <c r="AF838">
        <v>3396</v>
      </c>
      <c r="AG838">
        <v>7901</v>
      </c>
      <c r="AH838">
        <v>14981</v>
      </c>
      <c r="AI838">
        <v>28346</v>
      </c>
      <c r="AJ838">
        <v>4.3348363000000001</v>
      </c>
      <c r="AK838">
        <v>101.1351317</v>
      </c>
    </row>
    <row r="839" spans="1:37" x14ac:dyDescent="0.3">
      <c r="A839">
        <v>836</v>
      </c>
      <c r="B839" s="3">
        <v>786</v>
      </c>
      <c r="C839" t="s">
        <v>1065</v>
      </c>
      <c r="D839" t="s">
        <v>122</v>
      </c>
      <c r="E839" t="s">
        <v>123</v>
      </c>
      <c r="F839" t="s">
        <v>82</v>
      </c>
      <c r="G839" t="s">
        <v>69</v>
      </c>
      <c r="H839" t="s">
        <v>320</v>
      </c>
      <c r="I839">
        <v>4</v>
      </c>
      <c r="J839" t="s">
        <v>70</v>
      </c>
      <c r="K839">
        <v>12.9</v>
      </c>
      <c r="L839" s="3" t="s">
        <v>1748</v>
      </c>
      <c r="M839">
        <v>7.6</v>
      </c>
      <c r="N839" s="3" t="s">
        <v>1748</v>
      </c>
      <c r="O839">
        <v>41.1</v>
      </c>
      <c r="P839" s="3">
        <v>382</v>
      </c>
      <c r="Q839">
        <v>7.5</v>
      </c>
      <c r="R839" s="3" t="s">
        <v>1749</v>
      </c>
      <c r="S839">
        <v>0</v>
      </c>
      <c r="T839" s="3">
        <v>0</v>
      </c>
      <c r="U839">
        <v>15.7</v>
      </c>
      <c r="V839" s="3">
        <v>604</v>
      </c>
      <c r="W839">
        <v>30.9</v>
      </c>
      <c r="X839" s="3">
        <v>454</v>
      </c>
      <c r="Y839">
        <v>9.5</v>
      </c>
      <c r="Z839" s="3" t="s">
        <v>1749</v>
      </c>
      <c r="AA839">
        <v>1.7</v>
      </c>
      <c r="AB839" s="3" t="s">
        <v>1749</v>
      </c>
      <c r="AC839">
        <v>57</v>
      </c>
      <c r="AD839">
        <v>95</v>
      </c>
      <c r="AE839">
        <v>1</v>
      </c>
      <c r="AF839">
        <v>499</v>
      </c>
      <c r="AG839">
        <v>166</v>
      </c>
      <c r="AH839">
        <v>31931</v>
      </c>
      <c r="AI839">
        <v>67900</v>
      </c>
      <c r="AJ839">
        <v>51.191340400000001</v>
      </c>
      <c r="AK839">
        <v>6.7940893000000004</v>
      </c>
    </row>
    <row r="840" spans="1:37" x14ac:dyDescent="0.3">
      <c r="A840">
        <v>837</v>
      </c>
      <c r="B840" s="3" t="s">
        <v>703</v>
      </c>
      <c r="C840" t="s">
        <v>1066</v>
      </c>
      <c r="D840" t="s">
        <v>278</v>
      </c>
      <c r="E840" t="s">
        <v>279</v>
      </c>
      <c r="F840" t="s">
        <v>68</v>
      </c>
      <c r="G840" t="s">
        <v>69</v>
      </c>
      <c r="H840" t="s">
        <v>63</v>
      </c>
      <c r="I840">
        <v>3</v>
      </c>
      <c r="J840" t="s">
        <v>70</v>
      </c>
      <c r="K840">
        <v>13.4</v>
      </c>
      <c r="L840" s="3" t="s">
        <v>1748</v>
      </c>
      <c r="M840">
        <v>6.2</v>
      </c>
      <c r="N840" s="3" t="s">
        <v>1748</v>
      </c>
      <c r="O840">
        <v>22.9</v>
      </c>
      <c r="P840" s="3">
        <v>620</v>
      </c>
      <c r="Q840">
        <v>8</v>
      </c>
      <c r="R840" s="3" t="s">
        <v>1749</v>
      </c>
      <c r="S840">
        <v>4.5999999999999996</v>
      </c>
      <c r="T840" s="3" t="s">
        <v>1749</v>
      </c>
      <c r="U840">
        <v>14</v>
      </c>
      <c r="V840" s="3">
        <v>640</v>
      </c>
      <c r="W840">
        <v>41.8</v>
      </c>
      <c r="X840" s="3">
        <v>365</v>
      </c>
      <c r="Y840">
        <v>5.5</v>
      </c>
      <c r="Z840" s="3" t="s">
        <v>1749</v>
      </c>
      <c r="AA840">
        <v>29.9</v>
      </c>
      <c r="AB840" s="3">
        <v>449</v>
      </c>
      <c r="AC840">
        <v>57</v>
      </c>
      <c r="AD840">
        <v>90</v>
      </c>
      <c r="AE840">
        <v>8</v>
      </c>
      <c r="AF840">
        <v>4882</v>
      </c>
      <c r="AG840">
        <v>2453</v>
      </c>
      <c r="AH840">
        <v>27945</v>
      </c>
      <c r="AI840">
        <v>51090</v>
      </c>
      <c r="AJ840">
        <v>38.3846639</v>
      </c>
      <c r="AK840">
        <v>-0.51399760000000005</v>
      </c>
    </row>
    <row r="841" spans="1:37" x14ac:dyDescent="0.3">
      <c r="A841">
        <v>838</v>
      </c>
      <c r="B841" s="3">
        <v>538</v>
      </c>
      <c r="C841" t="s">
        <v>1067</v>
      </c>
      <c r="D841" t="s">
        <v>366</v>
      </c>
      <c r="E841" t="s">
        <v>367</v>
      </c>
      <c r="F841" t="s">
        <v>91</v>
      </c>
      <c r="G841" t="s">
        <v>62</v>
      </c>
      <c r="H841" t="s">
        <v>320</v>
      </c>
      <c r="I841">
        <v>3</v>
      </c>
      <c r="J841" t="s">
        <v>64</v>
      </c>
      <c r="K841">
        <v>4.9000000000000004</v>
      </c>
      <c r="L841" s="3" t="s">
        <v>1748</v>
      </c>
      <c r="M841">
        <v>13</v>
      </c>
      <c r="N841" s="3" t="s">
        <v>1748</v>
      </c>
      <c r="O841">
        <v>83.8</v>
      </c>
      <c r="P841" s="3">
        <v>115</v>
      </c>
      <c r="Q841">
        <v>2</v>
      </c>
      <c r="R841" s="3" t="s">
        <v>1749</v>
      </c>
      <c r="S841">
        <v>12.6</v>
      </c>
      <c r="T841" s="3" t="s">
        <v>1749</v>
      </c>
      <c r="U841">
        <v>21.8</v>
      </c>
      <c r="V841" s="3">
        <v>520</v>
      </c>
      <c r="W841">
        <v>1</v>
      </c>
      <c r="X841" s="3" t="s">
        <v>1749</v>
      </c>
      <c r="Y841">
        <v>8.1999999999999993</v>
      </c>
      <c r="Z841" s="3" t="s">
        <v>1749</v>
      </c>
      <c r="AA841">
        <v>1</v>
      </c>
      <c r="AB841" s="3" t="s">
        <v>1749</v>
      </c>
      <c r="AC841">
        <v>57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>
        <v>34.364786299999999</v>
      </c>
      <c r="AK841">
        <v>35.782438300000003</v>
      </c>
    </row>
    <row r="842" spans="1:37" x14ac:dyDescent="0.3">
      <c r="A842">
        <v>839</v>
      </c>
      <c r="B842" s="3" t="s">
        <v>703</v>
      </c>
      <c r="C842" t="s">
        <v>1068</v>
      </c>
      <c r="D842" t="s">
        <v>275</v>
      </c>
      <c r="E842" t="s">
        <v>276</v>
      </c>
      <c r="F842" t="s">
        <v>68</v>
      </c>
      <c r="G842" t="s">
        <v>62</v>
      </c>
      <c r="H842" t="s">
        <v>63</v>
      </c>
      <c r="I842">
        <v>5</v>
      </c>
      <c r="J842" t="s">
        <v>70</v>
      </c>
      <c r="K842">
        <v>15.7</v>
      </c>
      <c r="L842" s="3">
        <v>557</v>
      </c>
      <c r="M842">
        <v>4.3</v>
      </c>
      <c r="N842" s="3" t="s">
        <v>1748</v>
      </c>
      <c r="O842">
        <v>5.6</v>
      </c>
      <c r="P842" s="3" t="s">
        <v>1749</v>
      </c>
      <c r="Q842">
        <v>20.3</v>
      </c>
      <c r="R842" s="3">
        <v>554</v>
      </c>
      <c r="S842">
        <v>25.9</v>
      </c>
      <c r="T842" s="3">
        <v>524</v>
      </c>
      <c r="U842">
        <v>1.1000000000000001</v>
      </c>
      <c r="V842" s="3" t="s">
        <v>1749</v>
      </c>
      <c r="W842">
        <v>3.2</v>
      </c>
      <c r="X842" s="3" t="s">
        <v>1749</v>
      </c>
      <c r="Y842">
        <v>38.799999999999997</v>
      </c>
      <c r="Z842" s="3">
        <v>186</v>
      </c>
      <c r="AA842">
        <v>1.9</v>
      </c>
      <c r="AB842" s="3" t="s">
        <v>1749</v>
      </c>
      <c r="AC842">
        <v>57</v>
      </c>
      <c r="AD842">
        <v>87</v>
      </c>
      <c r="AE842">
        <v>16</v>
      </c>
      <c r="AF842">
        <v>2816</v>
      </c>
      <c r="AG842">
        <v>32021</v>
      </c>
      <c r="AH842">
        <v>7774</v>
      </c>
      <c r="AI842">
        <v>14233</v>
      </c>
      <c r="AJ842">
        <v>22.575086200000001</v>
      </c>
      <c r="AK842">
        <v>88.362918800000003</v>
      </c>
    </row>
    <row r="843" spans="1:37" x14ac:dyDescent="0.3">
      <c r="A843">
        <v>840</v>
      </c>
      <c r="B843" s="3" t="s">
        <v>703</v>
      </c>
      <c r="C843" t="s">
        <v>1069</v>
      </c>
      <c r="D843" t="s">
        <v>375</v>
      </c>
      <c r="E843" t="s">
        <v>376</v>
      </c>
      <c r="F843" t="s">
        <v>91</v>
      </c>
      <c r="G843" t="s">
        <v>134</v>
      </c>
      <c r="H843" t="s">
        <v>708</v>
      </c>
      <c r="I843">
        <v>3</v>
      </c>
      <c r="J843" t="s">
        <v>64</v>
      </c>
      <c r="K843">
        <v>4.2</v>
      </c>
      <c r="L843" s="3" t="s">
        <v>1748</v>
      </c>
      <c r="M843">
        <v>4.5</v>
      </c>
      <c r="N843" s="3" t="s">
        <v>1748</v>
      </c>
      <c r="O843">
        <v>13</v>
      </c>
      <c r="P843" s="3" t="s">
        <v>1749</v>
      </c>
      <c r="Q843">
        <v>10</v>
      </c>
      <c r="R843" s="3" t="s">
        <v>1749</v>
      </c>
      <c r="S843">
        <v>100</v>
      </c>
      <c r="T843" s="3">
        <v>7</v>
      </c>
      <c r="U843">
        <v>64.5</v>
      </c>
      <c r="V843" s="3">
        <v>232</v>
      </c>
      <c r="W843">
        <v>1</v>
      </c>
      <c r="X843" s="3" t="s">
        <v>1749</v>
      </c>
      <c r="Y843">
        <v>17.3</v>
      </c>
      <c r="Z843" s="3">
        <v>484</v>
      </c>
      <c r="AA843">
        <v>1</v>
      </c>
      <c r="AB843" s="3" t="s">
        <v>1749</v>
      </c>
      <c r="AC843">
        <v>57</v>
      </c>
      <c r="AD843">
        <v>87</v>
      </c>
      <c r="AE843">
        <v>14</v>
      </c>
      <c r="AF843">
        <v>12535</v>
      </c>
      <c r="AG843">
        <v>25496</v>
      </c>
      <c r="AH843">
        <v>43363</v>
      </c>
      <c r="AI843">
        <v>79867</v>
      </c>
      <c r="AJ843">
        <v>25.204849299999999</v>
      </c>
      <c r="AK843">
        <v>55.270782799999999</v>
      </c>
    </row>
    <row r="844" spans="1:37" x14ac:dyDescent="0.3">
      <c r="A844">
        <v>841</v>
      </c>
      <c r="B844" s="3">
        <v>787</v>
      </c>
      <c r="C844" t="s">
        <v>1070</v>
      </c>
      <c r="D844" t="s">
        <v>275</v>
      </c>
      <c r="E844" t="s">
        <v>276</v>
      </c>
      <c r="F844" t="s">
        <v>61</v>
      </c>
      <c r="G844" t="s">
        <v>69</v>
      </c>
      <c r="H844" t="s">
        <v>320</v>
      </c>
      <c r="I844">
        <v>3</v>
      </c>
      <c r="J844" t="s">
        <v>70</v>
      </c>
      <c r="K844">
        <v>11.9</v>
      </c>
      <c r="L844" s="3" t="s">
        <v>1748</v>
      </c>
      <c r="M844">
        <v>2.8</v>
      </c>
      <c r="N844" s="3" t="s">
        <v>1748</v>
      </c>
      <c r="O844">
        <v>16.3</v>
      </c>
      <c r="P844" s="3" t="s">
        <v>1749</v>
      </c>
      <c r="Q844">
        <v>37.9</v>
      </c>
      <c r="R844" s="3">
        <v>372</v>
      </c>
      <c r="S844">
        <v>2</v>
      </c>
      <c r="T844" s="3" t="s">
        <v>1749</v>
      </c>
      <c r="U844">
        <v>2</v>
      </c>
      <c r="V844" s="3" t="s">
        <v>1749</v>
      </c>
      <c r="W844">
        <v>1.4</v>
      </c>
      <c r="X844" s="3" t="s">
        <v>1749</v>
      </c>
      <c r="Y844">
        <v>7.8</v>
      </c>
      <c r="Z844" s="3" t="s">
        <v>1749</v>
      </c>
      <c r="AA844">
        <v>1.3</v>
      </c>
      <c r="AB844" s="3" t="s">
        <v>1749</v>
      </c>
      <c r="AC844">
        <v>57</v>
      </c>
      <c r="AD844">
        <v>87</v>
      </c>
      <c r="AE844">
        <v>16</v>
      </c>
      <c r="AF844">
        <v>2816</v>
      </c>
      <c r="AG844">
        <v>32021</v>
      </c>
      <c r="AH844">
        <v>7774</v>
      </c>
      <c r="AI844">
        <v>14233</v>
      </c>
      <c r="AJ844">
        <v>17.456737</v>
      </c>
      <c r="AK844">
        <v>78.326387600000004</v>
      </c>
    </row>
    <row r="845" spans="1:37" x14ac:dyDescent="0.3">
      <c r="A845">
        <v>842</v>
      </c>
      <c r="B845" s="3" t="s">
        <v>856</v>
      </c>
      <c r="C845" t="s">
        <v>1071</v>
      </c>
      <c r="D845" t="s">
        <v>971</v>
      </c>
      <c r="E845" t="s">
        <v>972</v>
      </c>
      <c r="F845" t="s">
        <v>68</v>
      </c>
      <c r="G845" t="s">
        <v>69</v>
      </c>
      <c r="H845" t="s">
        <v>320</v>
      </c>
      <c r="I845">
        <v>5</v>
      </c>
      <c r="J845" t="s">
        <v>70</v>
      </c>
      <c r="K845">
        <v>12.5</v>
      </c>
      <c r="L845" s="3" t="s">
        <v>1748</v>
      </c>
      <c r="M845">
        <v>17.8</v>
      </c>
      <c r="N845" s="3">
        <v>495</v>
      </c>
      <c r="O845">
        <v>5.0999999999999996</v>
      </c>
      <c r="P845" s="3" t="s">
        <v>1749</v>
      </c>
      <c r="Q845">
        <v>6.1</v>
      </c>
      <c r="R845" s="3" t="s">
        <v>1749</v>
      </c>
      <c r="S845">
        <v>12.5</v>
      </c>
      <c r="T845" s="3" t="s">
        <v>1749</v>
      </c>
      <c r="U845">
        <v>5.3</v>
      </c>
      <c r="V845" s="3" t="s">
        <v>1749</v>
      </c>
      <c r="W845">
        <v>21.5</v>
      </c>
      <c r="X845" s="3">
        <v>531</v>
      </c>
      <c r="Y845">
        <v>59.8</v>
      </c>
      <c r="Z845" s="3">
        <v>102</v>
      </c>
      <c r="AA845">
        <v>13.7</v>
      </c>
      <c r="AB845" s="3">
        <v>627</v>
      </c>
      <c r="AC845">
        <v>57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>
        <v>56.950809800000002</v>
      </c>
      <c r="AK845">
        <v>24.1163132</v>
      </c>
    </row>
    <row r="846" spans="1:37" x14ac:dyDescent="0.3">
      <c r="A846">
        <v>843</v>
      </c>
      <c r="B846" s="3">
        <v>587</v>
      </c>
      <c r="C846" t="s">
        <v>1072</v>
      </c>
      <c r="D846" t="s">
        <v>59</v>
      </c>
      <c r="E846" t="s">
        <v>60</v>
      </c>
      <c r="F846" t="s">
        <v>68</v>
      </c>
      <c r="G846" t="s">
        <v>78</v>
      </c>
      <c r="H846" t="s">
        <v>63</v>
      </c>
      <c r="I846">
        <v>5</v>
      </c>
      <c r="J846" t="s">
        <v>70</v>
      </c>
      <c r="K846">
        <v>11.9</v>
      </c>
      <c r="L846" s="3" t="s">
        <v>1748</v>
      </c>
      <c r="M846">
        <v>4.9000000000000004</v>
      </c>
      <c r="N846" s="3" t="s">
        <v>1748</v>
      </c>
      <c r="O846">
        <v>11.5</v>
      </c>
      <c r="P846" s="3" t="s">
        <v>1749</v>
      </c>
      <c r="Q846">
        <v>27.5</v>
      </c>
      <c r="R846" s="3">
        <v>458</v>
      </c>
      <c r="S846">
        <v>5.9</v>
      </c>
      <c r="T846" s="3" t="s">
        <v>1749</v>
      </c>
      <c r="U846">
        <v>9.6</v>
      </c>
      <c r="V846" s="3" t="s">
        <v>1749</v>
      </c>
      <c r="W846">
        <v>2.2999999999999998</v>
      </c>
      <c r="X846" s="3" t="s">
        <v>1749</v>
      </c>
      <c r="Y846">
        <v>7.6</v>
      </c>
      <c r="Z846" s="3" t="s">
        <v>1749</v>
      </c>
      <c r="AA846">
        <v>40.200000000000003</v>
      </c>
      <c r="AB846" s="3">
        <v>362</v>
      </c>
      <c r="AC846">
        <v>57</v>
      </c>
      <c r="AD846">
        <v>100</v>
      </c>
      <c r="AE846">
        <v>19</v>
      </c>
      <c r="AF846">
        <v>27091</v>
      </c>
      <c r="AG846">
        <v>12264</v>
      </c>
      <c r="AH846">
        <v>59456</v>
      </c>
      <c r="AI846">
        <v>113268</v>
      </c>
      <c r="AJ846">
        <v>42.314199199999997</v>
      </c>
      <c r="AK846">
        <v>-71.041995299999996</v>
      </c>
    </row>
    <row r="847" spans="1:37" x14ac:dyDescent="0.3">
      <c r="A847">
        <v>844</v>
      </c>
      <c r="B847" s="3">
        <v>744</v>
      </c>
      <c r="C847" t="s">
        <v>1073</v>
      </c>
      <c r="D847" t="s">
        <v>808</v>
      </c>
      <c r="E847" t="s">
        <v>809</v>
      </c>
      <c r="F847" t="s">
        <v>68</v>
      </c>
      <c r="G847" t="s">
        <v>69</v>
      </c>
      <c r="H847" t="s">
        <v>320</v>
      </c>
      <c r="I847">
        <v>5</v>
      </c>
      <c r="J847" t="s">
        <v>70</v>
      </c>
      <c r="K847">
        <v>13.2</v>
      </c>
      <c r="L847" s="3" t="s">
        <v>1748</v>
      </c>
      <c r="M847">
        <v>8.8000000000000007</v>
      </c>
      <c r="N847" s="3" t="s">
        <v>1748</v>
      </c>
      <c r="O847">
        <v>38.1</v>
      </c>
      <c r="P847" s="3">
        <v>414</v>
      </c>
      <c r="Q847">
        <v>2.7</v>
      </c>
      <c r="R847" s="3" t="s">
        <v>1749</v>
      </c>
      <c r="S847">
        <v>9.1</v>
      </c>
      <c r="T847" s="3" t="s">
        <v>1749</v>
      </c>
      <c r="U847">
        <v>62.4</v>
      </c>
      <c r="V847" s="3">
        <v>240</v>
      </c>
      <c r="W847">
        <v>4.8</v>
      </c>
      <c r="X847" s="3" t="s">
        <v>1749</v>
      </c>
      <c r="Y847">
        <v>9.6</v>
      </c>
      <c r="Z847" s="3" t="s">
        <v>1749</v>
      </c>
      <c r="AA847">
        <v>3</v>
      </c>
      <c r="AB847" s="3" t="s">
        <v>1749</v>
      </c>
      <c r="AC847">
        <v>57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>
        <v>46.074252700000002</v>
      </c>
      <c r="AK847">
        <v>18.237781600000002</v>
      </c>
    </row>
    <row r="848" spans="1:37" x14ac:dyDescent="0.3">
      <c r="A848">
        <v>845</v>
      </c>
      <c r="B848" s="3" t="s">
        <v>856</v>
      </c>
      <c r="C848" t="s">
        <v>1074</v>
      </c>
      <c r="D848" t="s">
        <v>243</v>
      </c>
      <c r="E848" t="s">
        <v>244</v>
      </c>
      <c r="F848" t="s">
        <v>68</v>
      </c>
      <c r="G848" t="s">
        <v>69</v>
      </c>
      <c r="H848" t="s">
        <v>63</v>
      </c>
      <c r="I848">
        <v>4</v>
      </c>
      <c r="J848" t="s">
        <v>70</v>
      </c>
      <c r="K848">
        <v>7.9</v>
      </c>
      <c r="L848" s="3" t="s">
        <v>1748</v>
      </c>
      <c r="M848">
        <v>2.1</v>
      </c>
      <c r="N848" s="3" t="s">
        <v>1748</v>
      </c>
      <c r="O848">
        <v>4.8</v>
      </c>
      <c r="P848" s="3" t="s">
        <v>1749</v>
      </c>
      <c r="Q848">
        <v>31.9</v>
      </c>
      <c r="R848" s="3">
        <v>421</v>
      </c>
      <c r="S848">
        <v>3.4</v>
      </c>
      <c r="T848" s="3" t="s">
        <v>1749</v>
      </c>
      <c r="U848">
        <v>1.8</v>
      </c>
      <c r="V848" s="3" t="s">
        <v>1749</v>
      </c>
      <c r="W848">
        <v>64.8</v>
      </c>
      <c r="X848" s="3">
        <v>217</v>
      </c>
      <c r="Y848">
        <v>5.4</v>
      </c>
      <c r="Z848" s="3" t="s">
        <v>1749</v>
      </c>
      <c r="AA848">
        <v>7.6</v>
      </c>
      <c r="AB848" s="3" t="s">
        <v>1749</v>
      </c>
      <c r="AC848">
        <v>57</v>
      </c>
      <c r="AD848">
        <v>92</v>
      </c>
      <c r="AE848">
        <v>4</v>
      </c>
      <c r="AF848">
        <v>2834</v>
      </c>
      <c r="AG848">
        <v>1344</v>
      </c>
      <c r="AH848">
        <v>29636</v>
      </c>
      <c r="AI848">
        <v>54776</v>
      </c>
      <c r="AJ848">
        <v>40.771310399999997</v>
      </c>
      <c r="AK848">
        <v>14.790715499999999</v>
      </c>
    </row>
    <row r="849" spans="1:37" x14ac:dyDescent="0.3">
      <c r="A849">
        <v>846</v>
      </c>
      <c r="B849" s="3" t="s">
        <v>703</v>
      </c>
      <c r="C849" t="s">
        <v>1075</v>
      </c>
      <c r="D849" t="s">
        <v>586</v>
      </c>
      <c r="E849" t="s">
        <v>587</v>
      </c>
      <c r="F849" t="s">
        <v>68</v>
      </c>
      <c r="G849" t="s">
        <v>69</v>
      </c>
      <c r="H849" t="s">
        <v>708</v>
      </c>
      <c r="I849">
        <v>5</v>
      </c>
      <c r="J849" t="s">
        <v>64</v>
      </c>
      <c r="K849">
        <v>11.5</v>
      </c>
      <c r="L849" s="3" t="s">
        <v>1748</v>
      </c>
      <c r="M849">
        <v>33.5</v>
      </c>
      <c r="N849" s="3">
        <v>293</v>
      </c>
      <c r="O849">
        <v>15.7</v>
      </c>
      <c r="P849" s="3" t="s">
        <v>1749</v>
      </c>
      <c r="Q849">
        <v>1.3</v>
      </c>
      <c r="R849" s="3" t="s">
        <v>1749</v>
      </c>
      <c r="S849">
        <v>41.4</v>
      </c>
      <c r="T849" s="3">
        <v>401</v>
      </c>
      <c r="U849">
        <v>8.1999999999999993</v>
      </c>
      <c r="V849" s="3" t="s">
        <v>1749</v>
      </c>
      <c r="W849">
        <v>1</v>
      </c>
      <c r="X849" s="3" t="s">
        <v>1749</v>
      </c>
      <c r="Y849">
        <v>12.5</v>
      </c>
      <c r="Z849" s="3">
        <v>697</v>
      </c>
      <c r="AA849">
        <v>1.1000000000000001</v>
      </c>
      <c r="AB849" s="3" t="s">
        <v>1749</v>
      </c>
      <c r="AC849">
        <v>57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>
        <v>14.610049200000001</v>
      </c>
      <c r="AK849">
        <v>120.9893297</v>
      </c>
    </row>
    <row r="850" spans="1:37" x14ac:dyDescent="0.3">
      <c r="A850">
        <v>847</v>
      </c>
      <c r="B850" s="3" t="s">
        <v>703</v>
      </c>
      <c r="C850" t="s">
        <v>1076</v>
      </c>
      <c r="D850" t="s">
        <v>243</v>
      </c>
      <c r="E850" t="s">
        <v>244</v>
      </c>
      <c r="F850" t="s">
        <v>68</v>
      </c>
      <c r="G850" t="s">
        <v>69</v>
      </c>
      <c r="H850" t="s">
        <v>320</v>
      </c>
      <c r="I850">
        <v>3</v>
      </c>
      <c r="J850" t="s">
        <v>70</v>
      </c>
      <c r="K850">
        <v>8.6999999999999993</v>
      </c>
      <c r="L850" s="3" t="s">
        <v>1748</v>
      </c>
      <c r="M850">
        <v>2.9</v>
      </c>
      <c r="N850" s="3" t="s">
        <v>1748</v>
      </c>
      <c r="O850">
        <v>4.8</v>
      </c>
      <c r="P850" s="3" t="s">
        <v>1749</v>
      </c>
      <c r="Q850">
        <v>40</v>
      </c>
      <c r="R850" s="3">
        <v>345</v>
      </c>
      <c r="S850">
        <v>4.7</v>
      </c>
      <c r="T850" s="3" t="s">
        <v>1749</v>
      </c>
      <c r="U850">
        <v>3.6</v>
      </c>
      <c r="V850" s="3" t="s">
        <v>1749</v>
      </c>
      <c r="W850">
        <v>32</v>
      </c>
      <c r="X850" s="3">
        <v>448</v>
      </c>
      <c r="Y850">
        <v>6.9</v>
      </c>
      <c r="Z850" s="3" t="s">
        <v>1749</v>
      </c>
      <c r="AA850">
        <v>14.7</v>
      </c>
      <c r="AB850" s="3">
        <v>616</v>
      </c>
      <c r="AC850">
        <v>57</v>
      </c>
      <c r="AD850">
        <v>92</v>
      </c>
      <c r="AE850">
        <v>4</v>
      </c>
      <c r="AF850">
        <v>2834</v>
      </c>
      <c r="AG850">
        <v>1344</v>
      </c>
      <c r="AH850">
        <v>29636</v>
      </c>
      <c r="AI850">
        <v>54776</v>
      </c>
      <c r="AJ850">
        <v>45.436501100000001</v>
      </c>
      <c r="AK850">
        <v>11.0032198</v>
      </c>
    </row>
    <row r="851" spans="1:37" x14ac:dyDescent="0.3">
      <c r="A851">
        <v>848</v>
      </c>
      <c r="B851" s="3">
        <v>745</v>
      </c>
      <c r="C851" t="s">
        <v>1077</v>
      </c>
      <c r="D851" t="s">
        <v>660</v>
      </c>
      <c r="E851" t="s">
        <v>661</v>
      </c>
      <c r="F851" t="s">
        <v>61</v>
      </c>
      <c r="G851" t="s">
        <v>134</v>
      </c>
      <c r="H851" t="s">
        <v>708</v>
      </c>
      <c r="I851">
        <v>4</v>
      </c>
      <c r="J851" t="s">
        <v>70</v>
      </c>
      <c r="K851">
        <v>9</v>
      </c>
      <c r="L851" s="3" t="s">
        <v>1748</v>
      </c>
      <c r="M851">
        <v>16.7</v>
      </c>
      <c r="N851" s="3">
        <v>516</v>
      </c>
      <c r="O851">
        <v>40.9</v>
      </c>
      <c r="P851" s="3">
        <v>385</v>
      </c>
      <c r="Q851">
        <v>7.3</v>
      </c>
      <c r="R851" s="3" t="s">
        <v>1749</v>
      </c>
      <c r="S851">
        <v>15.8</v>
      </c>
      <c r="T851" s="3">
        <v>655</v>
      </c>
      <c r="U851">
        <v>38.799999999999997</v>
      </c>
      <c r="V851" s="3">
        <v>355</v>
      </c>
      <c r="W851">
        <v>4.7</v>
      </c>
      <c r="X851" s="3" t="s">
        <v>1749</v>
      </c>
      <c r="Y851">
        <v>11.5</v>
      </c>
      <c r="Z851" s="3" t="s">
        <v>1749</v>
      </c>
      <c r="AA851">
        <v>1.9</v>
      </c>
      <c r="AB851" s="3" t="s">
        <v>1749</v>
      </c>
      <c r="AC851">
        <v>57</v>
      </c>
      <c r="AD851">
        <v>77</v>
      </c>
      <c r="AE851">
        <v>2</v>
      </c>
      <c r="AF851">
        <v>1095</v>
      </c>
      <c r="AG851">
        <v>982</v>
      </c>
      <c r="AH851">
        <v>21401</v>
      </c>
      <c r="AI851">
        <v>39458</v>
      </c>
      <c r="AJ851">
        <v>54.722644699999996</v>
      </c>
      <c r="AK851">
        <v>25.337844700000002</v>
      </c>
    </row>
    <row r="852" spans="1:37" x14ac:dyDescent="0.3">
      <c r="A852">
        <v>849</v>
      </c>
      <c r="B852" s="3" t="s">
        <v>703</v>
      </c>
      <c r="C852" t="s">
        <v>1078</v>
      </c>
      <c r="D852" t="s">
        <v>660</v>
      </c>
      <c r="E852" t="s">
        <v>661</v>
      </c>
      <c r="F852" t="s">
        <v>61</v>
      </c>
      <c r="G852" t="s">
        <v>78</v>
      </c>
      <c r="H852" t="s">
        <v>63</v>
      </c>
      <c r="I852">
        <v>5</v>
      </c>
      <c r="J852" t="s">
        <v>70</v>
      </c>
      <c r="K852">
        <v>11</v>
      </c>
      <c r="L852" s="3" t="s">
        <v>1748</v>
      </c>
      <c r="M852">
        <v>20.6</v>
      </c>
      <c r="N852" s="3">
        <v>449</v>
      </c>
      <c r="O852">
        <v>38.5</v>
      </c>
      <c r="P852" s="3">
        <v>410</v>
      </c>
      <c r="Q852">
        <v>2.1</v>
      </c>
      <c r="R852" s="3" t="s">
        <v>1749</v>
      </c>
      <c r="S852">
        <v>15.1</v>
      </c>
      <c r="T852" s="3">
        <v>666</v>
      </c>
      <c r="U852">
        <v>40.200000000000003</v>
      </c>
      <c r="V852" s="3">
        <v>341</v>
      </c>
      <c r="W852">
        <v>2.4</v>
      </c>
      <c r="X852" s="3" t="s">
        <v>1749</v>
      </c>
      <c r="Y852">
        <v>11.4</v>
      </c>
      <c r="Z852" s="3" t="s">
        <v>1749</v>
      </c>
      <c r="AA852">
        <v>1.6</v>
      </c>
      <c r="AB852" s="3" t="s">
        <v>1749</v>
      </c>
      <c r="AC852">
        <v>57</v>
      </c>
      <c r="AD852">
        <v>77</v>
      </c>
      <c r="AE852">
        <v>2</v>
      </c>
      <c r="AF852">
        <v>1095</v>
      </c>
      <c r="AG852">
        <v>982</v>
      </c>
      <c r="AH852">
        <v>21401</v>
      </c>
      <c r="AI852">
        <v>39458</v>
      </c>
      <c r="AJ852">
        <v>54.899139300000002</v>
      </c>
      <c r="AK852">
        <v>23.914999600000002</v>
      </c>
    </row>
    <row r="853" spans="1:37" x14ac:dyDescent="0.3">
      <c r="A853">
        <v>850</v>
      </c>
      <c r="B853" s="3">
        <v>512</v>
      </c>
      <c r="C853" t="s">
        <v>1079</v>
      </c>
      <c r="D853" t="s">
        <v>113</v>
      </c>
      <c r="E853" t="s">
        <v>114</v>
      </c>
      <c r="F853" t="s">
        <v>61</v>
      </c>
      <c r="G853" t="s">
        <v>78</v>
      </c>
      <c r="H853" t="s">
        <v>63</v>
      </c>
      <c r="I853">
        <v>4</v>
      </c>
      <c r="J853" t="s">
        <v>70</v>
      </c>
      <c r="K853">
        <v>3.3</v>
      </c>
      <c r="L853" s="3" t="s">
        <v>1748</v>
      </c>
      <c r="M853">
        <v>2.6</v>
      </c>
      <c r="N853" s="3" t="s">
        <v>1748</v>
      </c>
      <c r="O853">
        <v>97.7</v>
      </c>
      <c r="P853" s="3">
        <v>49</v>
      </c>
      <c r="Q853">
        <v>10.3</v>
      </c>
      <c r="R853" s="3" t="s">
        <v>1749</v>
      </c>
      <c r="S853">
        <v>4.0999999999999996</v>
      </c>
      <c r="T853" s="3" t="s">
        <v>1749</v>
      </c>
      <c r="U853">
        <v>2.4</v>
      </c>
      <c r="V853" s="3" t="s">
        <v>1749</v>
      </c>
      <c r="W853">
        <v>1.1000000000000001</v>
      </c>
      <c r="X853" s="3" t="s">
        <v>1749</v>
      </c>
      <c r="Y853">
        <v>8.5</v>
      </c>
      <c r="Z853" s="3" t="s">
        <v>1749</v>
      </c>
      <c r="AA853">
        <v>1</v>
      </c>
      <c r="AB853" s="3" t="s">
        <v>1749</v>
      </c>
      <c r="AC853">
        <v>57</v>
      </c>
      <c r="AD853">
        <v>92</v>
      </c>
      <c r="AE853">
        <v>9</v>
      </c>
      <c r="AF853">
        <v>8132</v>
      </c>
      <c r="AG853">
        <v>3470</v>
      </c>
      <c r="AH853">
        <v>37963</v>
      </c>
      <c r="AI853">
        <v>72067</v>
      </c>
      <c r="AJ853">
        <v>35.333357999999997</v>
      </c>
      <c r="AK853">
        <v>139.61796620000001</v>
      </c>
    </row>
    <row r="854" spans="1:37" x14ac:dyDescent="0.3">
      <c r="A854">
        <v>851</v>
      </c>
      <c r="B854" s="3">
        <v>689</v>
      </c>
      <c r="C854" t="s">
        <v>1080</v>
      </c>
      <c r="D854" t="s">
        <v>372</v>
      </c>
      <c r="E854" t="s">
        <v>373</v>
      </c>
      <c r="F854" t="s">
        <v>61</v>
      </c>
      <c r="G854" t="s">
        <v>78</v>
      </c>
      <c r="H854" t="s">
        <v>320</v>
      </c>
      <c r="I854">
        <v>4</v>
      </c>
      <c r="J854" t="s">
        <v>70</v>
      </c>
      <c r="K854">
        <v>8.4</v>
      </c>
      <c r="L854" s="3" t="s">
        <v>1748</v>
      </c>
      <c r="M854">
        <v>6.8</v>
      </c>
      <c r="N854" s="3" t="s">
        <v>1748</v>
      </c>
      <c r="O854">
        <v>80.599999999999994</v>
      </c>
      <c r="P854" s="3">
        <v>138</v>
      </c>
      <c r="Q854">
        <v>1.1000000000000001</v>
      </c>
      <c r="R854" s="3" t="s">
        <v>1749</v>
      </c>
      <c r="S854">
        <v>8.1999999999999993</v>
      </c>
      <c r="T854" s="3" t="s">
        <v>1749</v>
      </c>
      <c r="U854">
        <v>18.399999999999999</v>
      </c>
      <c r="V854" s="3">
        <v>569</v>
      </c>
      <c r="W854">
        <v>1</v>
      </c>
      <c r="X854" s="3" t="s">
        <v>1749</v>
      </c>
      <c r="Y854">
        <v>12.1</v>
      </c>
      <c r="Z854" s="3" t="s">
        <v>1749</v>
      </c>
      <c r="AA854">
        <v>2.1</v>
      </c>
      <c r="AB854" s="3" t="s">
        <v>1749</v>
      </c>
      <c r="AC854">
        <v>57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>
        <v>49.818605099999999</v>
      </c>
      <c r="AK854">
        <v>73.104397500000005</v>
      </c>
    </row>
    <row r="855" spans="1:37" x14ac:dyDescent="0.3">
      <c r="A855">
        <v>853</v>
      </c>
      <c r="B855" s="3" t="s">
        <v>703</v>
      </c>
      <c r="C855" t="s">
        <v>1081</v>
      </c>
      <c r="D855" t="s">
        <v>94</v>
      </c>
      <c r="E855" t="s">
        <v>1726</v>
      </c>
      <c r="F855" t="s">
        <v>68</v>
      </c>
      <c r="G855" t="s">
        <v>62</v>
      </c>
      <c r="H855" t="s">
        <v>63</v>
      </c>
      <c r="I855">
        <v>3</v>
      </c>
      <c r="J855" t="s">
        <v>70</v>
      </c>
      <c r="K855">
        <v>3.9</v>
      </c>
      <c r="L855" s="3" t="s">
        <v>1748</v>
      </c>
      <c r="M855">
        <v>2.2000000000000002</v>
      </c>
      <c r="N855" s="3" t="s">
        <v>1748</v>
      </c>
      <c r="O855">
        <v>10</v>
      </c>
      <c r="P855" s="3" t="s">
        <v>1749</v>
      </c>
      <c r="Q855">
        <v>49.2</v>
      </c>
      <c r="R855" s="3">
        <v>271</v>
      </c>
      <c r="S855">
        <v>5</v>
      </c>
      <c r="T855" s="3" t="s">
        <v>1749</v>
      </c>
      <c r="U855">
        <v>1.8</v>
      </c>
      <c r="V855" s="3" t="s">
        <v>1749</v>
      </c>
      <c r="W855">
        <v>1.1000000000000001</v>
      </c>
      <c r="X855" s="3" t="s">
        <v>1749</v>
      </c>
      <c r="Y855">
        <v>10.4</v>
      </c>
      <c r="Z855" s="3" t="s">
        <v>1749</v>
      </c>
      <c r="AA855">
        <v>1.2</v>
      </c>
      <c r="AB855" s="3" t="s">
        <v>1749</v>
      </c>
      <c r="AC855">
        <v>57</v>
      </c>
      <c r="AD855">
        <v>94</v>
      </c>
      <c r="AE855">
        <v>1</v>
      </c>
      <c r="AF855">
        <v>1008</v>
      </c>
      <c r="AG855">
        <v>2742</v>
      </c>
      <c r="AH855">
        <v>30726</v>
      </c>
      <c r="AI855">
        <v>58947</v>
      </c>
      <c r="AJ855">
        <v>39.962795999999997</v>
      </c>
      <c r="AK855">
        <v>116.358103</v>
      </c>
    </row>
    <row r="856" spans="1:37" x14ac:dyDescent="0.3">
      <c r="A856">
        <v>854</v>
      </c>
      <c r="B856" s="3" t="s">
        <v>703</v>
      </c>
      <c r="C856" t="s">
        <v>1082</v>
      </c>
      <c r="D856" t="s">
        <v>243</v>
      </c>
      <c r="E856" t="s">
        <v>244</v>
      </c>
      <c r="F856" t="s">
        <v>68</v>
      </c>
      <c r="G856" t="s">
        <v>69</v>
      </c>
      <c r="H856" t="s">
        <v>63</v>
      </c>
      <c r="I856">
        <v>5</v>
      </c>
      <c r="J856" t="s">
        <v>70</v>
      </c>
      <c r="K856">
        <v>11.7</v>
      </c>
      <c r="L856" s="3" t="s">
        <v>1748</v>
      </c>
      <c r="M856">
        <v>3.1</v>
      </c>
      <c r="N856" s="3" t="s">
        <v>1748</v>
      </c>
      <c r="O856">
        <v>4.8</v>
      </c>
      <c r="P856" s="3" t="s">
        <v>1749</v>
      </c>
      <c r="Q856">
        <v>27.4</v>
      </c>
      <c r="R856" s="3">
        <v>459</v>
      </c>
      <c r="S856">
        <v>2.8</v>
      </c>
      <c r="T856" s="3" t="s">
        <v>1749</v>
      </c>
      <c r="U856">
        <v>2.6</v>
      </c>
      <c r="V856" s="3" t="s">
        <v>1749</v>
      </c>
      <c r="W856">
        <v>30.4</v>
      </c>
      <c r="X856" s="3">
        <v>456</v>
      </c>
      <c r="Y856">
        <v>6.1</v>
      </c>
      <c r="Z856" s="3" t="s">
        <v>1749</v>
      </c>
      <c r="AA856">
        <v>25.1</v>
      </c>
      <c r="AB856" s="3">
        <v>489</v>
      </c>
      <c r="AC856">
        <v>57</v>
      </c>
      <c r="AD856">
        <v>92</v>
      </c>
      <c r="AE856">
        <v>4</v>
      </c>
      <c r="AF856">
        <v>2834</v>
      </c>
      <c r="AG856">
        <v>1344</v>
      </c>
      <c r="AH856">
        <v>29636</v>
      </c>
      <c r="AI856">
        <v>54776</v>
      </c>
      <c r="AJ856">
        <v>37.503564699999998</v>
      </c>
      <c r="AK856">
        <v>15.0864981</v>
      </c>
    </row>
    <row r="857" spans="1:37" x14ac:dyDescent="0.3">
      <c r="A857">
        <v>855</v>
      </c>
      <c r="B857" s="3">
        <v>789</v>
      </c>
      <c r="C857" t="s">
        <v>1083</v>
      </c>
      <c r="D857" t="s">
        <v>128</v>
      </c>
      <c r="E857" t="s">
        <v>129</v>
      </c>
      <c r="F857" t="s">
        <v>68</v>
      </c>
      <c r="G857" t="s">
        <v>69</v>
      </c>
      <c r="H857" t="s">
        <v>63</v>
      </c>
      <c r="I857">
        <v>4</v>
      </c>
      <c r="J857" t="s">
        <v>70</v>
      </c>
      <c r="K857">
        <v>11.7</v>
      </c>
      <c r="L857" s="3" t="s">
        <v>1748</v>
      </c>
      <c r="M857">
        <v>5</v>
      </c>
      <c r="N857" s="3" t="s">
        <v>1748</v>
      </c>
      <c r="O857">
        <v>44</v>
      </c>
      <c r="P857" s="3">
        <v>357</v>
      </c>
      <c r="Q857">
        <v>14.3</v>
      </c>
      <c r="R857" s="3">
        <v>652</v>
      </c>
      <c r="S857">
        <v>11.4</v>
      </c>
      <c r="T857" s="3" t="s">
        <v>1749</v>
      </c>
      <c r="U857">
        <v>6.5</v>
      </c>
      <c r="V857" s="3" t="s">
        <v>1749</v>
      </c>
      <c r="W857">
        <v>1.7</v>
      </c>
      <c r="X857" s="3" t="s">
        <v>1749</v>
      </c>
      <c r="Y857">
        <v>6</v>
      </c>
      <c r="Z857" s="3" t="s">
        <v>1749</v>
      </c>
      <c r="AA857">
        <v>4</v>
      </c>
      <c r="AB857" s="3" t="s">
        <v>1749</v>
      </c>
      <c r="AC857">
        <v>57</v>
      </c>
      <c r="AD857">
        <v>90</v>
      </c>
      <c r="AE857">
        <v>5</v>
      </c>
      <c r="AF857">
        <v>3655</v>
      </c>
      <c r="AG857">
        <v>1537</v>
      </c>
      <c r="AH857">
        <v>34860</v>
      </c>
      <c r="AI857">
        <v>63618</v>
      </c>
      <c r="AJ857">
        <v>35.175509099999999</v>
      </c>
      <c r="AK857">
        <v>126.90711659999999</v>
      </c>
    </row>
    <row r="858" spans="1:37" x14ac:dyDescent="0.3">
      <c r="A858">
        <v>856</v>
      </c>
      <c r="B858" s="3">
        <v>790</v>
      </c>
      <c r="C858" t="s">
        <v>1084</v>
      </c>
      <c r="D858" t="s">
        <v>128</v>
      </c>
      <c r="E858" t="s">
        <v>129</v>
      </c>
      <c r="F858" t="s">
        <v>68</v>
      </c>
      <c r="G858" t="s">
        <v>69</v>
      </c>
      <c r="H858" t="s">
        <v>63</v>
      </c>
      <c r="I858">
        <v>4</v>
      </c>
      <c r="J858" t="s">
        <v>70</v>
      </c>
      <c r="K858">
        <v>11.7</v>
      </c>
      <c r="L858" s="3" t="s">
        <v>1748</v>
      </c>
      <c r="M858">
        <v>8</v>
      </c>
      <c r="N858" s="3" t="s">
        <v>1748</v>
      </c>
      <c r="O858">
        <v>45.3</v>
      </c>
      <c r="P858" s="3">
        <v>348</v>
      </c>
      <c r="Q858">
        <v>10.6</v>
      </c>
      <c r="R858" s="3" t="s">
        <v>1749</v>
      </c>
      <c r="S858">
        <v>8.1999999999999993</v>
      </c>
      <c r="T858" s="3" t="s">
        <v>1749</v>
      </c>
      <c r="U858">
        <v>10.7</v>
      </c>
      <c r="V858" s="3" t="s">
        <v>1749</v>
      </c>
      <c r="W858">
        <v>1.6</v>
      </c>
      <c r="X858" s="3" t="s">
        <v>1749</v>
      </c>
      <c r="Y858">
        <v>8</v>
      </c>
      <c r="Z858" s="3" t="s">
        <v>1749</v>
      </c>
      <c r="AA858">
        <v>2.1</v>
      </c>
      <c r="AB858" s="3" t="s">
        <v>1749</v>
      </c>
      <c r="AC858">
        <v>57</v>
      </c>
      <c r="AD858">
        <v>90</v>
      </c>
      <c r="AE858">
        <v>5</v>
      </c>
      <c r="AF858">
        <v>3655</v>
      </c>
      <c r="AG858">
        <v>1537</v>
      </c>
      <c r="AH858">
        <v>34860</v>
      </c>
      <c r="AI858">
        <v>63618</v>
      </c>
      <c r="AJ858">
        <v>36.369605499999999</v>
      </c>
      <c r="AK858">
        <v>127.3442843</v>
      </c>
    </row>
    <row r="859" spans="1:37" x14ac:dyDescent="0.3">
      <c r="A859">
        <v>857</v>
      </c>
      <c r="B859" s="3" t="s">
        <v>703</v>
      </c>
      <c r="C859" t="s">
        <v>1085</v>
      </c>
      <c r="D859" t="s">
        <v>59</v>
      </c>
      <c r="E859" t="s">
        <v>60</v>
      </c>
      <c r="F859" t="s">
        <v>68</v>
      </c>
      <c r="G859" t="s">
        <v>62</v>
      </c>
      <c r="H859" t="s">
        <v>63</v>
      </c>
      <c r="I859">
        <v>5</v>
      </c>
      <c r="J859" t="s">
        <v>70</v>
      </c>
      <c r="K859">
        <v>8.3000000000000007</v>
      </c>
      <c r="L859" s="3" t="s">
        <v>1748</v>
      </c>
      <c r="M859">
        <v>10.8</v>
      </c>
      <c r="N859" s="3" t="s">
        <v>1748</v>
      </c>
      <c r="O859">
        <v>12.9</v>
      </c>
      <c r="P859" s="3" t="s">
        <v>1749</v>
      </c>
      <c r="Q859">
        <v>16.7</v>
      </c>
      <c r="R859" s="3">
        <v>606</v>
      </c>
      <c r="S859">
        <v>8.3000000000000007</v>
      </c>
      <c r="T859" s="3" t="s">
        <v>1749</v>
      </c>
      <c r="U859">
        <v>4.5</v>
      </c>
      <c r="V859" s="3" t="s">
        <v>1749</v>
      </c>
      <c r="W859">
        <v>36.4</v>
      </c>
      <c r="X859" s="3">
        <v>408</v>
      </c>
      <c r="Y859">
        <v>11.1</v>
      </c>
      <c r="Z859" s="3" t="s">
        <v>1749</v>
      </c>
      <c r="AA859">
        <v>32.1</v>
      </c>
      <c r="AB859" s="3">
        <v>423</v>
      </c>
      <c r="AC859">
        <v>57</v>
      </c>
      <c r="AD859">
        <v>100</v>
      </c>
      <c r="AE859">
        <v>19</v>
      </c>
      <c r="AF859">
        <v>27091</v>
      </c>
      <c r="AG859">
        <v>12264</v>
      </c>
      <c r="AH859">
        <v>59456</v>
      </c>
      <c r="AI859">
        <v>113268</v>
      </c>
      <c r="AJ859">
        <v>34.674992600000003</v>
      </c>
      <c r="AK859">
        <v>-82.840618399999997</v>
      </c>
    </row>
    <row r="860" spans="1:37" x14ac:dyDescent="0.3">
      <c r="A860">
        <v>858</v>
      </c>
      <c r="B860" s="3">
        <v>791</v>
      </c>
      <c r="C860" t="s">
        <v>1086</v>
      </c>
      <c r="D860" t="s">
        <v>104</v>
      </c>
      <c r="E860" t="s">
        <v>105</v>
      </c>
      <c r="F860" t="s">
        <v>61</v>
      </c>
      <c r="G860" t="s">
        <v>78</v>
      </c>
      <c r="H860" t="s">
        <v>63</v>
      </c>
      <c r="I860">
        <v>1</v>
      </c>
      <c r="J860" t="s">
        <v>70</v>
      </c>
      <c r="K860">
        <v>3.4</v>
      </c>
      <c r="L860" s="3" t="s">
        <v>1748</v>
      </c>
      <c r="M860">
        <v>2.7</v>
      </c>
      <c r="N860" s="3" t="s">
        <v>1748</v>
      </c>
      <c r="O860">
        <v>41.9</v>
      </c>
      <c r="P860" s="3">
        <v>376</v>
      </c>
      <c r="Q860">
        <v>6.5</v>
      </c>
      <c r="R860" s="3" t="s">
        <v>1749</v>
      </c>
      <c r="S860">
        <v>54.3</v>
      </c>
      <c r="T860" s="3">
        <v>340</v>
      </c>
      <c r="U860">
        <v>45.1</v>
      </c>
      <c r="V860" s="3">
        <v>321</v>
      </c>
      <c r="W860">
        <v>8.1</v>
      </c>
      <c r="X860" s="3" t="s">
        <v>1749</v>
      </c>
      <c r="Y860">
        <v>7.4</v>
      </c>
      <c r="Z860" s="3" t="s">
        <v>1749</v>
      </c>
      <c r="AA860">
        <v>9.6</v>
      </c>
      <c r="AB860" s="3">
        <v>678</v>
      </c>
      <c r="AC860">
        <v>57</v>
      </c>
      <c r="AD860">
        <v>92</v>
      </c>
      <c r="AE860">
        <v>4</v>
      </c>
      <c r="AF860">
        <v>2785</v>
      </c>
      <c r="AG860">
        <v>932</v>
      </c>
      <c r="AH860">
        <v>31192</v>
      </c>
      <c r="AI860">
        <v>58875</v>
      </c>
      <c r="AJ860">
        <v>49.039159499999997</v>
      </c>
      <c r="AK860">
        <v>2.0761661999999999</v>
      </c>
    </row>
    <row r="861" spans="1:37" x14ac:dyDescent="0.3">
      <c r="A861">
        <v>859</v>
      </c>
      <c r="B861" s="3" t="s">
        <v>703</v>
      </c>
      <c r="C861" t="s">
        <v>1087</v>
      </c>
      <c r="D861" t="s">
        <v>416</v>
      </c>
      <c r="E861" t="s">
        <v>417</v>
      </c>
      <c r="F861" t="s">
        <v>61</v>
      </c>
      <c r="G861" t="s">
        <v>78</v>
      </c>
      <c r="H861" t="s">
        <v>63</v>
      </c>
      <c r="I861">
        <v>5</v>
      </c>
      <c r="J861" t="s">
        <v>70</v>
      </c>
      <c r="K861">
        <v>9.1999999999999993</v>
      </c>
      <c r="L861" s="3" t="s">
        <v>1748</v>
      </c>
      <c r="M861">
        <v>14.4</v>
      </c>
      <c r="N861" s="3">
        <v>566</v>
      </c>
      <c r="O861">
        <v>36.299999999999997</v>
      </c>
      <c r="P861" s="3">
        <v>437</v>
      </c>
      <c r="Q861">
        <v>11.8</v>
      </c>
      <c r="R861" s="3" t="s">
        <v>1749</v>
      </c>
      <c r="S861">
        <v>3.3</v>
      </c>
      <c r="T861" s="3" t="s">
        <v>1749</v>
      </c>
      <c r="U861">
        <v>7.1</v>
      </c>
      <c r="V861" s="3" t="s">
        <v>1749</v>
      </c>
      <c r="W861">
        <v>11.8</v>
      </c>
      <c r="X861" s="3">
        <v>638</v>
      </c>
      <c r="Y861">
        <v>8.6</v>
      </c>
      <c r="Z861" s="3" t="s">
        <v>1749</v>
      </c>
      <c r="AA861">
        <v>14.9</v>
      </c>
      <c r="AB861" s="3">
        <v>614</v>
      </c>
      <c r="AC861">
        <v>57</v>
      </c>
      <c r="AD861">
        <v>82</v>
      </c>
      <c r="AE861">
        <v>4</v>
      </c>
      <c r="AF861">
        <v>1686</v>
      </c>
      <c r="AG861">
        <v>1610</v>
      </c>
      <c r="AH861">
        <v>16879</v>
      </c>
      <c r="AI861">
        <v>32874</v>
      </c>
      <c r="AJ861">
        <v>54.371675099999997</v>
      </c>
      <c r="AK861">
        <v>18.616327699999999</v>
      </c>
    </row>
    <row r="862" spans="1:37" x14ac:dyDescent="0.3">
      <c r="A862">
        <v>860</v>
      </c>
      <c r="B862" s="3" t="s">
        <v>703</v>
      </c>
      <c r="C862" t="s">
        <v>1088</v>
      </c>
      <c r="D862" t="s">
        <v>59</v>
      </c>
      <c r="E862" t="s">
        <v>60</v>
      </c>
      <c r="F862" t="s">
        <v>82</v>
      </c>
      <c r="G862" t="s">
        <v>62</v>
      </c>
      <c r="H862" t="s">
        <v>63</v>
      </c>
      <c r="I862">
        <v>4</v>
      </c>
      <c r="J862" t="s">
        <v>70</v>
      </c>
      <c r="K862">
        <v>11.7</v>
      </c>
      <c r="L862" s="3" t="s">
        <v>1748</v>
      </c>
      <c r="M862">
        <v>13.6</v>
      </c>
      <c r="N862" s="3">
        <v>594</v>
      </c>
      <c r="O862">
        <v>4.9000000000000004</v>
      </c>
      <c r="P862" s="3" t="s">
        <v>1749</v>
      </c>
      <c r="Q862">
        <v>20.3</v>
      </c>
      <c r="R862" s="3">
        <v>556</v>
      </c>
      <c r="S862">
        <v>10.5</v>
      </c>
      <c r="T862" s="3" t="s">
        <v>1749</v>
      </c>
      <c r="U862">
        <v>7.4</v>
      </c>
      <c r="V862" s="3" t="s">
        <v>1749</v>
      </c>
      <c r="W862">
        <v>17</v>
      </c>
      <c r="X862" s="3">
        <v>573</v>
      </c>
      <c r="Y862">
        <v>16.100000000000001</v>
      </c>
      <c r="Z862" s="3">
        <v>519</v>
      </c>
      <c r="AA862">
        <v>11.8</v>
      </c>
      <c r="AB862" s="3">
        <v>644</v>
      </c>
      <c r="AC862">
        <v>57</v>
      </c>
      <c r="AD862">
        <v>100</v>
      </c>
      <c r="AE862">
        <v>19</v>
      </c>
      <c r="AF862">
        <v>27091</v>
      </c>
      <c r="AG862">
        <v>12264</v>
      </c>
      <c r="AH862">
        <v>59456</v>
      </c>
      <c r="AI862">
        <v>113268</v>
      </c>
      <c r="AJ862">
        <v>33.753067999999999</v>
      </c>
      <c r="AK862">
        <v>-84.385281899999995</v>
      </c>
    </row>
    <row r="863" spans="1:37" x14ac:dyDescent="0.3">
      <c r="A863">
        <v>861</v>
      </c>
      <c r="B863" s="3" t="s">
        <v>703</v>
      </c>
      <c r="C863" t="s">
        <v>1089</v>
      </c>
      <c r="D863" t="s">
        <v>881</v>
      </c>
      <c r="E863" t="s">
        <v>882</v>
      </c>
      <c r="F863" t="s">
        <v>91</v>
      </c>
      <c r="G863" t="s">
        <v>78</v>
      </c>
      <c r="H863" t="s">
        <v>320</v>
      </c>
      <c r="I863">
        <v>2</v>
      </c>
      <c r="J863" t="s">
        <v>440</v>
      </c>
      <c r="K863">
        <v>10.7</v>
      </c>
      <c r="L863" s="3" t="s">
        <v>1748</v>
      </c>
      <c r="M863">
        <v>7.3</v>
      </c>
      <c r="N863" s="3" t="s">
        <v>1748</v>
      </c>
      <c r="O863">
        <v>9.3000000000000007</v>
      </c>
      <c r="P863" s="3" t="s">
        <v>1749</v>
      </c>
      <c r="Q863">
        <v>4.3</v>
      </c>
      <c r="R863" s="3" t="s">
        <v>1749</v>
      </c>
      <c r="S863">
        <v>100</v>
      </c>
      <c r="T863" s="3">
        <v>15</v>
      </c>
      <c r="U863">
        <v>23.3</v>
      </c>
      <c r="V863" s="3">
        <v>497</v>
      </c>
      <c r="W863">
        <v>1</v>
      </c>
      <c r="X863" s="3" t="s">
        <v>1749</v>
      </c>
      <c r="Y863">
        <v>14</v>
      </c>
      <c r="Z863" s="3">
        <v>610</v>
      </c>
      <c r="AA863">
        <v>1.9</v>
      </c>
      <c r="AB863" s="3" t="s">
        <v>1749</v>
      </c>
      <c r="AC863">
        <v>57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>
        <v>29.273761700000001</v>
      </c>
      <c r="AK863">
        <v>48.052190299999999</v>
      </c>
    </row>
    <row r="864" spans="1:37" x14ac:dyDescent="0.3">
      <c r="A864">
        <v>862</v>
      </c>
      <c r="B864" s="3" t="s">
        <v>856</v>
      </c>
      <c r="C864" t="s">
        <v>1090</v>
      </c>
      <c r="D864" t="s">
        <v>94</v>
      </c>
      <c r="E864" t="s">
        <v>1726</v>
      </c>
      <c r="F864" t="s">
        <v>82</v>
      </c>
      <c r="G864" t="s">
        <v>62</v>
      </c>
      <c r="H864" t="s">
        <v>63</v>
      </c>
      <c r="I864">
        <v>4</v>
      </c>
      <c r="J864" t="s">
        <v>70</v>
      </c>
      <c r="K864">
        <v>4.0999999999999996</v>
      </c>
      <c r="L864" s="3" t="s">
        <v>1748</v>
      </c>
      <c r="M864">
        <v>1.8</v>
      </c>
      <c r="N864" s="3" t="s">
        <v>1748</v>
      </c>
      <c r="O864">
        <v>6.3</v>
      </c>
      <c r="P864" s="3" t="s">
        <v>1749</v>
      </c>
      <c r="Q864">
        <v>48.7</v>
      </c>
      <c r="R864" s="3">
        <v>278</v>
      </c>
      <c r="S864">
        <v>4</v>
      </c>
      <c r="T864" s="3" t="s">
        <v>1749</v>
      </c>
      <c r="U864">
        <v>1.6</v>
      </c>
      <c r="V864" s="3" t="s">
        <v>1749</v>
      </c>
      <c r="W864">
        <v>2.8</v>
      </c>
      <c r="X864" s="3" t="s">
        <v>1749</v>
      </c>
      <c r="Y864">
        <v>5.9</v>
      </c>
      <c r="Z864" s="3" t="s">
        <v>1749</v>
      </c>
      <c r="AA864">
        <v>4</v>
      </c>
      <c r="AB864" s="3" t="s">
        <v>1749</v>
      </c>
      <c r="AC864">
        <v>57</v>
      </c>
      <c r="AD864">
        <v>94</v>
      </c>
      <c r="AE864">
        <v>1</v>
      </c>
      <c r="AF864">
        <v>1008</v>
      </c>
      <c r="AG864">
        <v>2742</v>
      </c>
      <c r="AH864">
        <v>30726</v>
      </c>
      <c r="AI864">
        <v>58947</v>
      </c>
      <c r="AJ864">
        <v>30.475125999999999</v>
      </c>
      <c r="AK864">
        <v>114.35303500000001</v>
      </c>
    </row>
    <row r="865" spans="1:37" x14ac:dyDescent="0.3">
      <c r="A865">
        <v>863</v>
      </c>
      <c r="B865" s="3">
        <v>642</v>
      </c>
      <c r="C865" t="s">
        <v>1091</v>
      </c>
      <c r="D865" t="s">
        <v>113</v>
      </c>
      <c r="E865" t="s">
        <v>114</v>
      </c>
      <c r="F865" t="s">
        <v>61</v>
      </c>
      <c r="G865" t="s">
        <v>69</v>
      </c>
      <c r="H865" t="s">
        <v>63</v>
      </c>
      <c r="I865">
        <v>4</v>
      </c>
      <c r="J865" t="s">
        <v>70</v>
      </c>
      <c r="K865">
        <v>9.3000000000000007</v>
      </c>
      <c r="L865" s="3" t="s">
        <v>1748</v>
      </c>
      <c r="M865">
        <v>4.4000000000000004</v>
      </c>
      <c r="N865" s="3" t="s">
        <v>1748</v>
      </c>
      <c r="O865">
        <v>60.8</v>
      </c>
      <c r="P865" s="3">
        <v>232</v>
      </c>
      <c r="Q865">
        <v>12.1</v>
      </c>
      <c r="R865" s="3">
        <v>696</v>
      </c>
      <c r="S865">
        <v>9.1999999999999993</v>
      </c>
      <c r="T865" s="3" t="s">
        <v>1749</v>
      </c>
      <c r="U865">
        <v>5.8</v>
      </c>
      <c r="V865" s="3" t="s">
        <v>1749</v>
      </c>
      <c r="W865">
        <v>2.4</v>
      </c>
      <c r="X865" s="3" t="s">
        <v>1749</v>
      </c>
      <c r="Y865">
        <v>7.9</v>
      </c>
      <c r="Z865" s="3" t="s">
        <v>1749</v>
      </c>
      <c r="AA865">
        <v>1.4</v>
      </c>
      <c r="AB865" s="3" t="s">
        <v>1749</v>
      </c>
      <c r="AC865">
        <v>57</v>
      </c>
      <c r="AD865">
        <v>92</v>
      </c>
      <c r="AE865">
        <v>9</v>
      </c>
      <c r="AF865">
        <v>8132</v>
      </c>
      <c r="AG865">
        <v>3470</v>
      </c>
      <c r="AH865">
        <v>37963</v>
      </c>
      <c r="AI865">
        <v>72067</v>
      </c>
      <c r="AJ865">
        <v>36.545906600000002</v>
      </c>
      <c r="AK865">
        <v>136.70760530000001</v>
      </c>
    </row>
    <row r="866" spans="1:37" x14ac:dyDescent="0.3">
      <c r="A866">
        <v>864</v>
      </c>
      <c r="B866" s="3" t="s">
        <v>703</v>
      </c>
      <c r="C866" t="s">
        <v>1092</v>
      </c>
      <c r="D866" t="s">
        <v>59</v>
      </c>
      <c r="E866" t="s">
        <v>60</v>
      </c>
      <c r="F866" t="s">
        <v>68</v>
      </c>
      <c r="G866" t="s">
        <v>62</v>
      </c>
      <c r="H866" t="s">
        <v>63</v>
      </c>
      <c r="I866">
        <v>5</v>
      </c>
      <c r="J866" t="s">
        <v>70</v>
      </c>
      <c r="K866">
        <v>8.9</v>
      </c>
      <c r="L866" s="3" t="s">
        <v>1748</v>
      </c>
      <c r="M866">
        <v>8</v>
      </c>
      <c r="N866" s="3" t="s">
        <v>1748</v>
      </c>
      <c r="O866">
        <v>12</v>
      </c>
      <c r="P866" s="3" t="s">
        <v>1749</v>
      </c>
      <c r="Q866">
        <v>20</v>
      </c>
      <c r="R866" s="3">
        <v>558</v>
      </c>
      <c r="S866">
        <v>24</v>
      </c>
      <c r="T866" s="3">
        <v>547</v>
      </c>
      <c r="U866">
        <v>5.2</v>
      </c>
      <c r="V866" s="3" t="s">
        <v>1749</v>
      </c>
      <c r="W866">
        <v>19</v>
      </c>
      <c r="X866" s="3">
        <v>550</v>
      </c>
      <c r="Y866">
        <v>13</v>
      </c>
      <c r="Z866" s="3">
        <v>660</v>
      </c>
      <c r="AA866">
        <v>26.1</v>
      </c>
      <c r="AB866" s="3">
        <v>485</v>
      </c>
      <c r="AC866">
        <v>57</v>
      </c>
      <c r="AD866">
        <v>100</v>
      </c>
      <c r="AE866">
        <v>19</v>
      </c>
      <c r="AF866">
        <v>27091</v>
      </c>
      <c r="AG866">
        <v>12264</v>
      </c>
      <c r="AH866">
        <v>59456</v>
      </c>
      <c r="AI866">
        <v>113268</v>
      </c>
      <c r="AJ866">
        <v>39.197443700000001</v>
      </c>
      <c r="AK866">
        <v>-96.584724899999998</v>
      </c>
    </row>
    <row r="867" spans="1:37" x14ac:dyDescent="0.3">
      <c r="A867">
        <v>865</v>
      </c>
      <c r="B867" s="3" t="s">
        <v>703</v>
      </c>
      <c r="C867" t="s">
        <v>1093</v>
      </c>
      <c r="D867" t="s">
        <v>372</v>
      </c>
      <c r="E867" t="s">
        <v>373</v>
      </c>
      <c r="F867" t="s">
        <v>68</v>
      </c>
      <c r="G867" t="s">
        <v>78</v>
      </c>
      <c r="H867" t="s">
        <v>320</v>
      </c>
      <c r="I867">
        <v>4</v>
      </c>
      <c r="J867" t="s">
        <v>64</v>
      </c>
      <c r="K867">
        <v>13.7</v>
      </c>
      <c r="L867" s="3" t="s">
        <v>1748</v>
      </c>
      <c r="M867">
        <v>19.899999999999999</v>
      </c>
      <c r="N867" s="3">
        <v>457</v>
      </c>
      <c r="O867">
        <v>32.4</v>
      </c>
      <c r="P867" s="3">
        <v>491</v>
      </c>
      <c r="Q867">
        <v>1.2</v>
      </c>
      <c r="R867" s="3" t="s">
        <v>1749</v>
      </c>
      <c r="S867">
        <v>22.2</v>
      </c>
      <c r="T867" s="3">
        <v>571</v>
      </c>
      <c r="U867">
        <v>7.3</v>
      </c>
      <c r="V867" s="3" t="s">
        <v>1749</v>
      </c>
      <c r="W867">
        <v>1</v>
      </c>
      <c r="X867" s="3" t="s">
        <v>1749</v>
      </c>
      <c r="Y867">
        <v>11.9</v>
      </c>
      <c r="Z867" s="3" t="s">
        <v>1749</v>
      </c>
      <c r="AA867">
        <v>1</v>
      </c>
      <c r="AB867" s="3" t="s">
        <v>1749</v>
      </c>
      <c r="AC867">
        <v>57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>
        <v>49.770825299999998</v>
      </c>
      <c r="AK867">
        <v>73.125513299999994</v>
      </c>
    </row>
    <row r="868" spans="1:37" x14ac:dyDescent="0.3">
      <c r="A868">
        <v>866</v>
      </c>
      <c r="B868" s="3" t="s">
        <v>703</v>
      </c>
      <c r="C868" t="s">
        <v>1094</v>
      </c>
      <c r="D868" t="s">
        <v>268</v>
      </c>
      <c r="E868" t="s">
        <v>269</v>
      </c>
      <c r="F868" t="s">
        <v>68</v>
      </c>
      <c r="G868" t="s">
        <v>78</v>
      </c>
      <c r="H868" t="s">
        <v>63</v>
      </c>
      <c r="I868">
        <v>3</v>
      </c>
      <c r="J868" t="s">
        <v>70</v>
      </c>
      <c r="K868">
        <v>15</v>
      </c>
      <c r="L868" s="3">
        <v>585</v>
      </c>
      <c r="M868">
        <v>8.6</v>
      </c>
      <c r="N868" s="3" t="s">
        <v>1748</v>
      </c>
      <c r="O868">
        <v>11.4</v>
      </c>
      <c r="P868" s="3" t="s">
        <v>1749</v>
      </c>
      <c r="Q868">
        <v>2.4</v>
      </c>
      <c r="R868" s="3" t="s">
        <v>1749</v>
      </c>
      <c r="S868">
        <v>99.2</v>
      </c>
      <c r="T868" s="3">
        <v>95</v>
      </c>
      <c r="U868">
        <v>2</v>
      </c>
      <c r="V868" s="3" t="s">
        <v>1749</v>
      </c>
      <c r="W868">
        <v>3.1</v>
      </c>
      <c r="X868" s="3" t="s">
        <v>1749</v>
      </c>
      <c r="Y868">
        <v>7.5</v>
      </c>
      <c r="Z868" s="3" t="s">
        <v>1749</v>
      </c>
      <c r="AA868">
        <v>1.1000000000000001</v>
      </c>
      <c r="AB868" s="3" t="s">
        <v>1749</v>
      </c>
      <c r="AC868">
        <v>57</v>
      </c>
      <c r="AD868">
        <v>86</v>
      </c>
      <c r="AE868">
        <v>0</v>
      </c>
      <c r="AF868">
        <v>0</v>
      </c>
      <c r="AG868">
        <v>0</v>
      </c>
      <c r="AH868">
        <v>32405</v>
      </c>
      <c r="AI868">
        <v>59375</v>
      </c>
      <c r="AJ868">
        <v>25.005653500000001</v>
      </c>
      <c r="AK868">
        <v>46.825516</v>
      </c>
    </row>
    <row r="869" spans="1:37" x14ac:dyDescent="0.3">
      <c r="A869">
        <v>867</v>
      </c>
      <c r="B869" s="3" t="s">
        <v>856</v>
      </c>
      <c r="C869" t="s">
        <v>1095</v>
      </c>
      <c r="D869" t="s">
        <v>881</v>
      </c>
      <c r="E869" t="s">
        <v>882</v>
      </c>
      <c r="F869" t="s">
        <v>82</v>
      </c>
      <c r="G869" t="s">
        <v>69</v>
      </c>
      <c r="H869" t="s">
        <v>708</v>
      </c>
      <c r="I869">
        <v>4</v>
      </c>
      <c r="J869" t="s">
        <v>70</v>
      </c>
      <c r="K869">
        <v>13.6</v>
      </c>
      <c r="L869" s="3" t="s">
        <v>1748</v>
      </c>
      <c r="M869">
        <v>8.3000000000000007</v>
      </c>
      <c r="N869" s="3" t="s">
        <v>1748</v>
      </c>
      <c r="O869">
        <v>6.4</v>
      </c>
      <c r="P869" s="3" t="s">
        <v>1749</v>
      </c>
      <c r="Q869">
        <v>2.2000000000000002</v>
      </c>
      <c r="R869" s="3" t="s">
        <v>1749</v>
      </c>
      <c r="S869">
        <v>30.4</v>
      </c>
      <c r="T869" s="3">
        <v>487</v>
      </c>
      <c r="U869">
        <v>21</v>
      </c>
      <c r="V869" s="3">
        <v>534</v>
      </c>
      <c r="W869">
        <v>10.9</v>
      </c>
      <c r="X869" s="3">
        <v>654</v>
      </c>
      <c r="Y869">
        <v>51.3</v>
      </c>
      <c r="Z869" s="3">
        <v>128</v>
      </c>
      <c r="AA869">
        <v>18.8</v>
      </c>
      <c r="AB869" s="3">
        <v>555</v>
      </c>
      <c r="AC869">
        <v>57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>
        <v>29.339237700000002</v>
      </c>
      <c r="AK869">
        <v>47.921504300000002</v>
      </c>
    </row>
    <row r="870" spans="1:37" x14ac:dyDescent="0.3">
      <c r="A870">
        <v>869</v>
      </c>
      <c r="B870" s="3" t="s">
        <v>703</v>
      </c>
      <c r="C870" t="s">
        <v>1096</v>
      </c>
      <c r="D870" t="s">
        <v>66</v>
      </c>
      <c r="E870" t="s">
        <v>67</v>
      </c>
      <c r="F870" t="s">
        <v>68</v>
      </c>
      <c r="G870" t="s">
        <v>62</v>
      </c>
      <c r="H870" t="s">
        <v>320</v>
      </c>
      <c r="I870">
        <v>3</v>
      </c>
      <c r="J870" t="s">
        <v>70</v>
      </c>
      <c r="K870">
        <v>3.5</v>
      </c>
      <c r="L870" s="3" t="s">
        <v>1748</v>
      </c>
      <c r="M870">
        <v>2.9</v>
      </c>
      <c r="N870" s="3" t="s">
        <v>1748</v>
      </c>
      <c r="O870">
        <v>8.3000000000000007</v>
      </c>
      <c r="P870" s="3" t="s">
        <v>1749</v>
      </c>
      <c r="Q870">
        <v>5.6</v>
      </c>
      <c r="R870" s="3" t="s">
        <v>1749</v>
      </c>
      <c r="S870">
        <v>78.2</v>
      </c>
      <c r="T870" s="3">
        <v>237</v>
      </c>
      <c r="U870">
        <v>95.9</v>
      </c>
      <c r="V870" s="3">
        <v>83</v>
      </c>
      <c r="W870">
        <v>2.2999999999999998</v>
      </c>
      <c r="X870" s="3" t="s">
        <v>1749</v>
      </c>
      <c r="Y870">
        <v>11.1</v>
      </c>
      <c r="Z870" s="3" t="s">
        <v>1749</v>
      </c>
      <c r="AA870">
        <v>1.1000000000000001</v>
      </c>
      <c r="AB870" s="3" t="s">
        <v>1749</v>
      </c>
      <c r="AC870">
        <v>57</v>
      </c>
      <c r="AD870">
        <v>96</v>
      </c>
      <c r="AE870">
        <v>12</v>
      </c>
      <c r="AF870">
        <v>11405</v>
      </c>
      <c r="AG870">
        <v>3215</v>
      </c>
      <c r="AH870">
        <v>37460</v>
      </c>
      <c r="AI870">
        <v>66806</v>
      </c>
      <c r="AJ870">
        <v>51.498071400000001</v>
      </c>
      <c r="AK870">
        <v>-0.1024481</v>
      </c>
    </row>
    <row r="871" spans="1:37" x14ac:dyDescent="0.3">
      <c r="A871">
        <v>870</v>
      </c>
      <c r="B871" s="3">
        <v>792</v>
      </c>
      <c r="C871" t="s">
        <v>1097</v>
      </c>
      <c r="D871" t="s">
        <v>59</v>
      </c>
      <c r="E871" t="s">
        <v>60</v>
      </c>
      <c r="F871" t="s">
        <v>61</v>
      </c>
      <c r="G871" t="s">
        <v>62</v>
      </c>
      <c r="H871" t="s">
        <v>63</v>
      </c>
      <c r="I871">
        <v>5</v>
      </c>
      <c r="J871" t="s">
        <v>70</v>
      </c>
      <c r="K871">
        <v>4.4000000000000004</v>
      </c>
      <c r="L871" s="3" t="s">
        <v>1748</v>
      </c>
      <c r="M871">
        <v>4.2</v>
      </c>
      <c r="N871" s="3" t="s">
        <v>1748</v>
      </c>
      <c r="O871">
        <v>26</v>
      </c>
      <c r="P871" s="3">
        <v>568</v>
      </c>
      <c r="Q871">
        <v>32.1</v>
      </c>
      <c r="R871" s="3">
        <v>420</v>
      </c>
      <c r="S871">
        <v>19.600000000000001</v>
      </c>
      <c r="T871" s="3">
        <v>593</v>
      </c>
      <c r="U871">
        <v>9.4</v>
      </c>
      <c r="V871" s="3" t="s">
        <v>1749</v>
      </c>
      <c r="W871">
        <v>8.3000000000000007</v>
      </c>
      <c r="X871" s="3" t="s">
        <v>1749</v>
      </c>
      <c r="Y871">
        <v>8.6</v>
      </c>
      <c r="Z871" s="3" t="s">
        <v>1749</v>
      </c>
      <c r="AA871">
        <v>3.2</v>
      </c>
      <c r="AB871" s="3" t="s">
        <v>1749</v>
      </c>
      <c r="AC871">
        <v>57</v>
      </c>
      <c r="AD871">
        <v>100</v>
      </c>
      <c r="AE871">
        <v>19</v>
      </c>
      <c r="AF871">
        <v>27091</v>
      </c>
      <c r="AG871">
        <v>12264</v>
      </c>
      <c r="AH871">
        <v>59456</v>
      </c>
      <c r="AI871">
        <v>113268</v>
      </c>
      <c r="AJ871">
        <v>47.1158036</v>
      </c>
      <c r="AK871">
        <v>-88.544807399999996</v>
      </c>
    </row>
    <row r="872" spans="1:37" x14ac:dyDescent="0.3">
      <c r="A872">
        <v>871</v>
      </c>
      <c r="B872" s="3">
        <v>559</v>
      </c>
      <c r="C872" t="s">
        <v>1098</v>
      </c>
      <c r="D872" t="s">
        <v>193</v>
      </c>
      <c r="E872" t="s">
        <v>194</v>
      </c>
      <c r="F872" t="s">
        <v>61</v>
      </c>
      <c r="G872" t="s">
        <v>62</v>
      </c>
      <c r="H872" t="s">
        <v>63</v>
      </c>
      <c r="I872">
        <v>5</v>
      </c>
      <c r="J872" t="s">
        <v>70</v>
      </c>
      <c r="K872">
        <v>5.2</v>
      </c>
      <c r="L872" s="3" t="s">
        <v>1748</v>
      </c>
      <c r="M872">
        <v>2.5</v>
      </c>
      <c r="N872" s="3" t="s">
        <v>1748</v>
      </c>
      <c r="O872">
        <v>95.8</v>
      </c>
      <c r="P872" s="3">
        <v>58</v>
      </c>
      <c r="Q872">
        <v>1.7</v>
      </c>
      <c r="R872" s="3" t="s">
        <v>1749</v>
      </c>
      <c r="S872">
        <v>3.2</v>
      </c>
      <c r="T872" s="3" t="s">
        <v>1749</v>
      </c>
      <c r="U872">
        <v>18.2</v>
      </c>
      <c r="V872" s="3">
        <v>572</v>
      </c>
      <c r="W872">
        <v>1.2</v>
      </c>
      <c r="X872" s="3" t="s">
        <v>1749</v>
      </c>
      <c r="Y872">
        <v>4.7</v>
      </c>
      <c r="Z872" s="3" t="s">
        <v>1749</v>
      </c>
      <c r="AA872">
        <v>1</v>
      </c>
      <c r="AB872" s="3" t="s">
        <v>1749</v>
      </c>
      <c r="AC872">
        <v>57</v>
      </c>
      <c r="AD872">
        <v>87</v>
      </c>
      <c r="AE872">
        <v>17</v>
      </c>
      <c r="AF872">
        <v>3786</v>
      </c>
      <c r="AG872">
        <v>12588</v>
      </c>
      <c r="AH872">
        <v>9400</v>
      </c>
      <c r="AI872">
        <v>17679</v>
      </c>
      <c r="AJ872">
        <v>51.546175400000003</v>
      </c>
      <c r="AK872">
        <v>46.015412300000001</v>
      </c>
    </row>
    <row r="873" spans="1:37" x14ac:dyDescent="0.3">
      <c r="A873">
        <v>872</v>
      </c>
      <c r="B873" s="3">
        <v>573</v>
      </c>
      <c r="C873" t="s">
        <v>1099</v>
      </c>
      <c r="D873" t="s">
        <v>113</v>
      </c>
      <c r="E873" t="s">
        <v>114</v>
      </c>
      <c r="F873" t="s">
        <v>68</v>
      </c>
      <c r="G873" t="s">
        <v>69</v>
      </c>
      <c r="H873" t="s">
        <v>320</v>
      </c>
      <c r="I873">
        <v>4</v>
      </c>
      <c r="J873" t="s">
        <v>70</v>
      </c>
      <c r="K873">
        <v>4.9000000000000004</v>
      </c>
      <c r="L873" s="3" t="s">
        <v>1748</v>
      </c>
      <c r="M873">
        <v>3.3</v>
      </c>
      <c r="N873" s="3" t="s">
        <v>1748</v>
      </c>
      <c r="O873">
        <v>88.1</v>
      </c>
      <c r="P873" s="3">
        <v>93</v>
      </c>
      <c r="Q873">
        <v>4.5999999999999996</v>
      </c>
      <c r="R873" s="3" t="s">
        <v>1749</v>
      </c>
      <c r="S873">
        <v>4.2</v>
      </c>
      <c r="T873" s="3" t="s">
        <v>1749</v>
      </c>
      <c r="U873">
        <v>3.3</v>
      </c>
      <c r="V873" s="3" t="s">
        <v>1749</v>
      </c>
      <c r="W873">
        <v>1.2</v>
      </c>
      <c r="X873" s="3" t="s">
        <v>1749</v>
      </c>
      <c r="Y873">
        <v>9.1999999999999993</v>
      </c>
      <c r="Z873" s="3" t="s">
        <v>1749</v>
      </c>
      <c r="AA873">
        <v>3</v>
      </c>
      <c r="AB873" s="3" t="s">
        <v>1749</v>
      </c>
      <c r="AC873">
        <v>57</v>
      </c>
      <c r="AD873">
        <v>92</v>
      </c>
      <c r="AE873">
        <v>9</v>
      </c>
      <c r="AF873">
        <v>8132</v>
      </c>
      <c r="AG873">
        <v>3470</v>
      </c>
      <c r="AH873">
        <v>37963</v>
      </c>
      <c r="AI873">
        <v>72067</v>
      </c>
      <c r="AJ873">
        <v>37.916124400000001</v>
      </c>
      <c r="AK873">
        <v>139.03637079999999</v>
      </c>
    </row>
    <row r="874" spans="1:37" x14ac:dyDescent="0.3">
      <c r="A874">
        <v>873</v>
      </c>
      <c r="B874" s="3" t="s">
        <v>856</v>
      </c>
      <c r="C874" t="s">
        <v>1100</v>
      </c>
      <c r="D874" t="s">
        <v>908</v>
      </c>
      <c r="E874" t="s">
        <v>909</v>
      </c>
      <c r="F874" t="s">
        <v>68</v>
      </c>
      <c r="G874" t="s">
        <v>62</v>
      </c>
      <c r="H874" t="s">
        <v>320</v>
      </c>
      <c r="I874">
        <v>3</v>
      </c>
      <c r="J874" t="s">
        <v>64</v>
      </c>
      <c r="K874">
        <v>12.1</v>
      </c>
      <c r="L874" s="3" t="s">
        <v>1748</v>
      </c>
      <c r="M874">
        <v>48.4</v>
      </c>
      <c r="N874" s="3">
        <v>180</v>
      </c>
      <c r="O874">
        <v>5.6</v>
      </c>
      <c r="P874" s="3" t="s">
        <v>1749</v>
      </c>
      <c r="Q874">
        <v>2.2999999999999998</v>
      </c>
      <c r="R874" s="3" t="s">
        <v>1749</v>
      </c>
      <c r="S874">
        <v>12.2</v>
      </c>
      <c r="T874" s="3" t="s">
        <v>1749</v>
      </c>
      <c r="U874">
        <v>2.4</v>
      </c>
      <c r="V874" s="3" t="s">
        <v>1749</v>
      </c>
      <c r="W874">
        <v>1.1000000000000001</v>
      </c>
      <c r="X874" s="3" t="s">
        <v>1749</v>
      </c>
      <c r="Y874">
        <v>13.3</v>
      </c>
      <c r="Z874" s="3">
        <v>645</v>
      </c>
      <c r="AA874">
        <v>1.1000000000000001</v>
      </c>
      <c r="AB874" s="3" t="s">
        <v>1749</v>
      </c>
      <c r="AC874">
        <v>57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>
        <v>23.815110700000002</v>
      </c>
      <c r="AK874">
        <v>90.425556599999993</v>
      </c>
    </row>
    <row r="875" spans="1:37" x14ac:dyDescent="0.3">
      <c r="A875">
        <v>874</v>
      </c>
      <c r="B875" s="3" t="s">
        <v>703</v>
      </c>
      <c r="C875" t="s">
        <v>1101</v>
      </c>
      <c r="D875" t="s">
        <v>59</v>
      </c>
      <c r="E875" t="s">
        <v>60</v>
      </c>
      <c r="F875" t="s">
        <v>68</v>
      </c>
      <c r="G875" t="s">
        <v>69</v>
      </c>
      <c r="H875" t="s">
        <v>320</v>
      </c>
      <c r="I875">
        <v>5</v>
      </c>
      <c r="J875" t="s">
        <v>70</v>
      </c>
      <c r="K875">
        <v>8.4</v>
      </c>
      <c r="L875" s="3" t="s">
        <v>1748</v>
      </c>
      <c r="M875">
        <v>9.6999999999999993</v>
      </c>
      <c r="N875" s="3" t="s">
        <v>1748</v>
      </c>
      <c r="O875">
        <v>10.7</v>
      </c>
      <c r="P875" s="3" t="s">
        <v>1749</v>
      </c>
      <c r="Q875">
        <v>15.1</v>
      </c>
      <c r="R875" s="3">
        <v>630</v>
      </c>
      <c r="S875">
        <v>37.299999999999997</v>
      </c>
      <c r="T875" s="3">
        <v>432</v>
      </c>
      <c r="U875">
        <v>4.3</v>
      </c>
      <c r="V875" s="3" t="s">
        <v>1749</v>
      </c>
      <c r="W875">
        <v>23.4</v>
      </c>
      <c r="X875" s="3">
        <v>513</v>
      </c>
      <c r="Y875">
        <v>16.600000000000001</v>
      </c>
      <c r="Z875" s="3">
        <v>512</v>
      </c>
      <c r="AA875">
        <v>20.9</v>
      </c>
      <c r="AB875" s="3">
        <v>536</v>
      </c>
      <c r="AC875">
        <v>57</v>
      </c>
      <c r="AD875">
        <v>100</v>
      </c>
      <c r="AE875">
        <v>19</v>
      </c>
      <c r="AF875">
        <v>27091</v>
      </c>
      <c r="AG875">
        <v>12264</v>
      </c>
      <c r="AH875">
        <v>59456</v>
      </c>
      <c r="AI875">
        <v>113268</v>
      </c>
      <c r="AJ875">
        <v>36.126572000000003</v>
      </c>
      <c r="AK875">
        <v>-97.073482100000007</v>
      </c>
    </row>
    <row r="876" spans="1:37" x14ac:dyDescent="0.3">
      <c r="A876">
        <v>875</v>
      </c>
      <c r="B876" s="3">
        <v>746</v>
      </c>
      <c r="C876" t="s">
        <v>1102</v>
      </c>
      <c r="D876" t="s">
        <v>991</v>
      </c>
      <c r="E876" t="s">
        <v>992</v>
      </c>
      <c r="F876" t="s">
        <v>61</v>
      </c>
      <c r="G876" t="s">
        <v>69</v>
      </c>
      <c r="H876" t="s">
        <v>320</v>
      </c>
      <c r="I876">
        <v>4</v>
      </c>
      <c r="J876" t="s">
        <v>70</v>
      </c>
      <c r="K876">
        <v>5.0999999999999996</v>
      </c>
      <c r="L876" s="3" t="s">
        <v>1748</v>
      </c>
      <c r="M876">
        <v>3.6</v>
      </c>
      <c r="N876" s="3" t="s">
        <v>1748</v>
      </c>
      <c r="O876">
        <v>55.5</v>
      </c>
      <c r="P876" s="3">
        <v>270</v>
      </c>
      <c r="Q876">
        <v>3.6</v>
      </c>
      <c r="R876" s="3" t="s">
        <v>1749</v>
      </c>
      <c r="S876">
        <v>2</v>
      </c>
      <c r="T876" s="3" t="s">
        <v>1749</v>
      </c>
      <c r="U876">
        <v>63.8</v>
      </c>
      <c r="V876" s="3">
        <v>236</v>
      </c>
      <c r="W876">
        <v>3.3</v>
      </c>
      <c r="X876" s="3" t="s">
        <v>1749</v>
      </c>
      <c r="Y876">
        <v>13</v>
      </c>
      <c r="Z876" s="3">
        <v>663</v>
      </c>
      <c r="AA876">
        <v>1.3</v>
      </c>
      <c r="AB876" s="3" t="s">
        <v>1749</v>
      </c>
      <c r="AC876">
        <v>57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>
        <v>48.719640900000002</v>
      </c>
      <c r="AK876">
        <v>21.2511279</v>
      </c>
    </row>
    <row r="877" spans="1:37" x14ac:dyDescent="0.3">
      <c r="A877">
        <v>876</v>
      </c>
      <c r="B877" s="3" t="s">
        <v>703</v>
      </c>
      <c r="C877" t="s">
        <v>1103</v>
      </c>
      <c r="D877" t="s">
        <v>66</v>
      </c>
      <c r="E877" t="s">
        <v>67</v>
      </c>
      <c r="F877" t="s">
        <v>91</v>
      </c>
      <c r="G877" t="s">
        <v>78</v>
      </c>
      <c r="H877" t="s">
        <v>63</v>
      </c>
      <c r="I877">
        <v>2</v>
      </c>
      <c r="J877" t="s">
        <v>70</v>
      </c>
      <c r="K877">
        <v>3.8</v>
      </c>
      <c r="L877" s="3" t="s">
        <v>1748</v>
      </c>
      <c r="M877">
        <v>4</v>
      </c>
      <c r="N877" s="3" t="s">
        <v>1748</v>
      </c>
      <c r="O877">
        <v>5.3</v>
      </c>
      <c r="P877" s="3" t="s">
        <v>1749</v>
      </c>
      <c r="Q877">
        <v>17</v>
      </c>
      <c r="R877" s="3">
        <v>601</v>
      </c>
      <c r="S877">
        <v>61.2</v>
      </c>
      <c r="T877" s="3">
        <v>312</v>
      </c>
      <c r="U877">
        <v>76</v>
      </c>
      <c r="V877" s="3">
        <v>181</v>
      </c>
      <c r="W877">
        <v>1</v>
      </c>
      <c r="X877" s="3" t="s">
        <v>1749</v>
      </c>
      <c r="Y877">
        <v>8.6999999999999993</v>
      </c>
      <c r="Z877" s="3" t="s">
        <v>1749</v>
      </c>
      <c r="AA877">
        <v>1</v>
      </c>
      <c r="AB877" s="3" t="s">
        <v>1749</v>
      </c>
      <c r="AC877">
        <v>57</v>
      </c>
      <c r="AD877">
        <v>96</v>
      </c>
      <c r="AE877">
        <v>12</v>
      </c>
      <c r="AF877">
        <v>11405</v>
      </c>
      <c r="AG877">
        <v>3215</v>
      </c>
      <c r="AH877">
        <v>37460</v>
      </c>
      <c r="AI877">
        <v>66806</v>
      </c>
      <c r="AJ877">
        <v>55.931284599999998</v>
      </c>
      <c r="AK877">
        <v>-3.0730034000000002</v>
      </c>
    </row>
    <row r="878" spans="1:37" x14ac:dyDescent="0.3">
      <c r="A878">
        <v>877</v>
      </c>
      <c r="B878" s="3" t="s">
        <v>703</v>
      </c>
      <c r="C878" t="s">
        <v>1104</v>
      </c>
      <c r="D878" t="s">
        <v>99</v>
      </c>
      <c r="E878" t="s">
        <v>100</v>
      </c>
      <c r="F878" t="s">
        <v>82</v>
      </c>
      <c r="G878" t="s">
        <v>62</v>
      </c>
      <c r="H878" t="s">
        <v>63</v>
      </c>
      <c r="I878">
        <v>4</v>
      </c>
      <c r="J878" t="s">
        <v>70</v>
      </c>
      <c r="K878">
        <v>7</v>
      </c>
      <c r="L878" s="3" t="s">
        <v>1748</v>
      </c>
      <c r="M878">
        <v>14.4</v>
      </c>
      <c r="N878" s="3">
        <v>565</v>
      </c>
      <c r="O878">
        <v>1.7</v>
      </c>
      <c r="P878" s="3" t="s">
        <v>1749</v>
      </c>
      <c r="Q878">
        <v>30.7</v>
      </c>
      <c r="R878" s="3">
        <v>431</v>
      </c>
      <c r="S878">
        <v>0</v>
      </c>
      <c r="T878" s="3">
        <v>0</v>
      </c>
      <c r="U878">
        <v>3.6</v>
      </c>
      <c r="V878" s="3" t="s">
        <v>1749</v>
      </c>
      <c r="W878">
        <v>14.6</v>
      </c>
      <c r="X878" s="3">
        <v>600</v>
      </c>
      <c r="Y878">
        <v>12.7</v>
      </c>
      <c r="Z878" s="3">
        <v>683</v>
      </c>
      <c r="AA878">
        <v>8</v>
      </c>
      <c r="AB878" s="3" t="s">
        <v>1749</v>
      </c>
      <c r="AC878">
        <v>57</v>
      </c>
      <c r="AD878">
        <v>94</v>
      </c>
      <c r="AE878">
        <v>8</v>
      </c>
      <c r="AF878">
        <v>9176</v>
      </c>
      <c r="AG878">
        <v>3642</v>
      </c>
      <c r="AH878">
        <v>47833</v>
      </c>
      <c r="AI878">
        <v>90994</v>
      </c>
      <c r="AJ878">
        <v>43.657658499999997</v>
      </c>
      <c r="AK878">
        <v>-79.378801699999997</v>
      </c>
    </row>
    <row r="879" spans="1:37" x14ac:dyDescent="0.3">
      <c r="A879">
        <v>878</v>
      </c>
      <c r="B879" s="3">
        <v>550</v>
      </c>
      <c r="C879" t="s">
        <v>1105</v>
      </c>
      <c r="D879" t="s">
        <v>193</v>
      </c>
      <c r="E879" t="s">
        <v>194</v>
      </c>
      <c r="F879" t="s">
        <v>68</v>
      </c>
      <c r="G879" t="s">
        <v>62</v>
      </c>
      <c r="H879" t="s">
        <v>63</v>
      </c>
      <c r="I879">
        <v>5</v>
      </c>
      <c r="J879" t="s">
        <v>70</v>
      </c>
      <c r="K879">
        <v>7.6</v>
      </c>
      <c r="L879" s="3" t="s">
        <v>1748</v>
      </c>
      <c r="M879">
        <v>3.6</v>
      </c>
      <c r="N879" s="3" t="s">
        <v>1748</v>
      </c>
      <c r="O879">
        <v>77.8</v>
      </c>
      <c r="P879" s="3">
        <v>146</v>
      </c>
      <c r="Q879">
        <v>1.8</v>
      </c>
      <c r="R879" s="3" t="s">
        <v>1749</v>
      </c>
      <c r="S879">
        <v>3.5</v>
      </c>
      <c r="T879" s="3" t="s">
        <v>1749</v>
      </c>
      <c r="U879">
        <v>23.1</v>
      </c>
      <c r="V879" s="3">
        <v>499</v>
      </c>
      <c r="W879">
        <v>5.0999999999999996</v>
      </c>
      <c r="X879" s="3" t="s">
        <v>1749</v>
      </c>
      <c r="Y879">
        <v>6.6</v>
      </c>
      <c r="Z879" s="3" t="s">
        <v>1749</v>
      </c>
      <c r="AA879">
        <v>11.7</v>
      </c>
      <c r="AB879" s="3">
        <v>647</v>
      </c>
      <c r="AC879">
        <v>57</v>
      </c>
      <c r="AD879">
        <v>87</v>
      </c>
      <c r="AE879">
        <v>17</v>
      </c>
      <c r="AF879">
        <v>3786</v>
      </c>
      <c r="AG879">
        <v>12588</v>
      </c>
      <c r="AH879">
        <v>9400</v>
      </c>
      <c r="AI879">
        <v>17679</v>
      </c>
      <c r="AJ879">
        <v>47.224719</v>
      </c>
      <c r="AK879">
        <v>39.728333900000003</v>
      </c>
    </row>
    <row r="880" spans="1:37" x14ac:dyDescent="0.3">
      <c r="A880">
        <v>879</v>
      </c>
      <c r="B880" s="3" t="s">
        <v>703</v>
      </c>
      <c r="C880" t="s">
        <v>1106</v>
      </c>
      <c r="D880" t="s">
        <v>183</v>
      </c>
      <c r="E880" t="s">
        <v>184</v>
      </c>
      <c r="F880" t="s">
        <v>68</v>
      </c>
      <c r="G880" t="s">
        <v>62</v>
      </c>
      <c r="H880" t="s">
        <v>320</v>
      </c>
      <c r="I880">
        <v>1</v>
      </c>
      <c r="J880" t="s">
        <v>70</v>
      </c>
      <c r="K880">
        <v>12.1</v>
      </c>
      <c r="L880" s="3" t="s">
        <v>1748</v>
      </c>
      <c r="M880">
        <v>12.4</v>
      </c>
      <c r="N880" s="3" t="s">
        <v>1748</v>
      </c>
      <c r="O880">
        <v>12.6</v>
      </c>
      <c r="P880" s="3" t="s">
        <v>1749</v>
      </c>
      <c r="Q880">
        <v>3.1</v>
      </c>
      <c r="R880" s="3" t="s">
        <v>1749</v>
      </c>
      <c r="S880">
        <v>32.700000000000003</v>
      </c>
      <c r="T880" s="3">
        <v>470</v>
      </c>
      <c r="U880">
        <v>39.6</v>
      </c>
      <c r="V880" s="3">
        <v>346</v>
      </c>
      <c r="W880">
        <v>5</v>
      </c>
      <c r="X880" s="3" t="s">
        <v>1749</v>
      </c>
      <c r="Y880">
        <v>13.1</v>
      </c>
      <c r="Z880" s="3">
        <v>653</v>
      </c>
      <c r="AA880">
        <v>16.899999999999999</v>
      </c>
      <c r="AB880" s="3">
        <v>581</v>
      </c>
      <c r="AC880">
        <v>57</v>
      </c>
      <c r="AD880">
        <v>90</v>
      </c>
      <c r="AE880">
        <v>8</v>
      </c>
      <c r="AF880">
        <v>7231</v>
      </c>
      <c r="AG880">
        <v>2455</v>
      </c>
      <c r="AH880">
        <v>41605</v>
      </c>
      <c r="AI880">
        <v>78274</v>
      </c>
      <c r="AJ880">
        <v>53.357919600000002</v>
      </c>
      <c r="AK880">
        <v>-6.2872779000000003</v>
      </c>
    </row>
    <row r="881" spans="1:37" x14ac:dyDescent="0.3">
      <c r="A881">
        <v>880</v>
      </c>
      <c r="B881" s="3" t="s">
        <v>703</v>
      </c>
      <c r="C881" t="s">
        <v>1107</v>
      </c>
      <c r="D881" t="s">
        <v>122</v>
      </c>
      <c r="E881" t="s">
        <v>123</v>
      </c>
      <c r="F881" t="s">
        <v>68</v>
      </c>
      <c r="G881" t="s">
        <v>62</v>
      </c>
      <c r="H881" t="s">
        <v>63</v>
      </c>
      <c r="I881">
        <v>4</v>
      </c>
      <c r="J881" t="s">
        <v>70</v>
      </c>
      <c r="K881">
        <v>13.6</v>
      </c>
      <c r="L881" s="3" t="s">
        <v>1748</v>
      </c>
      <c r="M881">
        <v>13.8</v>
      </c>
      <c r="N881" s="3">
        <v>589</v>
      </c>
      <c r="O881">
        <v>22.2</v>
      </c>
      <c r="P881" s="3">
        <v>626</v>
      </c>
      <c r="Q881">
        <v>7.4</v>
      </c>
      <c r="R881" s="3" t="s">
        <v>1749</v>
      </c>
      <c r="S881">
        <v>20.2</v>
      </c>
      <c r="T881" s="3">
        <v>589</v>
      </c>
      <c r="U881">
        <v>19.100000000000001</v>
      </c>
      <c r="V881" s="3">
        <v>559</v>
      </c>
      <c r="W881">
        <v>17</v>
      </c>
      <c r="X881" s="3">
        <v>574</v>
      </c>
      <c r="Y881">
        <v>9.1</v>
      </c>
      <c r="Z881" s="3" t="s">
        <v>1749</v>
      </c>
      <c r="AA881">
        <v>4.4000000000000004</v>
      </c>
      <c r="AB881" s="3" t="s">
        <v>1749</v>
      </c>
      <c r="AC881">
        <v>57</v>
      </c>
      <c r="AD881">
        <v>95</v>
      </c>
      <c r="AE881">
        <v>1</v>
      </c>
      <c r="AF881">
        <v>499</v>
      </c>
      <c r="AG881">
        <v>166</v>
      </c>
      <c r="AH881">
        <v>31931</v>
      </c>
      <c r="AI881">
        <v>67900</v>
      </c>
      <c r="AJ881">
        <v>51.489478599999998</v>
      </c>
      <c r="AK881">
        <v>7.4146593999999997</v>
      </c>
    </row>
    <row r="882" spans="1:37" x14ac:dyDescent="0.3">
      <c r="A882">
        <v>881</v>
      </c>
      <c r="B882" s="3">
        <v>747</v>
      </c>
      <c r="C882" t="s">
        <v>1108</v>
      </c>
      <c r="D882" t="s">
        <v>862</v>
      </c>
      <c r="E882" t="s">
        <v>863</v>
      </c>
      <c r="F882" t="s">
        <v>91</v>
      </c>
      <c r="G882" t="s">
        <v>62</v>
      </c>
      <c r="H882" t="s">
        <v>708</v>
      </c>
      <c r="I882">
        <v>3</v>
      </c>
      <c r="J882" t="s">
        <v>64</v>
      </c>
      <c r="K882">
        <v>12.2</v>
      </c>
      <c r="L882" s="3" t="s">
        <v>1748</v>
      </c>
      <c r="M882">
        <v>12.4</v>
      </c>
      <c r="N882" s="3" t="s">
        <v>1748</v>
      </c>
      <c r="O882">
        <v>57</v>
      </c>
      <c r="P882" s="3">
        <v>255</v>
      </c>
      <c r="Q882">
        <v>1.2</v>
      </c>
      <c r="R882" s="3" t="s">
        <v>1749</v>
      </c>
      <c r="S882">
        <v>8.6999999999999993</v>
      </c>
      <c r="T882" s="3" t="s">
        <v>1749</v>
      </c>
      <c r="U882">
        <v>2.6</v>
      </c>
      <c r="V882" s="3" t="s">
        <v>1749</v>
      </c>
      <c r="W882">
        <v>1</v>
      </c>
      <c r="X882" s="3" t="s">
        <v>1749</v>
      </c>
      <c r="Y882">
        <v>13.1</v>
      </c>
      <c r="Z882" s="3">
        <v>655</v>
      </c>
      <c r="AA882">
        <v>1.2</v>
      </c>
      <c r="AB882" s="3" t="s">
        <v>1749</v>
      </c>
      <c r="AC882">
        <v>57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>
        <v>-34.888775600000002</v>
      </c>
      <c r="AK882">
        <v>-56.159416800000002</v>
      </c>
    </row>
    <row r="883" spans="1:37" x14ac:dyDescent="0.3">
      <c r="A883">
        <v>882</v>
      </c>
      <c r="B883" s="3">
        <v>539</v>
      </c>
      <c r="C883" t="s">
        <v>1109</v>
      </c>
      <c r="D883" t="s">
        <v>849</v>
      </c>
      <c r="E883" t="s">
        <v>850</v>
      </c>
      <c r="F883" t="s">
        <v>61</v>
      </c>
      <c r="G883" t="s">
        <v>62</v>
      </c>
      <c r="H883" t="s">
        <v>708</v>
      </c>
      <c r="I883">
        <v>4</v>
      </c>
      <c r="J883" t="s">
        <v>70</v>
      </c>
      <c r="K883">
        <v>5.7</v>
      </c>
      <c r="L883" s="3" t="s">
        <v>1748</v>
      </c>
      <c r="M883">
        <v>1.1000000000000001</v>
      </c>
      <c r="N883" s="3" t="s">
        <v>1748</v>
      </c>
      <c r="O883">
        <v>99.9</v>
      </c>
      <c r="P883" s="3">
        <v>23</v>
      </c>
      <c r="Q883">
        <v>1.2</v>
      </c>
      <c r="R883" s="3" t="s">
        <v>1749</v>
      </c>
      <c r="S883">
        <v>1.1000000000000001</v>
      </c>
      <c r="T883" s="3" t="s">
        <v>1749</v>
      </c>
      <c r="U883">
        <v>1.3</v>
      </c>
      <c r="V883" s="3" t="s">
        <v>1749</v>
      </c>
      <c r="W883">
        <v>1.1000000000000001</v>
      </c>
      <c r="X883" s="3" t="s">
        <v>1749</v>
      </c>
      <c r="Y883">
        <v>14.6</v>
      </c>
      <c r="Z883" s="3">
        <v>572</v>
      </c>
      <c r="AA883">
        <v>1</v>
      </c>
      <c r="AB883" s="3" t="s">
        <v>1749</v>
      </c>
      <c r="AC883">
        <v>57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>
        <v>22.4462394</v>
      </c>
      <c r="AK883">
        <v>-79.894646399999999</v>
      </c>
    </row>
    <row r="884" spans="1:37" x14ac:dyDescent="0.3">
      <c r="A884">
        <v>883</v>
      </c>
      <c r="B884" s="3" t="s">
        <v>703</v>
      </c>
      <c r="C884" t="s">
        <v>1110</v>
      </c>
      <c r="D884" t="s">
        <v>202</v>
      </c>
      <c r="E884" t="s">
        <v>203</v>
      </c>
      <c r="F884" t="s">
        <v>82</v>
      </c>
      <c r="G884" t="s">
        <v>69</v>
      </c>
      <c r="H884" t="s">
        <v>320</v>
      </c>
      <c r="I884">
        <v>5</v>
      </c>
      <c r="J884" t="s">
        <v>70</v>
      </c>
      <c r="K884">
        <v>20.3</v>
      </c>
      <c r="L884" s="3">
        <v>432</v>
      </c>
      <c r="M884">
        <v>9.1999999999999993</v>
      </c>
      <c r="N884" s="3" t="s">
        <v>1748</v>
      </c>
      <c r="O884">
        <v>19.600000000000001</v>
      </c>
      <c r="P884" s="3">
        <v>677</v>
      </c>
      <c r="Q884">
        <v>1.3</v>
      </c>
      <c r="R884" s="3" t="s">
        <v>1749</v>
      </c>
      <c r="S884">
        <v>2.4</v>
      </c>
      <c r="T884" s="3" t="s">
        <v>1749</v>
      </c>
      <c r="U884">
        <v>1.1000000000000001</v>
      </c>
      <c r="V884" s="3" t="s">
        <v>1749</v>
      </c>
      <c r="W884">
        <v>7.5</v>
      </c>
      <c r="X884" s="3" t="s">
        <v>1749</v>
      </c>
      <c r="Y884">
        <v>8.5</v>
      </c>
      <c r="Z884" s="3" t="s">
        <v>1749</v>
      </c>
      <c r="AA884">
        <v>37.799999999999997</v>
      </c>
      <c r="AB884" s="3">
        <v>379</v>
      </c>
      <c r="AC884">
        <v>57</v>
      </c>
      <c r="AD884">
        <v>79</v>
      </c>
      <c r="AE884">
        <v>10</v>
      </c>
      <c r="AF884">
        <v>3364</v>
      </c>
      <c r="AG884">
        <v>13084</v>
      </c>
      <c r="AH884">
        <v>13964</v>
      </c>
      <c r="AI884">
        <v>26036</v>
      </c>
      <c r="AJ884">
        <v>20.674823799999999</v>
      </c>
      <c r="AK884">
        <v>-103.3589843</v>
      </c>
    </row>
    <row r="885" spans="1:37" x14ac:dyDescent="0.3">
      <c r="A885">
        <v>884</v>
      </c>
      <c r="B885" s="3" t="s">
        <v>703</v>
      </c>
      <c r="C885" t="s">
        <v>1111</v>
      </c>
      <c r="D885" t="s">
        <v>205</v>
      </c>
      <c r="E885" t="s">
        <v>206</v>
      </c>
      <c r="F885" t="s">
        <v>91</v>
      </c>
      <c r="G885" t="s">
        <v>134</v>
      </c>
      <c r="H885" t="s">
        <v>708</v>
      </c>
      <c r="I885">
        <v>3</v>
      </c>
      <c r="J885" t="s">
        <v>64</v>
      </c>
      <c r="K885">
        <v>11.9</v>
      </c>
      <c r="L885" s="3" t="s">
        <v>1748</v>
      </c>
      <c r="M885">
        <v>25.4</v>
      </c>
      <c r="N885" s="3">
        <v>376</v>
      </c>
      <c r="O885">
        <v>17.899999999999999</v>
      </c>
      <c r="P885" s="3" t="s">
        <v>1749</v>
      </c>
      <c r="Q885">
        <v>3.2</v>
      </c>
      <c r="R885" s="3" t="s">
        <v>1749</v>
      </c>
      <c r="S885">
        <v>34.5</v>
      </c>
      <c r="T885" s="3">
        <v>460</v>
      </c>
      <c r="U885">
        <v>8.1999999999999993</v>
      </c>
      <c r="V885" s="3" t="s">
        <v>1749</v>
      </c>
      <c r="W885">
        <v>1</v>
      </c>
      <c r="X885" s="3" t="s">
        <v>1749</v>
      </c>
      <c r="Y885">
        <v>17.100000000000001</v>
      </c>
      <c r="Z885" s="3">
        <v>496</v>
      </c>
      <c r="AA885">
        <v>1</v>
      </c>
      <c r="AB885" s="3" t="s">
        <v>1749</v>
      </c>
      <c r="AC885">
        <v>57</v>
      </c>
      <c r="AD885">
        <v>71</v>
      </c>
      <c r="AE885">
        <v>2</v>
      </c>
      <c r="AF885">
        <v>551</v>
      </c>
      <c r="AG885">
        <v>925</v>
      </c>
      <c r="AH885">
        <v>12243</v>
      </c>
      <c r="AI885">
        <v>21932</v>
      </c>
      <c r="AJ885">
        <v>-34.5480059</v>
      </c>
      <c r="AK885">
        <v>-58.446943900000001</v>
      </c>
    </row>
    <row r="886" spans="1:37" x14ac:dyDescent="0.3">
      <c r="A886">
        <v>885</v>
      </c>
      <c r="B886" s="3" t="s">
        <v>703</v>
      </c>
      <c r="C886" t="s">
        <v>1112</v>
      </c>
      <c r="D886" t="s">
        <v>243</v>
      </c>
      <c r="E886" t="s">
        <v>244</v>
      </c>
      <c r="F886" t="s">
        <v>68</v>
      </c>
      <c r="G886" t="s">
        <v>69</v>
      </c>
      <c r="H886" t="s">
        <v>320</v>
      </c>
      <c r="I886">
        <v>5</v>
      </c>
      <c r="J886" t="s">
        <v>70</v>
      </c>
      <c r="K886">
        <v>6.5</v>
      </c>
      <c r="L886" s="3" t="s">
        <v>1748</v>
      </c>
      <c r="M886">
        <v>2.4</v>
      </c>
      <c r="N886" s="3" t="s">
        <v>1748</v>
      </c>
      <c r="O886">
        <v>2.4</v>
      </c>
      <c r="P886" s="3" t="s">
        <v>1749</v>
      </c>
      <c r="Q886">
        <v>38.6</v>
      </c>
      <c r="R886" s="3">
        <v>360</v>
      </c>
      <c r="S886">
        <v>2.5</v>
      </c>
      <c r="T886" s="3" t="s">
        <v>1749</v>
      </c>
      <c r="U886">
        <v>3.5</v>
      </c>
      <c r="V886" s="3" t="s">
        <v>1749</v>
      </c>
      <c r="W886">
        <v>26.8</v>
      </c>
      <c r="X886" s="3">
        <v>484</v>
      </c>
      <c r="Y886">
        <v>8.4</v>
      </c>
      <c r="Z886" s="3" t="s">
        <v>1749</v>
      </c>
      <c r="AA886">
        <v>17.8</v>
      </c>
      <c r="AB886" s="3">
        <v>571</v>
      </c>
      <c r="AC886">
        <v>57</v>
      </c>
      <c r="AD886">
        <v>92</v>
      </c>
      <c r="AE886">
        <v>4</v>
      </c>
      <c r="AF886">
        <v>2834</v>
      </c>
      <c r="AG886">
        <v>1344</v>
      </c>
      <c r="AH886">
        <v>29636</v>
      </c>
      <c r="AI886">
        <v>54776</v>
      </c>
      <c r="AJ886">
        <v>44.83925</v>
      </c>
      <c r="AK886">
        <v>11.6175537</v>
      </c>
    </row>
    <row r="887" spans="1:37" x14ac:dyDescent="0.3">
      <c r="A887">
        <v>886</v>
      </c>
      <c r="B887" s="3" t="s">
        <v>856</v>
      </c>
      <c r="C887" t="s">
        <v>1113</v>
      </c>
      <c r="D887" t="s">
        <v>1028</v>
      </c>
      <c r="E887" t="s">
        <v>1029</v>
      </c>
      <c r="F887" t="s">
        <v>82</v>
      </c>
      <c r="G887" t="s">
        <v>78</v>
      </c>
      <c r="H887" t="s">
        <v>63</v>
      </c>
      <c r="I887">
        <v>5</v>
      </c>
      <c r="J887" t="s">
        <v>70</v>
      </c>
      <c r="K887">
        <v>15.5</v>
      </c>
      <c r="L887" s="3">
        <v>564</v>
      </c>
      <c r="M887">
        <v>13.8</v>
      </c>
      <c r="N887" s="3">
        <v>586</v>
      </c>
      <c r="O887">
        <v>6.5</v>
      </c>
      <c r="P887" s="3" t="s">
        <v>1749</v>
      </c>
      <c r="Q887">
        <v>4.2</v>
      </c>
      <c r="R887" s="3" t="s">
        <v>1749</v>
      </c>
      <c r="S887">
        <v>2.8</v>
      </c>
      <c r="T887" s="3" t="s">
        <v>1749</v>
      </c>
      <c r="U887">
        <v>1.9</v>
      </c>
      <c r="V887" s="3" t="s">
        <v>1749</v>
      </c>
      <c r="W887">
        <v>28.7</v>
      </c>
      <c r="X887" s="3">
        <v>465</v>
      </c>
      <c r="Y887">
        <v>34.700000000000003</v>
      </c>
      <c r="Z887" s="3">
        <v>222</v>
      </c>
      <c r="AA887">
        <v>27.8</v>
      </c>
      <c r="AB887" s="3">
        <v>469</v>
      </c>
      <c r="AC887">
        <v>57</v>
      </c>
      <c r="AD887">
        <v>78</v>
      </c>
      <c r="AE887">
        <v>2</v>
      </c>
      <c r="AF887">
        <v>789</v>
      </c>
      <c r="AG887">
        <v>852</v>
      </c>
      <c r="AH887">
        <v>14350</v>
      </c>
      <c r="AI887">
        <v>26687</v>
      </c>
      <c r="AJ887">
        <v>44.435511699999999</v>
      </c>
      <c r="AK887">
        <v>26.101741700000002</v>
      </c>
    </row>
    <row r="888" spans="1:37" x14ac:dyDescent="0.3">
      <c r="A888">
        <v>887</v>
      </c>
      <c r="B888" s="3" t="s">
        <v>703</v>
      </c>
      <c r="C888" t="s">
        <v>1114</v>
      </c>
      <c r="D888" t="s">
        <v>66</v>
      </c>
      <c r="E888" t="s">
        <v>67</v>
      </c>
      <c r="F888" t="s">
        <v>68</v>
      </c>
      <c r="G888" t="s">
        <v>62</v>
      </c>
      <c r="H888" t="s">
        <v>320</v>
      </c>
      <c r="I888">
        <v>3</v>
      </c>
      <c r="J888" t="s">
        <v>70</v>
      </c>
      <c r="K888">
        <v>3.6</v>
      </c>
      <c r="L888" s="3" t="s">
        <v>1748</v>
      </c>
      <c r="M888">
        <v>3.5</v>
      </c>
      <c r="N888" s="3" t="s">
        <v>1748</v>
      </c>
      <c r="O888">
        <v>3.5</v>
      </c>
      <c r="P888" s="3" t="s">
        <v>1749</v>
      </c>
      <c r="Q888">
        <v>6.7</v>
      </c>
      <c r="R888" s="3" t="s">
        <v>1749</v>
      </c>
      <c r="S888">
        <v>74.2</v>
      </c>
      <c r="T888" s="3">
        <v>258</v>
      </c>
      <c r="U888">
        <v>100</v>
      </c>
      <c r="V888" s="3">
        <v>31</v>
      </c>
      <c r="W888">
        <v>2.1</v>
      </c>
      <c r="X888" s="3" t="s">
        <v>1749</v>
      </c>
      <c r="Y888">
        <v>12</v>
      </c>
      <c r="Z888" s="3" t="s">
        <v>1749</v>
      </c>
      <c r="AA888">
        <v>1.1000000000000001</v>
      </c>
      <c r="AB888" s="3" t="s">
        <v>1749</v>
      </c>
      <c r="AC888">
        <v>57</v>
      </c>
      <c r="AD888">
        <v>96</v>
      </c>
      <c r="AE888">
        <v>12</v>
      </c>
      <c r="AF888">
        <v>11405</v>
      </c>
      <c r="AG888">
        <v>3215</v>
      </c>
      <c r="AH888">
        <v>37460</v>
      </c>
      <c r="AI888">
        <v>66806</v>
      </c>
      <c r="AJ888">
        <v>51.5076234</v>
      </c>
      <c r="AK888">
        <v>6.5064700000000003E-2</v>
      </c>
    </row>
    <row r="889" spans="1:37" x14ac:dyDescent="0.3">
      <c r="A889">
        <v>888</v>
      </c>
      <c r="B889" s="3" t="s">
        <v>703</v>
      </c>
      <c r="C889" t="s">
        <v>1115</v>
      </c>
      <c r="D889" t="s">
        <v>66</v>
      </c>
      <c r="E889" t="s">
        <v>67</v>
      </c>
      <c r="F889" t="s">
        <v>68</v>
      </c>
      <c r="G889" t="s">
        <v>62</v>
      </c>
      <c r="H889" t="s">
        <v>320</v>
      </c>
      <c r="I889">
        <v>3</v>
      </c>
      <c r="J889" t="s">
        <v>70</v>
      </c>
      <c r="K889">
        <v>4.7</v>
      </c>
      <c r="L889" s="3" t="s">
        <v>1748</v>
      </c>
      <c r="M889">
        <v>4.8</v>
      </c>
      <c r="N889" s="3" t="s">
        <v>1748</v>
      </c>
      <c r="O889">
        <v>6.4</v>
      </c>
      <c r="P889" s="3" t="s">
        <v>1749</v>
      </c>
      <c r="Q889">
        <v>5.6</v>
      </c>
      <c r="R889" s="3" t="s">
        <v>1749</v>
      </c>
      <c r="S889">
        <v>63.4</v>
      </c>
      <c r="T889" s="3">
        <v>305</v>
      </c>
      <c r="U889">
        <v>99.5</v>
      </c>
      <c r="V889" s="3">
        <v>42</v>
      </c>
      <c r="W889">
        <v>11.2</v>
      </c>
      <c r="X889" s="3">
        <v>647</v>
      </c>
      <c r="Y889">
        <v>12</v>
      </c>
      <c r="Z889" s="3" t="s">
        <v>1749</v>
      </c>
      <c r="AA889">
        <v>2.7</v>
      </c>
      <c r="AB889" s="3" t="s">
        <v>1749</v>
      </c>
      <c r="AC889">
        <v>57</v>
      </c>
      <c r="AD889">
        <v>96</v>
      </c>
      <c r="AE889">
        <v>12</v>
      </c>
      <c r="AF889">
        <v>11405</v>
      </c>
      <c r="AG889">
        <v>3215</v>
      </c>
      <c r="AH889">
        <v>37460</v>
      </c>
      <c r="AI889">
        <v>66806</v>
      </c>
      <c r="AJ889">
        <v>51.809782300000002</v>
      </c>
      <c r="AK889">
        <v>-0.23767440000000001</v>
      </c>
    </row>
    <row r="890" spans="1:37" x14ac:dyDescent="0.3">
      <c r="A890">
        <v>889</v>
      </c>
      <c r="B890" s="3" t="s">
        <v>703</v>
      </c>
      <c r="C890" t="s">
        <v>1116</v>
      </c>
      <c r="D890" t="s">
        <v>66</v>
      </c>
      <c r="E890" t="s">
        <v>67</v>
      </c>
      <c r="F890" t="s">
        <v>68</v>
      </c>
      <c r="G890" t="s">
        <v>62</v>
      </c>
      <c r="H890" t="s">
        <v>320</v>
      </c>
      <c r="I890">
        <v>3</v>
      </c>
      <c r="J890" t="s">
        <v>70</v>
      </c>
      <c r="K890">
        <v>6.1</v>
      </c>
      <c r="L890" s="3" t="s">
        <v>1748</v>
      </c>
      <c r="M890">
        <v>5.0999999999999996</v>
      </c>
      <c r="N890" s="3" t="s">
        <v>1748</v>
      </c>
      <c r="O890">
        <v>9.1</v>
      </c>
      <c r="P890" s="3" t="s">
        <v>1749</v>
      </c>
      <c r="Q890">
        <v>11.3</v>
      </c>
      <c r="R890" s="3" t="s">
        <v>1749</v>
      </c>
      <c r="S890">
        <v>64.599999999999994</v>
      </c>
      <c r="T890" s="3">
        <v>298</v>
      </c>
      <c r="U890">
        <v>30.1</v>
      </c>
      <c r="V890" s="3">
        <v>421</v>
      </c>
      <c r="W890">
        <v>9.6</v>
      </c>
      <c r="X890" s="3">
        <v>679</v>
      </c>
      <c r="Y890">
        <v>8.9</v>
      </c>
      <c r="Z890" s="3" t="s">
        <v>1749</v>
      </c>
      <c r="AA890">
        <v>37.5</v>
      </c>
      <c r="AB890" s="3">
        <v>382</v>
      </c>
      <c r="AC890">
        <v>57</v>
      </c>
      <c r="AD890">
        <v>96</v>
      </c>
      <c r="AE890">
        <v>12</v>
      </c>
      <c r="AF890">
        <v>11405</v>
      </c>
      <c r="AG890">
        <v>3215</v>
      </c>
      <c r="AH890">
        <v>37460</v>
      </c>
      <c r="AI890">
        <v>66806</v>
      </c>
      <c r="AJ890">
        <v>53.228465</v>
      </c>
      <c r="AK890">
        <v>-39.571233300000003</v>
      </c>
    </row>
    <row r="891" spans="1:37" x14ac:dyDescent="0.3">
      <c r="A891">
        <v>890</v>
      </c>
      <c r="B891" s="3" t="s">
        <v>703</v>
      </c>
      <c r="C891" t="s">
        <v>1117</v>
      </c>
      <c r="D891" t="s">
        <v>1118</v>
      </c>
      <c r="E891" t="s">
        <v>1119</v>
      </c>
      <c r="F891" t="s">
        <v>61</v>
      </c>
      <c r="G891" t="s">
        <v>69</v>
      </c>
      <c r="H891" t="s">
        <v>320</v>
      </c>
      <c r="I891">
        <v>3</v>
      </c>
      <c r="J891" t="s">
        <v>70</v>
      </c>
      <c r="K891">
        <v>5.3</v>
      </c>
      <c r="L891" s="3" t="s">
        <v>1748</v>
      </c>
      <c r="M891">
        <v>5.2</v>
      </c>
      <c r="N891" s="3" t="s">
        <v>1748</v>
      </c>
      <c r="O891">
        <v>38.200000000000003</v>
      </c>
      <c r="P891" s="3">
        <v>413</v>
      </c>
      <c r="Q891">
        <v>6.5</v>
      </c>
      <c r="R891" s="3" t="s">
        <v>1749</v>
      </c>
      <c r="S891">
        <v>15.1</v>
      </c>
      <c r="T891" s="3">
        <v>665</v>
      </c>
      <c r="U891">
        <v>11.2</v>
      </c>
      <c r="V891" s="3">
        <v>688</v>
      </c>
      <c r="W891">
        <v>35.4</v>
      </c>
      <c r="X891" s="3">
        <v>416</v>
      </c>
      <c r="Y891">
        <v>47.4</v>
      </c>
      <c r="Z891" s="3">
        <v>147</v>
      </c>
      <c r="AA891">
        <v>2.2999999999999998</v>
      </c>
      <c r="AB891" s="3" t="s">
        <v>1749</v>
      </c>
      <c r="AC891">
        <v>57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>
        <v>35.937496000000003</v>
      </c>
      <c r="AK891">
        <v>14.375416</v>
      </c>
    </row>
    <row r="892" spans="1:37" x14ac:dyDescent="0.3">
      <c r="A892">
        <v>891</v>
      </c>
      <c r="B892" s="3" t="s">
        <v>703</v>
      </c>
      <c r="C892" t="s">
        <v>1120</v>
      </c>
      <c r="D892" t="s">
        <v>827</v>
      </c>
      <c r="E892" t="s">
        <v>828</v>
      </c>
      <c r="F892" t="s">
        <v>68</v>
      </c>
      <c r="G892" t="s">
        <v>69</v>
      </c>
      <c r="H892" t="s">
        <v>320</v>
      </c>
      <c r="I892">
        <v>3</v>
      </c>
      <c r="J892" t="s">
        <v>70</v>
      </c>
      <c r="K892">
        <v>7</v>
      </c>
      <c r="L892" s="3" t="s">
        <v>1748</v>
      </c>
      <c r="M892">
        <v>6.7</v>
      </c>
      <c r="N892" s="3" t="s">
        <v>1748</v>
      </c>
      <c r="O892">
        <v>30.8</v>
      </c>
      <c r="P892" s="3">
        <v>509</v>
      </c>
      <c r="Q892">
        <v>6.7</v>
      </c>
      <c r="R892" s="3" t="s">
        <v>1749</v>
      </c>
      <c r="S892">
        <v>1.9</v>
      </c>
      <c r="T892" s="3" t="s">
        <v>1749</v>
      </c>
      <c r="U892">
        <v>14.3</v>
      </c>
      <c r="V892" s="3">
        <v>636</v>
      </c>
      <c r="W892">
        <v>16.100000000000001</v>
      </c>
      <c r="X892" s="3">
        <v>584</v>
      </c>
      <c r="Y892">
        <v>52.1</v>
      </c>
      <c r="Z892" s="3">
        <v>123</v>
      </c>
      <c r="AA892">
        <v>31.3</v>
      </c>
      <c r="AB892" s="3">
        <v>428</v>
      </c>
      <c r="AC892">
        <v>57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>
        <v>46.559159000000001</v>
      </c>
      <c r="AK892">
        <v>15.643358299999999</v>
      </c>
    </row>
    <row r="893" spans="1:37" x14ac:dyDescent="0.3">
      <c r="A893">
        <v>892</v>
      </c>
      <c r="B893" s="3" t="s">
        <v>703</v>
      </c>
      <c r="C893" t="s">
        <v>1121</v>
      </c>
      <c r="D893" t="s">
        <v>243</v>
      </c>
      <c r="E893" t="s">
        <v>244</v>
      </c>
      <c r="F893" t="s">
        <v>68</v>
      </c>
      <c r="G893" t="s">
        <v>69</v>
      </c>
      <c r="H893" t="s">
        <v>63</v>
      </c>
      <c r="I893">
        <v>5</v>
      </c>
      <c r="J893" t="s">
        <v>70</v>
      </c>
      <c r="K893">
        <v>8.3000000000000007</v>
      </c>
      <c r="L893" s="3" t="s">
        <v>1748</v>
      </c>
      <c r="M893">
        <v>2.5</v>
      </c>
      <c r="N893" s="3" t="s">
        <v>1748</v>
      </c>
      <c r="O893">
        <v>12.7</v>
      </c>
      <c r="P893" s="3" t="s">
        <v>1749</v>
      </c>
      <c r="Q893">
        <v>29.4</v>
      </c>
      <c r="R893" s="3">
        <v>438</v>
      </c>
      <c r="S893">
        <v>1.4</v>
      </c>
      <c r="T893" s="3" t="s">
        <v>1749</v>
      </c>
      <c r="U893">
        <v>4.4000000000000004</v>
      </c>
      <c r="V893" s="3" t="s">
        <v>1749</v>
      </c>
      <c r="W893">
        <v>30.7</v>
      </c>
      <c r="X893" s="3">
        <v>455</v>
      </c>
      <c r="Y893">
        <v>1</v>
      </c>
      <c r="Z893" s="3" t="s">
        <v>1749</v>
      </c>
      <c r="AA893">
        <v>23.2</v>
      </c>
      <c r="AB893" s="3">
        <v>511</v>
      </c>
      <c r="AC893">
        <v>57</v>
      </c>
      <c r="AD893">
        <v>92</v>
      </c>
      <c r="AE893">
        <v>4</v>
      </c>
      <c r="AF893">
        <v>2834</v>
      </c>
      <c r="AG893">
        <v>1344</v>
      </c>
      <c r="AH893">
        <v>29636</v>
      </c>
      <c r="AI893">
        <v>54776</v>
      </c>
      <c r="AJ893">
        <v>38.189132499999999</v>
      </c>
      <c r="AK893">
        <v>15.552978700000001</v>
      </c>
    </row>
    <row r="894" spans="1:37" x14ac:dyDescent="0.3">
      <c r="A894">
        <v>893</v>
      </c>
      <c r="B894" s="3" t="s">
        <v>856</v>
      </c>
      <c r="C894" t="s">
        <v>1122</v>
      </c>
      <c r="D894" t="s">
        <v>243</v>
      </c>
      <c r="E894" t="s">
        <v>244</v>
      </c>
      <c r="F894" t="s">
        <v>68</v>
      </c>
      <c r="G894" t="s">
        <v>62</v>
      </c>
      <c r="H894" t="s">
        <v>63</v>
      </c>
      <c r="I894">
        <v>5</v>
      </c>
      <c r="J894" t="s">
        <v>70</v>
      </c>
      <c r="K894">
        <v>10.9</v>
      </c>
      <c r="L894" s="3" t="s">
        <v>1748</v>
      </c>
      <c r="M894">
        <v>2.4</v>
      </c>
      <c r="N894" s="3" t="s">
        <v>1748</v>
      </c>
      <c r="O894">
        <v>5.0999999999999996</v>
      </c>
      <c r="P894" s="3" t="s">
        <v>1749</v>
      </c>
      <c r="Q894">
        <v>27.5</v>
      </c>
      <c r="R894" s="3">
        <v>455</v>
      </c>
      <c r="S894">
        <v>2.4</v>
      </c>
      <c r="T894" s="3" t="s">
        <v>1749</v>
      </c>
      <c r="U894">
        <v>1.9</v>
      </c>
      <c r="V894" s="3" t="s">
        <v>1749</v>
      </c>
      <c r="W894">
        <v>53.3</v>
      </c>
      <c r="X894" s="3">
        <v>295</v>
      </c>
      <c r="Y894">
        <v>5.0999999999999996</v>
      </c>
      <c r="Z894" s="3" t="s">
        <v>1749</v>
      </c>
      <c r="AA894">
        <v>9.6999999999999993</v>
      </c>
      <c r="AB894" s="3">
        <v>673</v>
      </c>
      <c r="AC894">
        <v>57</v>
      </c>
      <c r="AD894">
        <v>92</v>
      </c>
      <c r="AE894">
        <v>4</v>
      </c>
      <c r="AF894">
        <v>2834</v>
      </c>
      <c r="AG894">
        <v>1344</v>
      </c>
      <c r="AH894">
        <v>29636</v>
      </c>
      <c r="AI894">
        <v>54776</v>
      </c>
      <c r="AJ894">
        <v>38.117434699999997</v>
      </c>
      <c r="AK894">
        <v>13.370030699999999</v>
      </c>
    </row>
    <row r="895" spans="1:37" x14ac:dyDescent="0.3">
      <c r="A895">
        <v>894</v>
      </c>
      <c r="B895" s="3" t="s">
        <v>703</v>
      </c>
      <c r="C895" t="s">
        <v>1123</v>
      </c>
      <c r="D895" t="s">
        <v>243</v>
      </c>
      <c r="E895" t="s">
        <v>244</v>
      </c>
      <c r="F895" t="s">
        <v>68</v>
      </c>
      <c r="G895" t="s">
        <v>69</v>
      </c>
      <c r="H895" t="s">
        <v>63</v>
      </c>
      <c r="I895">
        <v>5</v>
      </c>
      <c r="J895" t="s">
        <v>70</v>
      </c>
      <c r="K895">
        <v>9.4</v>
      </c>
      <c r="L895" s="3" t="s">
        <v>1748</v>
      </c>
      <c r="M895">
        <v>2.7</v>
      </c>
      <c r="N895" s="3" t="s">
        <v>1748</v>
      </c>
      <c r="O895">
        <v>2.6</v>
      </c>
      <c r="P895" s="3" t="s">
        <v>1749</v>
      </c>
      <c r="Q895">
        <v>34.6</v>
      </c>
      <c r="R895" s="3">
        <v>393</v>
      </c>
      <c r="S895">
        <v>2</v>
      </c>
      <c r="T895" s="3" t="s">
        <v>1749</v>
      </c>
      <c r="U895">
        <v>6.3</v>
      </c>
      <c r="V895" s="3" t="s">
        <v>1749</v>
      </c>
      <c r="W895">
        <v>35.1</v>
      </c>
      <c r="X895" s="3">
        <v>419</v>
      </c>
      <c r="Y895">
        <v>10.199999999999999</v>
      </c>
      <c r="Z895" s="3" t="s">
        <v>1749</v>
      </c>
      <c r="AA895">
        <v>3.7</v>
      </c>
      <c r="AB895" s="3" t="s">
        <v>1749</v>
      </c>
      <c r="AC895">
        <v>57</v>
      </c>
      <c r="AD895">
        <v>92</v>
      </c>
      <c r="AE895">
        <v>4</v>
      </c>
      <c r="AF895">
        <v>2834</v>
      </c>
      <c r="AG895">
        <v>1344</v>
      </c>
      <c r="AH895">
        <v>29636</v>
      </c>
      <c r="AI895">
        <v>54776</v>
      </c>
      <c r="AJ895">
        <v>44.800788699999998</v>
      </c>
      <c r="AK895">
        <v>10.325901200000001</v>
      </c>
    </row>
    <row r="896" spans="1:37" x14ac:dyDescent="0.3">
      <c r="A896">
        <v>895</v>
      </c>
      <c r="B896" s="3" t="s">
        <v>703</v>
      </c>
      <c r="C896" t="s">
        <v>1124</v>
      </c>
      <c r="D896" t="s">
        <v>66</v>
      </c>
      <c r="E896" t="s">
        <v>67</v>
      </c>
      <c r="F896" t="s">
        <v>68</v>
      </c>
      <c r="G896" t="s">
        <v>62</v>
      </c>
      <c r="H896" t="s">
        <v>320</v>
      </c>
      <c r="I896">
        <v>4</v>
      </c>
      <c r="J896" t="s">
        <v>70</v>
      </c>
      <c r="K896">
        <v>7.4</v>
      </c>
      <c r="L896" s="3" t="s">
        <v>1748</v>
      </c>
      <c r="M896">
        <v>4</v>
      </c>
      <c r="N896" s="3" t="s">
        <v>1748</v>
      </c>
      <c r="O896">
        <v>6.7</v>
      </c>
      <c r="P896" s="3" t="s">
        <v>1749</v>
      </c>
      <c r="Q896">
        <v>7.8</v>
      </c>
      <c r="R896" s="3" t="s">
        <v>1749</v>
      </c>
      <c r="S896">
        <v>38.1</v>
      </c>
      <c r="T896" s="3">
        <v>422</v>
      </c>
      <c r="U896">
        <v>70.099999999999994</v>
      </c>
      <c r="V896" s="3">
        <v>210</v>
      </c>
      <c r="W896">
        <v>20.8</v>
      </c>
      <c r="X896" s="3">
        <v>539</v>
      </c>
      <c r="Y896">
        <v>11.8</v>
      </c>
      <c r="Z896" s="3" t="s">
        <v>1749</v>
      </c>
      <c r="AA896">
        <v>9.8000000000000007</v>
      </c>
      <c r="AB896" s="3">
        <v>669</v>
      </c>
      <c r="AC896">
        <v>57</v>
      </c>
      <c r="AD896">
        <v>96</v>
      </c>
      <c r="AE896">
        <v>12</v>
      </c>
      <c r="AF896">
        <v>11405</v>
      </c>
      <c r="AG896">
        <v>3215</v>
      </c>
      <c r="AH896">
        <v>37460</v>
      </c>
      <c r="AI896">
        <v>66806</v>
      </c>
      <c r="AJ896">
        <v>53.487232599999999</v>
      </c>
      <c r="AK896">
        <v>-2.2737375000000002</v>
      </c>
    </row>
    <row r="897" spans="1:37" x14ac:dyDescent="0.3">
      <c r="A897">
        <v>896</v>
      </c>
      <c r="B897" s="3">
        <v>896</v>
      </c>
      <c r="C897" t="s">
        <v>1125</v>
      </c>
      <c r="D897" t="s">
        <v>307</v>
      </c>
      <c r="E897" t="s">
        <v>308</v>
      </c>
      <c r="F897" t="s">
        <v>82</v>
      </c>
      <c r="G897" t="s">
        <v>62</v>
      </c>
      <c r="H897" t="s">
        <v>63</v>
      </c>
      <c r="I897">
        <v>5</v>
      </c>
      <c r="J897" t="s">
        <v>70</v>
      </c>
      <c r="K897">
        <v>9.6</v>
      </c>
      <c r="L897" s="3" t="s">
        <v>1748</v>
      </c>
      <c r="M897">
        <v>4.9000000000000004</v>
      </c>
      <c r="N897" s="3" t="s">
        <v>1748</v>
      </c>
      <c r="O897">
        <v>1</v>
      </c>
      <c r="P897" s="3" t="s">
        <v>1749</v>
      </c>
      <c r="Q897">
        <v>8.8000000000000007</v>
      </c>
      <c r="R897" s="3" t="s">
        <v>1749</v>
      </c>
      <c r="S897">
        <v>6.7</v>
      </c>
      <c r="T897" s="3" t="s">
        <v>1749</v>
      </c>
      <c r="U897">
        <v>8</v>
      </c>
      <c r="V897" s="3" t="s">
        <v>1749</v>
      </c>
      <c r="W897">
        <v>81.8</v>
      </c>
      <c r="X897" s="3">
        <v>136</v>
      </c>
      <c r="Y897">
        <v>66.599999999999994</v>
      </c>
      <c r="Z897" s="3">
        <v>81</v>
      </c>
      <c r="AA897">
        <v>1</v>
      </c>
      <c r="AB897" s="3" t="s">
        <v>1749</v>
      </c>
      <c r="AC897">
        <v>57</v>
      </c>
      <c r="AD897">
        <v>89</v>
      </c>
      <c r="AE897">
        <v>8</v>
      </c>
      <c r="AF897">
        <v>3862</v>
      </c>
      <c r="AG897">
        <v>10038</v>
      </c>
      <c r="AH897">
        <v>21642</v>
      </c>
      <c r="AI897">
        <v>39259</v>
      </c>
      <c r="AJ897">
        <v>-25.7676604</v>
      </c>
      <c r="AK897">
        <v>28.199262399999999</v>
      </c>
    </row>
    <row r="898" spans="1:37" x14ac:dyDescent="0.3">
      <c r="A898">
        <v>897</v>
      </c>
      <c r="B898" s="3">
        <v>643</v>
      </c>
      <c r="C898" t="s">
        <v>1126</v>
      </c>
      <c r="D898" t="s">
        <v>104</v>
      </c>
      <c r="E898" t="s">
        <v>105</v>
      </c>
      <c r="F898" t="s">
        <v>68</v>
      </c>
      <c r="G898" t="s">
        <v>134</v>
      </c>
      <c r="H898" t="s">
        <v>320</v>
      </c>
      <c r="I898">
        <v>5</v>
      </c>
      <c r="J898" t="s">
        <v>70</v>
      </c>
      <c r="K898">
        <v>7.1</v>
      </c>
      <c r="L898" s="3" t="s">
        <v>1748</v>
      </c>
      <c r="M898">
        <v>3.5</v>
      </c>
      <c r="N898" s="3" t="s">
        <v>1748</v>
      </c>
      <c r="O898">
        <v>71.3</v>
      </c>
      <c r="P898" s="3">
        <v>179</v>
      </c>
      <c r="Q898">
        <v>1.2</v>
      </c>
      <c r="R898" s="3" t="s">
        <v>1749</v>
      </c>
      <c r="S898">
        <v>12.5</v>
      </c>
      <c r="T898" s="3" t="s">
        <v>1749</v>
      </c>
      <c r="U898">
        <v>24.5</v>
      </c>
      <c r="V898" s="3">
        <v>479</v>
      </c>
      <c r="W898">
        <v>1</v>
      </c>
      <c r="X898" s="3" t="s">
        <v>1749</v>
      </c>
      <c r="Y898">
        <v>27.4</v>
      </c>
      <c r="Z898" s="3">
        <v>297</v>
      </c>
      <c r="AA898">
        <v>1</v>
      </c>
      <c r="AB898" s="3" t="s">
        <v>1749</v>
      </c>
      <c r="AC898">
        <v>57</v>
      </c>
      <c r="AD898">
        <v>92</v>
      </c>
      <c r="AE898">
        <v>4</v>
      </c>
      <c r="AF898">
        <v>2785</v>
      </c>
      <c r="AG898">
        <v>932</v>
      </c>
      <c r="AH898">
        <v>31192</v>
      </c>
      <c r="AI898">
        <v>58875</v>
      </c>
      <c r="AJ898">
        <v>48.843345100000001</v>
      </c>
      <c r="AK898">
        <v>2.3334630999999999</v>
      </c>
    </row>
    <row r="899" spans="1:37" x14ac:dyDescent="0.3">
      <c r="A899">
        <v>898</v>
      </c>
      <c r="B899" s="3" t="s">
        <v>856</v>
      </c>
      <c r="C899" t="s">
        <v>1127</v>
      </c>
      <c r="D899" t="s">
        <v>275</v>
      </c>
      <c r="E899" t="s">
        <v>276</v>
      </c>
      <c r="F899" t="s">
        <v>82</v>
      </c>
      <c r="G899" t="s">
        <v>78</v>
      </c>
      <c r="H899" t="s">
        <v>63</v>
      </c>
      <c r="I899">
        <v>3</v>
      </c>
      <c r="J899" t="s">
        <v>64</v>
      </c>
      <c r="K899">
        <v>11.2</v>
      </c>
      <c r="L899" s="3" t="s">
        <v>1748</v>
      </c>
      <c r="M899">
        <v>12.2</v>
      </c>
      <c r="N899" s="3" t="s">
        <v>1748</v>
      </c>
      <c r="O899">
        <v>6.5</v>
      </c>
      <c r="P899" s="3" t="s">
        <v>1749</v>
      </c>
      <c r="Q899">
        <v>21.3</v>
      </c>
      <c r="R899" s="3">
        <v>540</v>
      </c>
      <c r="S899">
        <v>19</v>
      </c>
      <c r="T899" s="3">
        <v>599</v>
      </c>
      <c r="U899">
        <v>2.2000000000000002</v>
      </c>
      <c r="V899" s="3" t="s">
        <v>1749</v>
      </c>
      <c r="W899">
        <v>13.3</v>
      </c>
      <c r="X899" s="3">
        <v>622</v>
      </c>
      <c r="Y899">
        <v>10.199999999999999</v>
      </c>
      <c r="Z899" s="3" t="s">
        <v>1749</v>
      </c>
      <c r="AA899">
        <v>9.6999999999999993</v>
      </c>
      <c r="AB899" s="3">
        <v>673</v>
      </c>
      <c r="AC899">
        <v>57</v>
      </c>
      <c r="AD899">
        <v>87</v>
      </c>
      <c r="AE899">
        <v>16</v>
      </c>
      <c r="AF899">
        <v>2816</v>
      </c>
      <c r="AG899">
        <v>32021</v>
      </c>
      <c r="AH899">
        <v>7774</v>
      </c>
      <c r="AI899">
        <v>14233</v>
      </c>
      <c r="AJ899">
        <v>12.916516700000001</v>
      </c>
      <c r="AK899">
        <v>79.132498600000005</v>
      </c>
    </row>
    <row r="900" spans="1:37" x14ac:dyDescent="0.3">
      <c r="A900">
        <v>899</v>
      </c>
      <c r="B900" s="3">
        <v>644</v>
      </c>
      <c r="C900" t="s">
        <v>1128</v>
      </c>
      <c r="D900" t="s">
        <v>59</v>
      </c>
      <c r="E900" t="s">
        <v>60</v>
      </c>
      <c r="F900" t="s">
        <v>91</v>
      </c>
      <c r="G900" t="s">
        <v>78</v>
      </c>
      <c r="H900" t="s">
        <v>63</v>
      </c>
      <c r="I900">
        <v>4</v>
      </c>
      <c r="J900" t="s">
        <v>64</v>
      </c>
      <c r="K900">
        <v>4.4000000000000004</v>
      </c>
      <c r="L900" s="3" t="s">
        <v>1748</v>
      </c>
      <c r="M900">
        <v>1.8</v>
      </c>
      <c r="N900" s="3" t="s">
        <v>1748</v>
      </c>
      <c r="O900">
        <v>63.5</v>
      </c>
      <c r="P900" s="3">
        <v>221</v>
      </c>
      <c r="Q900">
        <v>8.6</v>
      </c>
      <c r="R900" s="3" t="s">
        <v>1749</v>
      </c>
      <c r="S900">
        <v>18</v>
      </c>
      <c r="T900" s="3">
        <v>614</v>
      </c>
      <c r="U900">
        <v>16.8</v>
      </c>
      <c r="V900" s="3">
        <v>587</v>
      </c>
      <c r="W900">
        <v>1</v>
      </c>
      <c r="X900" s="3" t="s">
        <v>1749</v>
      </c>
      <c r="Y900">
        <v>27.7</v>
      </c>
      <c r="Z900" s="3">
        <v>293</v>
      </c>
      <c r="AA900">
        <v>1</v>
      </c>
      <c r="AB900" s="3" t="s">
        <v>1749</v>
      </c>
      <c r="AC900">
        <v>57</v>
      </c>
      <c r="AD900">
        <v>100</v>
      </c>
      <c r="AE900">
        <v>19</v>
      </c>
      <c r="AF900">
        <v>27091</v>
      </c>
      <c r="AG900">
        <v>12264</v>
      </c>
      <c r="AH900">
        <v>59456</v>
      </c>
      <c r="AI900">
        <v>113268</v>
      </c>
      <c r="AJ900">
        <v>41.556758700000003</v>
      </c>
      <c r="AK900">
        <v>-72.656833599999999</v>
      </c>
    </row>
    <row r="901" spans="1:37" x14ac:dyDescent="0.3">
      <c r="A901">
        <v>900</v>
      </c>
      <c r="B901" s="3" t="s">
        <v>703</v>
      </c>
      <c r="C901" t="s">
        <v>1129</v>
      </c>
      <c r="D901" t="s">
        <v>59</v>
      </c>
      <c r="E901" t="s">
        <v>60</v>
      </c>
      <c r="F901" t="s">
        <v>61</v>
      </c>
      <c r="G901" t="s">
        <v>62</v>
      </c>
      <c r="H901" t="s">
        <v>63</v>
      </c>
      <c r="I901">
        <v>5</v>
      </c>
      <c r="J901" t="s">
        <v>64</v>
      </c>
      <c r="K901">
        <v>3.9</v>
      </c>
      <c r="L901" s="3" t="s">
        <v>1748</v>
      </c>
      <c r="M901">
        <v>5.7</v>
      </c>
      <c r="N901" s="3" t="s">
        <v>1748</v>
      </c>
      <c r="O901">
        <v>17.100000000000001</v>
      </c>
      <c r="P901" s="3" t="s">
        <v>1749</v>
      </c>
      <c r="Q901">
        <v>27.5</v>
      </c>
      <c r="R901" s="3">
        <v>457</v>
      </c>
      <c r="S901">
        <v>42.7</v>
      </c>
      <c r="T901" s="3">
        <v>390</v>
      </c>
      <c r="U901">
        <v>24.2</v>
      </c>
      <c r="V901" s="3">
        <v>485</v>
      </c>
      <c r="W901">
        <v>1.7</v>
      </c>
      <c r="X901" s="3" t="s">
        <v>1749</v>
      </c>
      <c r="Y901">
        <v>11.8</v>
      </c>
      <c r="Z901" s="3" t="s">
        <v>1749</v>
      </c>
      <c r="AA901">
        <v>1.3</v>
      </c>
      <c r="AB901" s="3" t="s">
        <v>1749</v>
      </c>
      <c r="AC901">
        <v>57</v>
      </c>
      <c r="AD901">
        <v>100</v>
      </c>
      <c r="AE901">
        <v>19</v>
      </c>
      <c r="AF901">
        <v>27091</v>
      </c>
      <c r="AG901">
        <v>12264</v>
      </c>
      <c r="AH901">
        <v>59456</v>
      </c>
      <c r="AI901">
        <v>113268</v>
      </c>
      <c r="AJ901">
        <v>42.274617900000003</v>
      </c>
      <c r="AK901">
        <v>-71.806841599999998</v>
      </c>
    </row>
    <row r="902" spans="1:37" x14ac:dyDescent="0.3">
      <c r="A902">
        <v>901</v>
      </c>
      <c r="B902" s="3" t="s">
        <v>703</v>
      </c>
      <c r="C902" t="s">
        <v>1130</v>
      </c>
      <c r="D902" t="s">
        <v>94</v>
      </c>
      <c r="E902" t="s">
        <v>1726</v>
      </c>
      <c r="F902" t="s">
        <v>82</v>
      </c>
      <c r="G902" t="s">
        <v>78</v>
      </c>
      <c r="H902" t="s">
        <v>63</v>
      </c>
      <c r="I902">
        <v>2</v>
      </c>
      <c r="J902" t="s">
        <v>70</v>
      </c>
      <c r="K902">
        <v>6.9</v>
      </c>
      <c r="L902" s="3" t="s">
        <v>1748</v>
      </c>
      <c r="M902">
        <v>2.1</v>
      </c>
      <c r="N902" s="3" t="s">
        <v>1748</v>
      </c>
      <c r="O902">
        <v>12.1</v>
      </c>
      <c r="P902" s="3" t="s">
        <v>1749</v>
      </c>
      <c r="Q902">
        <v>41.1</v>
      </c>
      <c r="R902" s="3">
        <v>332</v>
      </c>
      <c r="S902">
        <v>0</v>
      </c>
      <c r="T902" s="3">
        <v>0</v>
      </c>
      <c r="U902">
        <v>2.6</v>
      </c>
      <c r="V902" s="3" t="s">
        <v>1749</v>
      </c>
      <c r="W902">
        <v>9.6999999999999993</v>
      </c>
      <c r="X902" s="3">
        <v>673</v>
      </c>
      <c r="Y902">
        <v>7</v>
      </c>
      <c r="Z902" s="3" t="s">
        <v>1749</v>
      </c>
      <c r="AA902">
        <v>2.4</v>
      </c>
      <c r="AB902" s="3" t="s">
        <v>1749</v>
      </c>
      <c r="AC902">
        <v>57</v>
      </c>
      <c r="AD902">
        <v>94</v>
      </c>
      <c r="AE902">
        <v>1</v>
      </c>
      <c r="AF902">
        <v>1008</v>
      </c>
      <c r="AG902">
        <v>2742</v>
      </c>
      <c r="AH902">
        <v>30726</v>
      </c>
      <c r="AI902">
        <v>58947</v>
      </c>
      <c r="AJ902">
        <v>30.598656800000001</v>
      </c>
      <c r="AK902">
        <v>114.3424844</v>
      </c>
    </row>
    <row r="903" spans="1:37" x14ac:dyDescent="0.3">
      <c r="A903">
        <v>902</v>
      </c>
      <c r="B903" s="3" t="s">
        <v>703</v>
      </c>
      <c r="C903" t="s">
        <v>1131</v>
      </c>
      <c r="D903" t="s">
        <v>416</v>
      </c>
      <c r="E903" t="s">
        <v>417</v>
      </c>
      <c r="F903" t="s">
        <v>68</v>
      </c>
      <c r="G903" t="s">
        <v>62</v>
      </c>
      <c r="H903" t="s">
        <v>63</v>
      </c>
      <c r="I903">
        <v>5</v>
      </c>
      <c r="J903" t="s">
        <v>70</v>
      </c>
      <c r="K903">
        <v>9.1999999999999993</v>
      </c>
      <c r="L903" s="3" t="s">
        <v>1748</v>
      </c>
      <c r="M903">
        <v>15.2</v>
      </c>
      <c r="N903" s="3">
        <v>542</v>
      </c>
      <c r="O903">
        <v>37.299999999999997</v>
      </c>
      <c r="P903" s="3">
        <v>422</v>
      </c>
      <c r="Q903">
        <v>7</v>
      </c>
      <c r="R903" s="3" t="s">
        <v>1749</v>
      </c>
      <c r="S903">
        <v>2.7</v>
      </c>
      <c r="T903" s="3" t="s">
        <v>1749</v>
      </c>
      <c r="U903">
        <v>4.5</v>
      </c>
      <c r="V903" s="3" t="s">
        <v>1749</v>
      </c>
      <c r="W903">
        <v>13.2</v>
      </c>
      <c r="X903" s="3">
        <v>623</v>
      </c>
      <c r="Y903">
        <v>8.8000000000000007</v>
      </c>
      <c r="Z903" s="3" t="s">
        <v>1749</v>
      </c>
      <c r="AA903">
        <v>2.5</v>
      </c>
      <c r="AB903" s="3" t="s">
        <v>1749</v>
      </c>
      <c r="AC903">
        <v>57</v>
      </c>
      <c r="AD903">
        <v>82</v>
      </c>
      <c r="AE903">
        <v>4</v>
      </c>
      <c r="AF903">
        <v>1686</v>
      </c>
      <c r="AG903">
        <v>1610</v>
      </c>
      <c r="AH903">
        <v>16879</v>
      </c>
      <c r="AI903">
        <v>32874</v>
      </c>
      <c r="AJ903">
        <v>50.064482300000002</v>
      </c>
      <c r="AK903">
        <v>19.923275199999999</v>
      </c>
    </row>
    <row r="904" spans="1:37" x14ac:dyDescent="0.3">
      <c r="A904">
        <v>903</v>
      </c>
      <c r="B904" s="3" t="s">
        <v>856</v>
      </c>
      <c r="C904" t="s">
        <v>1132</v>
      </c>
      <c r="D904" t="s">
        <v>543</v>
      </c>
      <c r="E904" t="s">
        <v>544</v>
      </c>
      <c r="F904" t="s">
        <v>82</v>
      </c>
      <c r="G904" t="s">
        <v>69</v>
      </c>
      <c r="H904" t="s">
        <v>320</v>
      </c>
      <c r="I904">
        <v>4</v>
      </c>
      <c r="J904" t="s">
        <v>70</v>
      </c>
      <c r="K904">
        <v>21.5</v>
      </c>
      <c r="L904" s="3">
        <v>400</v>
      </c>
      <c r="M904">
        <v>13.1</v>
      </c>
      <c r="N904" s="3" t="s">
        <v>1748</v>
      </c>
      <c r="O904">
        <v>5</v>
      </c>
      <c r="P904" s="3" t="s">
        <v>1749</v>
      </c>
      <c r="Q904">
        <v>1.9</v>
      </c>
      <c r="R904" s="3" t="s">
        <v>1749</v>
      </c>
      <c r="S904">
        <v>1.7</v>
      </c>
      <c r="T904" s="3" t="s">
        <v>1749</v>
      </c>
      <c r="U904">
        <v>5</v>
      </c>
      <c r="V904" s="3" t="s">
        <v>1749</v>
      </c>
      <c r="W904">
        <v>28.7</v>
      </c>
      <c r="X904" s="3">
        <v>466</v>
      </c>
      <c r="Y904">
        <v>13.5</v>
      </c>
      <c r="Z904" s="3">
        <v>635</v>
      </c>
      <c r="AA904">
        <v>2.7</v>
      </c>
      <c r="AB904" s="3" t="s">
        <v>1749</v>
      </c>
      <c r="AC904">
        <v>57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>
        <v>31.210571099999999</v>
      </c>
      <c r="AK904">
        <v>29.9130705</v>
      </c>
    </row>
    <row r="905" spans="1:37" x14ac:dyDescent="0.3">
      <c r="A905">
        <v>904</v>
      </c>
      <c r="B905" s="3" t="s">
        <v>856</v>
      </c>
      <c r="C905" t="s">
        <v>1133</v>
      </c>
      <c r="D905" t="s">
        <v>499</v>
      </c>
      <c r="E905" t="s">
        <v>500</v>
      </c>
      <c r="F905" t="s">
        <v>82</v>
      </c>
      <c r="G905" t="s">
        <v>69</v>
      </c>
      <c r="H905" t="s">
        <v>320</v>
      </c>
      <c r="I905">
        <v>4</v>
      </c>
      <c r="J905" t="s">
        <v>70</v>
      </c>
      <c r="K905">
        <v>18.5</v>
      </c>
      <c r="L905" s="3">
        <v>481</v>
      </c>
      <c r="M905">
        <v>11.7</v>
      </c>
      <c r="N905" s="3" t="s">
        <v>1748</v>
      </c>
      <c r="O905">
        <v>8.1</v>
      </c>
      <c r="P905" s="3" t="s">
        <v>1749</v>
      </c>
      <c r="Q905">
        <v>2.7</v>
      </c>
      <c r="R905" s="3" t="s">
        <v>1749</v>
      </c>
      <c r="S905">
        <v>2.5</v>
      </c>
      <c r="T905" s="3" t="s">
        <v>1749</v>
      </c>
      <c r="U905">
        <v>5.4</v>
      </c>
      <c r="V905" s="3" t="s">
        <v>1749</v>
      </c>
      <c r="W905">
        <v>32.4</v>
      </c>
      <c r="X905" s="3">
        <v>441</v>
      </c>
      <c r="Y905">
        <v>15.4</v>
      </c>
      <c r="Z905" s="3">
        <v>546</v>
      </c>
      <c r="AA905">
        <v>16.100000000000001</v>
      </c>
      <c r="AB905" s="3">
        <v>592</v>
      </c>
      <c r="AC905">
        <v>57</v>
      </c>
      <c r="AD905">
        <v>84</v>
      </c>
      <c r="AE905">
        <v>0</v>
      </c>
      <c r="AF905">
        <v>24</v>
      </c>
      <c r="AG905">
        <v>41</v>
      </c>
      <c r="AH905">
        <v>9804</v>
      </c>
      <c r="AI905">
        <v>17936</v>
      </c>
      <c r="AJ905">
        <v>39.934854999999999</v>
      </c>
      <c r="AK905">
        <v>32.833861499999998</v>
      </c>
    </row>
    <row r="906" spans="1:37" x14ac:dyDescent="0.3">
      <c r="A906">
        <v>905</v>
      </c>
      <c r="B906" s="3" t="s">
        <v>856</v>
      </c>
      <c r="C906" t="s">
        <v>1134</v>
      </c>
      <c r="D906" t="s">
        <v>167</v>
      </c>
      <c r="E906" t="s">
        <v>168</v>
      </c>
      <c r="F906" t="s">
        <v>61</v>
      </c>
      <c r="G906" t="s">
        <v>78</v>
      </c>
      <c r="H906" t="s">
        <v>63</v>
      </c>
      <c r="I906">
        <v>2</v>
      </c>
      <c r="J906" t="s">
        <v>440</v>
      </c>
      <c r="K906">
        <v>5.9</v>
      </c>
      <c r="L906" s="3" t="s">
        <v>1748</v>
      </c>
      <c r="M906">
        <v>1.8</v>
      </c>
      <c r="N906" s="3" t="s">
        <v>1748</v>
      </c>
      <c r="O906">
        <v>3.3</v>
      </c>
      <c r="P906" s="3" t="s">
        <v>1749</v>
      </c>
      <c r="Q906">
        <v>38.700000000000003</v>
      </c>
      <c r="R906" s="3">
        <v>358</v>
      </c>
      <c r="S906">
        <v>9.5</v>
      </c>
      <c r="T906" s="3" t="s">
        <v>1749</v>
      </c>
      <c r="U906">
        <v>3.5</v>
      </c>
      <c r="V906" s="3" t="s">
        <v>1749</v>
      </c>
      <c r="W906">
        <v>12</v>
      </c>
      <c r="X906" s="3">
        <v>637</v>
      </c>
      <c r="Y906">
        <v>7.9</v>
      </c>
      <c r="Z906" s="3" t="s">
        <v>1749</v>
      </c>
      <c r="AA906">
        <v>2.2999999999999998</v>
      </c>
      <c r="AB906" s="3" t="s">
        <v>1749</v>
      </c>
      <c r="AC906">
        <v>57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>
        <v>24.046147900000001</v>
      </c>
      <c r="AK906">
        <v>120.6874019</v>
      </c>
    </row>
    <row r="907" spans="1:37" x14ac:dyDescent="0.3">
      <c r="A907">
        <v>906</v>
      </c>
      <c r="B907" s="3" t="s">
        <v>856</v>
      </c>
      <c r="C907" t="s">
        <v>1135</v>
      </c>
      <c r="D907" t="s">
        <v>513</v>
      </c>
      <c r="E907" t="s">
        <v>514</v>
      </c>
      <c r="F907" t="s">
        <v>61</v>
      </c>
      <c r="G907" t="s">
        <v>78</v>
      </c>
      <c r="H907" t="s">
        <v>63</v>
      </c>
      <c r="I907">
        <v>5</v>
      </c>
      <c r="J907" t="s">
        <v>70</v>
      </c>
      <c r="K907">
        <v>7.4</v>
      </c>
      <c r="L907" s="3" t="s">
        <v>1748</v>
      </c>
      <c r="M907">
        <v>33.299999999999997</v>
      </c>
      <c r="N907" s="3">
        <v>296</v>
      </c>
      <c r="O907">
        <v>1.6</v>
      </c>
      <c r="P907" s="3" t="s">
        <v>1749</v>
      </c>
      <c r="Q907">
        <v>17.7</v>
      </c>
      <c r="R907" s="3">
        <v>588</v>
      </c>
      <c r="S907">
        <v>1.7</v>
      </c>
      <c r="T907" s="3" t="s">
        <v>1749</v>
      </c>
      <c r="U907">
        <v>3.3</v>
      </c>
      <c r="V907" s="3" t="s">
        <v>1749</v>
      </c>
      <c r="W907">
        <v>1</v>
      </c>
      <c r="X907" s="3" t="s">
        <v>1749</v>
      </c>
      <c r="Y907">
        <v>15.7</v>
      </c>
      <c r="Z907" s="3">
        <v>530</v>
      </c>
      <c r="AA907">
        <v>4.0999999999999996</v>
      </c>
      <c r="AB907" s="3" t="s">
        <v>1749</v>
      </c>
      <c r="AC907">
        <v>57</v>
      </c>
      <c r="AD907">
        <v>86</v>
      </c>
      <c r="AE907">
        <v>1</v>
      </c>
      <c r="AF907">
        <v>311</v>
      </c>
      <c r="AG907">
        <v>217</v>
      </c>
      <c r="AH907">
        <v>20469</v>
      </c>
      <c r="AI907">
        <v>36628</v>
      </c>
      <c r="AJ907">
        <v>37.994066599999996</v>
      </c>
      <c r="AK907">
        <v>23.732103599999999</v>
      </c>
    </row>
    <row r="908" spans="1:37" x14ac:dyDescent="0.3">
      <c r="A908">
        <v>907</v>
      </c>
      <c r="B908" s="3" t="s">
        <v>703</v>
      </c>
      <c r="C908" t="s">
        <v>1136</v>
      </c>
      <c r="D908" t="s">
        <v>94</v>
      </c>
      <c r="E908" t="s">
        <v>1726</v>
      </c>
      <c r="F908" t="s">
        <v>68</v>
      </c>
      <c r="G908" t="s">
        <v>62</v>
      </c>
      <c r="H908" t="s">
        <v>63</v>
      </c>
      <c r="I908">
        <v>2</v>
      </c>
      <c r="J908" t="s">
        <v>70</v>
      </c>
      <c r="K908">
        <v>10.1</v>
      </c>
      <c r="L908" s="3" t="s">
        <v>1748</v>
      </c>
      <c r="M908">
        <v>4.2</v>
      </c>
      <c r="N908" s="3" t="s">
        <v>1748</v>
      </c>
      <c r="O908">
        <v>16</v>
      </c>
      <c r="P908" s="3" t="s">
        <v>1749</v>
      </c>
      <c r="Q908">
        <v>28.8</v>
      </c>
      <c r="R908" s="3">
        <v>446</v>
      </c>
      <c r="S908">
        <v>5</v>
      </c>
      <c r="T908" s="3" t="s">
        <v>1749</v>
      </c>
      <c r="U908">
        <v>10.6</v>
      </c>
      <c r="V908" s="3" t="s">
        <v>1749</v>
      </c>
      <c r="W908">
        <v>2.6</v>
      </c>
      <c r="X908" s="3" t="s">
        <v>1749</v>
      </c>
      <c r="Y908">
        <v>8.1999999999999993</v>
      </c>
      <c r="Z908" s="3" t="s">
        <v>1749</v>
      </c>
      <c r="AA908">
        <v>1.7</v>
      </c>
      <c r="AB908" s="3" t="s">
        <v>1749</v>
      </c>
      <c r="AC908">
        <v>57</v>
      </c>
      <c r="AD908">
        <v>94</v>
      </c>
      <c r="AE908">
        <v>1</v>
      </c>
      <c r="AF908">
        <v>1008</v>
      </c>
      <c r="AG908">
        <v>2742</v>
      </c>
      <c r="AH908">
        <v>30726</v>
      </c>
      <c r="AI908">
        <v>58947</v>
      </c>
      <c r="AJ908">
        <v>39.952370999999999</v>
      </c>
      <c r="AK908">
        <v>116.347005</v>
      </c>
    </row>
    <row r="909" spans="1:37" x14ac:dyDescent="0.3">
      <c r="A909">
        <v>908</v>
      </c>
      <c r="B909" s="3" t="s">
        <v>703</v>
      </c>
      <c r="C909" t="s">
        <v>1137</v>
      </c>
      <c r="D909" t="s">
        <v>59</v>
      </c>
      <c r="E909" t="s">
        <v>60</v>
      </c>
      <c r="F909" t="s">
        <v>61</v>
      </c>
      <c r="G909" t="s">
        <v>62</v>
      </c>
      <c r="H909" t="s">
        <v>63</v>
      </c>
      <c r="I909">
        <v>5</v>
      </c>
      <c r="J909" t="s">
        <v>70</v>
      </c>
      <c r="K909">
        <v>8.3000000000000007</v>
      </c>
      <c r="L909" s="3" t="s">
        <v>1748</v>
      </c>
      <c r="M909">
        <v>10.6</v>
      </c>
      <c r="N909" s="3" t="s">
        <v>1748</v>
      </c>
      <c r="O909">
        <v>25.7</v>
      </c>
      <c r="P909" s="3">
        <v>574</v>
      </c>
      <c r="Q909">
        <v>15.6</v>
      </c>
      <c r="R909" s="3">
        <v>624</v>
      </c>
      <c r="S909">
        <v>6.9</v>
      </c>
      <c r="T909" s="3" t="s">
        <v>1749</v>
      </c>
      <c r="U909">
        <v>6.8</v>
      </c>
      <c r="V909" s="3" t="s">
        <v>1749</v>
      </c>
      <c r="W909">
        <v>2.5</v>
      </c>
      <c r="X909" s="3" t="s">
        <v>1749</v>
      </c>
      <c r="Y909">
        <v>21.4</v>
      </c>
      <c r="Z909" s="3">
        <v>390</v>
      </c>
      <c r="AA909">
        <v>8.1</v>
      </c>
      <c r="AB909" s="3" t="s">
        <v>1749</v>
      </c>
      <c r="AC909">
        <v>57</v>
      </c>
      <c r="AD909">
        <v>100</v>
      </c>
      <c r="AE909">
        <v>19</v>
      </c>
      <c r="AF909">
        <v>27091</v>
      </c>
      <c r="AG909">
        <v>12264</v>
      </c>
      <c r="AH909">
        <v>59456</v>
      </c>
      <c r="AI909">
        <v>113268</v>
      </c>
      <c r="AJ909">
        <v>37.270975300000003</v>
      </c>
      <c r="AK909">
        <v>-76.716246699999999</v>
      </c>
    </row>
    <row r="910" spans="1:37" x14ac:dyDescent="0.3">
      <c r="A910">
        <v>909</v>
      </c>
      <c r="B910" s="3">
        <v>909</v>
      </c>
      <c r="C910" t="s">
        <v>1138</v>
      </c>
      <c r="D910" t="s">
        <v>372</v>
      </c>
      <c r="E910" t="s">
        <v>373</v>
      </c>
      <c r="F910" t="s">
        <v>61</v>
      </c>
      <c r="G910" t="s">
        <v>62</v>
      </c>
      <c r="H910" t="s">
        <v>708</v>
      </c>
      <c r="I910">
        <v>4</v>
      </c>
      <c r="J910" t="s">
        <v>70</v>
      </c>
      <c r="K910">
        <v>11.6</v>
      </c>
      <c r="L910" s="3" t="s">
        <v>1748</v>
      </c>
      <c r="M910">
        <v>6.3</v>
      </c>
      <c r="N910" s="3" t="s">
        <v>1748</v>
      </c>
      <c r="O910">
        <v>59.9</v>
      </c>
      <c r="P910" s="3">
        <v>237</v>
      </c>
      <c r="Q910">
        <v>1.2</v>
      </c>
      <c r="R910" s="3" t="s">
        <v>1749</v>
      </c>
      <c r="S910">
        <v>17.3</v>
      </c>
      <c r="T910" s="3">
        <v>623</v>
      </c>
      <c r="U910">
        <v>2.7</v>
      </c>
      <c r="V910" s="3" t="s">
        <v>1749</v>
      </c>
      <c r="W910">
        <v>1</v>
      </c>
      <c r="X910" s="3" t="s">
        <v>1749</v>
      </c>
      <c r="Y910">
        <v>12.6</v>
      </c>
      <c r="Z910" s="3">
        <v>686</v>
      </c>
      <c r="AA910">
        <v>1.6</v>
      </c>
      <c r="AB910" s="3" t="s">
        <v>1749</v>
      </c>
      <c r="AC910">
        <v>57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>
        <v>48.9131152</v>
      </c>
      <c r="AK910">
        <v>84.557449899999995</v>
      </c>
    </row>
    <row r="911" spans="1:37" x14ac:dyDescent="0.3">
      <c r="A911">
        <v>910</v>
      </c>
      <c r="B911" s="3" t="s">
        <v>703</v>
      </c>
      <c r="C911" t="s">
        <v>1139</v>
      </c>
      <c r="D911" t="s">
        <v>94</v>
      </c>
      <c r="E911" t="s">
        <v>1726</v>
      </c>
      <c r="F911" t="s">
        <v>68</v>
      </c>
      <c r="G911" t="s">
        <v>78</v>
      </c>
      <c r="H911" t="s">
        <v>63</v>
      </c>
      <c r="I911">
        <v>3</v>
      </c>
      <c r="J911" t="s">
        <v>70</v>
      </c>
      <c r="K911">
        <v>4</v>
      </c>
      <c r="L911" s="3" t="s">
        <v>1748</v>
      </c>
      <c r="M911">
        <v>1.5</v>
      </c>
      <c r="N911" s="3" t="s">
        <v>1748</v>
      </c>
      <c r="O911">
        <v>26.9</v>
      </c>
      <c r="P911" s="3">
        <v>562</v>
      </c>
      <c r="Q911">
        <v>37.9</v>
      </c>
      <c r="R911" s="3">
        <v>370</v>
      </c>
      <c r="S911">
        <v>2.2999999999999998</v>
      </c>
      <c r="T911" s="3" t="s">
        <v>1749</v>
      </c>
      <c r="U911">
        <v>3.4</v>
      </c>
      <c r="V911" s="3" t="s">
        <v>1749</v>
      </c>
      <c r="W911">
        <v>1.9</v>
      </c>
      <c r="X911" s="3" t="s">
        <v>1749</v>
      </c>
      <c r="Y911">
        <v>6.2</v>
      </c>
      <c r="Z911" s="3" t="s">
        <v>1749</v>
      </c>
      <c r="AA911">
        <v>1.3</v>
      </c>
      <c r="AB911" s="3" t="s">
        <v>1749</v>
      </c>
      <c r="AC911">
        <v>53</v>
      </c>
      <c r="AD911">
        <v>94</v>
      </c>
      <c r="AE911">
        <v>1</v>
      </c>
      <c r="AF911">
        <v>1008</v>
      </c>
      <c r="AG911">
        <v>2742</v>
      </c>
      <c r="AH911">
        <v>30726</v>
      </c>
      <c r="AI911">
        <v>58947</v>
      </c>
      <c r="AJ911">
        <v>31.203458999999999</v>
      </c>
      <c r="AK911">
        <v>121.414574</v>
      </c>
    </row>
    <row r="912" spans="1:37" x14ac:dyDescent="0.3">
      <c r="A912">
        <v>911</v>
      </c>
      <c r="B912" s="3">
        <v>579</v>
      </c>
      <c r="C912" t="s">
        <v>1140</v>
      </c>
      <c r="D912" t="s">
        <v>128</v>
      </c>
      <c r="E912" t="s">
        <v>129</v>
      </c>
      <c r="F912" t="s">
        <v>61</v>
      </c>
      <c r="G912" t="s">
        <v>69</v>
      </c>
      <c r="H912" t="s">
        <v>63</v>
      </c>
      <c r="I912">
        <v>3</v>
      </c>
      <c r="J912" t="s">
        <v>64</v>
      </c>
      <c r="K912">
        <v>2.6</v>
      </c>
      <c r="L912" s="3" t="s">
        <v>1748</v>
      </c>
      <c r="M912">
        <v>1.9</v>
      </c>
      <c r="N912" s="3" t="s">
        <v>1748</v>
      </c>
      <c r="O912">
        <v>94</v>
      </c>
      <c r="P912" s="3">
        <v>65</v>
      </c>
      <c r="Q912">
        <v>6.9</v>
      </c>
      <c r="R912" s="3" t="s">
        <v>1749</v>
      </c>
      <c r="S912">
        <v>4.2</v>
      </c>
      <c r="T912" s="3" t="s">
        <v>1749</v>
      </c>
      <c r="U912">
        <v>2.7</v>
      </c>
      <c r="V912" s="3" t="s">
        <v>1749</v>
      </c>
      <c r="W912">
        <v>1</v>
      </c>
      <c r="X912" s="3" t="s">
        <v>1749</v>
      </c>
      <c r="Y912">
        <v>4.2</v>
      </c>
      <c r="Z912" s="3" t="s">
        <v>1749</v>
      </c>
      <c r="AA912">
        <v>1</v>
      </c>
      <c r="AB912" s="3" t="s">
        <v>1749</v>
      </c>
      <c r="AC912">
        <v>53</v>
      </c>
      <c r="AD912">
        <v>90</v>
      </c>
      <c r="AE912">
        <v>5</v>
      </c>
      <c r="AF912">
        <v>3655</v>
      </c>
      <c r="AG912">
        <v>1537</v>
      </c>
      <c r="AH912">
        <v>34860</v>
      </c>
      <c r="AI912">
        <v>63618</v>
      </c>
      <c r="AJ912">
        <v>37.883936200000001</v>
      </c>
      <c r="AK912">
        <v>127.7378349</v>
      </c>
    </row>
    <row r="913" spans="1:37" x14ac:dyDescent="0.3">
      <c r="A913">
        <v>912</v>
      </c>
      <c r="B913" s="3">
        <v>690</v>
      </c>
      <c r="C913" t="s">
        <v>1141</v>
      </c>
      <c r="D913" t="s">
        <v>113</v>
      </c>
      <c r="E913" t="s">
        <v>114</v>
      </c>
      <c r="F913" t="s">
        <v>61</v>
      </c>
      <c r="G913" t="s">
        <v>69</v>
      </c>
      <c r="H913" t="s">
        <v>63</v>
      </c>
      <c r="I913">
        <v>4</v>
      </c>
      <c r="J913" t="s">
        <v>70</v>
      </c>
      <c r="K913">
        <v>7.6</v>
      </c>
      <c r="L913" s="3" t="s">
        <v>1748</v>
      </c>
      <c r="M913">
        <v>3.1</v>
      </c>
      <c r="N913" s="3" t="s">
        <v>1748</v>
      </c>
      <c r="O913">
        <v>56</v>
      </c>
      <c r="P913" s="3">
        <v>266</v>
      </c>
      <c r="Q913">
        <v>12.3</v>
      </c>
      <c r="R913" s="3">
        <v>691</v>
      </c>
      <c r="S913">
        <v>5.9</v>
      </c>
      <c r="T913" s="3" t="s">
        <v>1749</v>
      </c>
      <c r="U913">
        <v>3.4</v>
      </c>
      <c r="V913" s="3" t="s">
        <v>1749</v>
      </c>
      <c r="W913">
        <v>3.1</v>
      </c>
      <c r="X913" s="3" t="s">
        <v>1749</v>
      </c>
      <c r="Y913">
        <v>8.1</v>
      </c>
      <c r="Z913" s="3" t="s">
        <v>1749</v>
      </c>
      <c r="AA913">
        <v>1.9</v>
      </c>
      <c r="AB913" s="3" t="s">
        <v>1749</v>
      </c>
      <c r="AC913">
        <v>53</v>
      </c>
      <c r="AD913">
        <v>92</v>
      </c>
      <c r="AE913">
        <v>9</v>
      </c>
      <c r="AF913">
        <v>8132</v>
      </c>
      <c r="AG913">
        <v>3470</v>
      </c>
      <c r="AH913">
        <v>37963</v>
      </c>
      <c r="AI913">
        <v>72067</v>
      </c>
      <c r="AJ913">
        <v>32.812992999999999</v>
      </c>
      <c r="AK913">
        <v>130.7275286</v>
      </c>
    </row>
    <row r="914" spans="1:37" x14ac:dyDescent="0.3">
      <c r="A914">
        <v>913</v>
      </c>
      <c r="B914" s="3" t="s">
        <v>703</v>
      </c>
      <c r="C914" t="s">
        <v>1142</v>
      </c>
      <c r="D914" t="s">
        <v>66</v>
      </c>
      <c r="E914" t="s">
        <v>67</v>
      </c>
      <c r="F914" t="s">
        <v>61</v>
      </c>
      <c r="G914" t="s">
        <v>62</v>
      </c>
      <c r="H914" t="s">
        <v>320</v>
      </c>
      <c r="I914">
        <v>2</v>
      </c>
      <c r="J914" t="s">
        <v>70</v>
      </c>
      <c r="K914">
        <v>5.5</v>
      </c>
      <c r="L914" s="3" t="s">
        <v>1748</v>
      </c>
      <c r="M914">
        <v>2.9</v>
      </c>
      <c r="N914" s="3" t="s">
        <v>1748</v>
      </c>
      <c r="O914">
        <v>4.5</v>
      </c>
      <c r="P914" s="3" t="s">
        <v>1749</v>
      </c>
      <c r="Q914">
        <v>3.2</v>
      </c>
      <c r="R914" s="3" t="s">
        <v>1749</v>
      </c>
      <c r="S914">
        <v>60.8</v>
      </c>
      <c r="T914" s="3">
        <v>315</v>
      </c>
      <c r="U914">
        <v>100</v>
      </c>
      <c r="V914" s="3">
        <v>18</v>
      </c>
      <c r="W914">
        <v>1</v>
      </c>
      <c r="X914" s="3" t="s">
        <v>1749</v>
      </c>
      <c r="Y914">
        <v>14</v>
      </c>
      <c r="Z914" s="3">
        <v>609</v>
      </c>
      <c r="AA914">
        <v>1</v>
      </c>
      <c r="AB914" s="3" t="s">
        <v>1749</v>
      </c>
      <c r="AC914">
        <v>53</v>
      </c>
      <c r="AD914">
        <v>96</v>
      </c>
      <c r="AE914">
        <v>12</v>
      </c>
      <c r="AF914">
        <v>11405</v>
      </c>
      <c r="AG914">
        <v>3215</v>
      </c>
      <c r="AH914">
        <v>37460</v>
      </c>
      <c r="AI914">
        <v>66806</v>
      </c>
      <c r="AJ914">
        <v>51.552614599999998</v>
      </c>
      <c r="AK914">
        <v>-0.1113049</v>
      </c>
    </row>
    <row r="915" spans="1:37" x14ac:dyDescent="0.3">
      <c r="A915">
        <v>914</v>
      </c>
      <c r="B915" s="3" t="s">
        <v>703</v>
      </c>
      <c r="C915" t="s">
        <v>1143</v>
      </c>
      <c r="D915" t="s">
        <v>59</v>
      </c>
      <c r="E915" t="s">
        <v>60</v>
      </c>
      <c r="F915" t="s">
        <v>68</v>
      </c>
      <c r="G915" t="s">
        <v>69</v>
      </c>
      <c r="H915" t="s">
        <v>320</v>
      </c>
      <c r="I915">
        <v>5</v>
      </c>
      <c r="J915" t="s">
        <v>64</v>
      </c>
      <c r="K915">
        <v>8.6999999999999993</v>
      </c>
      <c r="L915" s="3" t="s">
        <v>1748</v>
      </c>
      <c r="M915">
        <v>29.6</v>
      </c>
      <c r="N915" s="3">
        <v>330</v>
      </c>
      <c r="O915">
        <v>21.3</v>
      </c>
      <c r="P915" s="3">
        <v>640</v>
      </c>
      <c r="Q915">
        <v>8</v>
      </c>
      <c r="R915" s="3" t="s">
        <v>1749</v>
      </c>
      <c r="S915">
        <v>7.4</v>
      </c>
      <c r="T915" s="3" t="s">
        <v>1749</v>
      </c>
      <c r="U915">
        <v>3</v>
      </c>
      <c r="V915" s="3" t="s">
        <v>1749</v>
      </c>
      <c r="W915">
        <v>1.6</v>
      </c>
      <c r="X915" s="3" t="s">
        <v>1749</v>
      </c>
      <c r="Y915">
        <v>13.1</v>
      </c>
      <c r="Z915" s="3">
        <v>659</v>
      </c>
      <c r="AA915">
        <v>2.5</v>
      </c>
      <c r="AB915" s="3" t="s">
        <v>1749</v>
      </c>
      <c r="AC915">
        <v>53</v>
      </c>
      <c r="AD915">
        <v>100</v>
      </c>
      <c r="AE915">
        <v>19</v>
      </c>
      <c r="AF915">
        <v>27091</v>
      </c>
      <c r="AG915">
        <v>12264</v>
      </c>
      <c r="AH915">
        <v>59456</v>
      </c>
      <c r="AI915">
        <v>113268</v>
      </c>
      <c r="AJ915">
        <v>41.998356800000003</v>
      </c>
      <c r="AK915">
        <v>-87.656937400000004</v>
      </c>
    </row>
    <row r="916" spans="1:37" x14ac:dyDescent="0.3">
      <c r="A916">
        <v>915</v>
      </c>
      <c r="B916" s="3" t="s">
        <v>703</v>
      </c>
      <c r="C916" t="s">
        <v>1144</v>
      </c>
      <c r="D916" t="s">
        <v>396</v>
      </c>
      <c r="E916" t="s">
        <v>397</v>
      </c>
      <c r="F916" t="s">
        <v>61</v>
      </c>
      <c r="G916" t="s">
        <v>78</v>
      </c>
      <c r="H916" t="s">
        <v>63</v>
      </c>
      <c r="I916">
        <v>5</v>
      </c>
      <c r="J916" t="s">
        <v>70</v>
      </c>
      <c r="K916">
        <v>6.4</v>
      </c>
      <c r="L916" s="3" t="s">
        <v>1748</v>
      </c>
      <c r="M916">
        <v>8.6</v>
      </c>
      <c r="N916" s="3" t="s">
        <v>1748</v>
      </c>
      <c r="O916">
        <v>48.8</v>
      </c>
      <c r="P916" s="3">
        <v>322</v>
      </c>
      <c r="Q916">
        <v>3.9</v>
      </c>
      <c r="R916" s="3" t="s">
        <v>1749</v>
      </c>
      <c r="S916">
        <v>10.4</v>
      </c>
      <c r="T916" s="3" t="s">
        <v>1749</v>
      </c>
      <c r="U916">
        <v>37.1</v>
      </c>
      <c r="V916" s="3">
        <v>368</v>
      </c>
      <c r="W916">
        <v>13.1</v>
      </c>
      <c r="X916" s="3">
        <v>624</v>
      </c>
      <c r="Y916">
        <v>8.6999999999999993</v>
      </c>
      <c r="Z916" s="3" t="s">
        <v>1749</v>
      </c>
      <c r="AA916">
        <v>1.3</v>
      </c>
      <c r="AB916" s="3" t="s">
        <v>1749</v>
      </c>
      <c r="AC916">
        <v>53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>
        <v>49.2099312</v>
      </c>
      <c r="AK916">
        <v>16.616144800000001</v>
      </c>
    </row>
    <row r="917" spans="1:37" x14ac:dyDescent="0.3">
      <c r="A917">
        <v>916</v>
      </c>
      <c r="B917" s="3" t="s">
        <v>703</v>
      </c>
      <c r="C917" t="s">
        <v>1145</v>
      </c>
      <c r="D917" t="s">
        <v>167</v>
      </c>
      <c r="E917" t="s">
        <v>168</v>
      </c>
      <c r="F917" t="s">
        <v>61</v>
      </c>
      <c r="G917" t="s">
        <v>62</v>
      </c>
      <c r="H917" t="s">
        <v>63</v>
      </c>
      <c r="I917">
        <v>3</v>
      </c>
      <c r="J917" t="s">
        <v>70</v>
      </c>
      <c r="K917">
        <v>13</v>
      </c>
      <c r="L917" s="3" t="s">
        <v>1748</v>
      </c>
      <c r="M917">
        <v>26.2</v>
      </c>
      <c r="N917" s="3">
        <v>368</v>
      </c>
      <c r="O917">
        <v>18.2</v>
      </c>
      <c r="P917" s="3" t="s">
        <v>1749</v>
      </c>
      <c r="Q917">
        <v>5.2</v>
      </c>
      <c r="R917" s="3" t="s">
        <v>1749</v>
      </c>
      <c r="S917">
        <v>4.5</v>
      </c>
      <c r="T917" s="3" t="s">
        <v>1749</v>
      </c>
      <c r="U917">
        <v>3.9</v>
      </c>
      <c r="V917" s="3" t="s">
        <v>1749</v>
      </c>
      <c r="W917">
        <v>1.1000000000000001</v>
      </c>
      <c r="X917" s="3" t="s">
        <v>1749</v>
      </c>
      <c r="Y917">
        <v>4.2</v>
      </c>
      <c r="Z917" s="3" t="s">
        <v>1749</v>
      </c>
      <c r="AA917">
        <v>8.3000000000000007</v>
      </c>
      <c r="AB917" s="3" t="s">
        <v>1749</v>
      </c>
      <c r="AC917">
        <v>53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>
        <v>23.558577</v>
      </c>
      <c r="AK917">
        <v>120.4718534</v>
      </c>
    </row>
    <row r="918" spans="1:37" x14ac:dyDescent="0.3">
      <c r="A918">
        <v>917</v>
      </c>
      <c r="B918" s="3">
        <v>691</v>
      </c>
      <c r="C918" t="s">
        <v>1146</v>
      </c>
      <c r="D918" t="s">
        <v>897</v>
      </c>
      <c r="E918" t="s">
        <v>898</v>
      </c>
      <c r="F918" t="s">
        <v>61</v>
      </c>
      <c r="G918" t="s">
        <v>62</v>
      </c>
      <c r="H918" t="s">
        <v>63</v>
      </c>
      <c r="I918">
        <v>5</v>
      </c>
      <c r="J918" t="s">
        <v>70</v>
      </c>
      <c r="K918">
        <v>6.6</v>
      </c>
      <c r="L918" s="3" t="s">
        <v>1748</v>
      </c>
      <c r="M918">
        <v>12.1</v>
      </c>
      <c r="N918" s="3" t="s">
        <v>1748</v>
      </c>
      <c r="O918">
        <v>63.3</v>
      </c>
      <c r="P918" s="3">
        <v>224</v>
      </c>
      <c r="Q918">
        <v>1.3</v>
      </c>
      <c r="R918" s="3" t="s">
        <v>1749</v>
      </c>
      <c r="S918">
        <v>1.8</v>
      </c>
      <c r="T918" s="3" t="s">
        <v>1749</v>
      </c>
      <c r="U918">
        <v>24</v>
      </c>
      <c r="V918" s="3">
        <v>487</v>
      </c>
      <c r="W918">
        <v>1</v>
      </c>
      <c r="X918" s="3" t="s">
        <v>1749</v>
      </c>
      <c r="Y918">
        <v>10.199999999999999</v>
      </c>
      <c r="Z918" s="3" t="s">
        <v>1749</v>
      </c>
      <c r="AA918">
        <v>7</v>
      </c>
      <c r="AB918" s="3">
        <v>678</v>
      </c>
      <c r="AC918">
        <v>53</v>
      </c>
      <c r="AD918">
        <v>79</v>
      </c>
      <c r="AE918">
        <v>8</v>
      </c>
      <c r="AF918">
        <v>1416</v>
      </c>
      <c r="AG918">
        <v>4906</v>
      </c>
      <c r="AH918">
        <v>8484</v>
      </c>
      <c r="AI918">
        <v>15599</v>
      </c>
      <c r="AJ918">
        <v>50.002012700000002</v>
      </c>
      <c r="AK918">
        <v>36.307399400000001</v>
      </c>
    </row>
    <row r="919" spans="1:37" x14ac:dyDescent="0.3">
      <c r="A919">
        <v>918</v>
      </c>
      <c r="B919" s="3" t="s">
        <v>703</v>
      </c>
      <c r="C919" t="s">
        <v>1147</v>
      </c>
      <c r="D919" t="s">
        <v>416</v>
      </c>
      <c r="E919" t="s">
        <v>417</v>
      </c>
      <c r="F919" t="s">
        <v>68</v>
      </c>
      <c r="G919" t="s">
        <v>69</v>
      </c>
      <c r="H919" t="s">
        <v>320</v>
      </c>
      <c r="I919">
        <v>4</v>
      </c>
      <c r="J919" t="s">
        <v>70</v>
      </c>
      <c r="K919">
        <v>7.5</v>
      </c>
      <c r="L919" s="3" t="s">
        <v>1748</v>
      </c>
      <c r="M919">
        <v>3</v>
      </c>
      <c r="N919" s="3" t="s">
        <v>1748</v>
      </c>
      <c r="O919">
        <v>48.7</v>
      </c>
      <c r="P919" s="3">
        <v>323</v>
      </c>
      <c r="Q919">
        <v>4.8</v>
      </c>
      <c r="R919" s="3" t="s">
        <v>1749</v>
      </c>
      <c r="S919">
        <v>3.4</v>
      </c>
      <c r="T919" s="3" t="s">
        <v>1749</v>
      </c>
      <c r="U919">
        <v>4.8</v>
      </c>
      <c r="V919" s="3" t="s">
        <v>1749</v>
      </c>
      <c r="W919">
        <v>51.1</v>
      </c>
      <c r="X919" s="3">
        <v>305</v>
      </c>
      <c r="Y919">
        <v>8.1999999999999993</v>
      </c>
      <c r="Z919" s="3" t="s">
        <v>1749</v>
      </c>
      <c r="AA919">
        <v>2</v>
      </c>
      <c r="AB919" s="3" t="s">
        <v>1749</v>
      </c>
      <c r="AC919">
        <v>53</v>
      </c>
      <c r="AD919">
        <v>82</v>
      </c>
      <c r="AE919">
        <v>4</v>
      </c>
      <c r="AF919">
        <v>1686</v>
      </c>
      <c r="AG919">
        <v>1610</v>
      </c>
      <c r="AH919">
        <v>16879</v>
      </c>
      <c r="AI919">
        <v>32874</v>
      </c>
      <c r="AJ919">
        <v>53.019518699999999</v>
      </c>
      <c r="AK919">
        <v>18.571199400000001</v>
      </c>
    </row>
    <row r="920" spans="1:37" x14ac:dyDescent="0.3">
      <c r="A920">
        <v>919</v>
      </c>
      <c r="B920" s="3" t="s">
        <v>703</v>
      </c>
      <c r="C920" t="s">
        <v>1148</v>
      </c>
      <c r="D920" t="s">
        <v>268</v>
      </c>
      <c r="E920" t="s">
        <v>269</v>
      </c>
      <c r="F920" t="s">
        <v>68</v>
      </c>
      <c r="G920" t="s">
        <v>69</v>
      </c>
      <c r="H920" t="s">
        <v>708</v>
      </c>
      <c r="I920">
        <v>2</v>
      </c>
      <c r="J920" t="s">
        <v>70</v>
      </c>
      <c r="K920">
        <v>10.4</v>
      </c>
      <c r="L920" s="3" t="s">
        <v>1748</v>
      </c>
      <c r="M920">
        <v>3.7</v>
      </c>
      <c r="N920" s="3" t="s">
        <v>1748</v>
      </c>
      <c r="O920">
        <v>21.9</v>
      </c>
      <c r="P920" s="3">
        <v>632</v>
      </c>
      <c r="Q920">
        <v>2</v>
      </c>
      <c r="R920" s="3" t="s">
        <v>1749</v>
      </c>
      <c r="S920">
        <v>98.2</v>
      </c>
      <c r="T920" s="3">
        <v>112</v>
      </c>
      <c r="U920">
        <v>5.2</v>
      </c>
      <c r="V920" s="3" t="s">
        <v>1749</v>
      </c>
      <c r="W920">
        <v>1</v>
      </c>
      <c r="X920" s="3" t="s">
        <v>1749</v>
      </c>
      <c r="Y920">
        <v>8.1999999999999993</v>
      </c>
      <c r="Z920" s="3" t="s">
        <v>1749</v>
      </c>
      <c r="AA920">
        <v>1</v>
      </c>
      <c r="AB920" s="3" t="s">
        <v>1749</v>
      </c>
      <c r="AC920">
        <v>53</v>
      </c>
      <c r="AD920">
        <v>86</v>
      </c>
      <c r="AE920">
        <v>0</v>
      </c>
      <c r="AF920">
        <v>0</v>
      </c>
      <c r="AG920">
        <v>0</v>
      </c>
      <c r="AH920">
        <v>32405</v>
      </c>
      <c r="AI920">
        <v>59375</v>
      </c>
      <c r="AJ920">
        <v>30.9159766</v>
      </c>
      <c r="AK920">
        <v>41.079305400000003</v>
      </c>
    </row>
    <row r="921" spans="1:37" x14ac:dyDescent="0.3">
      <c r="A921">
        <v>920</v>
      </c>
      <c r="B921" s="3" t="s">
        <v>703</v>
      </c>
      <c r="C921" t="s">
        <v>1149</v>
      </c>
      <c r="D921" t="s">
        <v>366</v>
      </c>
      <c r="E921" t="s">
        <v>367</v>
      </c>
      <c r="F921" t="s">
        <v>91</v>
      </c>
      <c r="G921" t="s">
        <v>62</v>
      </c>
      <c r="H921" t="s">
        <v>320</v>
      </c>
      <c r="I921">
        <v>3</v>
      </c>
      <c r="J921" t="s">
        <v>64</v>
      </c>
      <c r="K921">
        <v>4.5</v>
      </c>
      <c r="L921" s="3" t="s">
        <v>1748</v>
      </c>
      <c r="M921">
        <v>13.8</v>
      </c>
      <c r="N921" s="3">
        <v>587</v>
      </c>
      <c r="O921">
        <v>24.9</v>
      </c>
      <c r="P921" s="3">
        <v>585</v>
      </c>
      <c r="Q921">
        <v>2.6</v>
      </c>
      <c r="R921" s="3" t="s">
        <v>1749</v>
      </c>
      <c r="S921">
        <v>84.2</v>
      </c>
      <c r="T921" s="3">
        <v>216</v>
      </c>
      <c r="U921">
        <v>21.9</v>
      </c>
      <c r="V921" s="3">
        <v>517</v>
      </c>
      <c r="W921">
        <v>1</v>
      </c>
      <c r="X921" s="3" t="s">
        <v>1749</v>
      </c>
      <c r="Y921">
        <v>8</v>
      </c>
      <c r="Z921" s="3" t="s">
        <v>1749</v>
      </c>
      <c r="AA921">
        <v>1</v>
      </c>
      <c r="AB921" s="3" t="s">
        <v>1749</v>
      </c>
      <c r="AC921">
        <v>53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>
        <v>33.950678099999998</v>
      </c>
      <c r="AK921">
        <v>35.615154500000003</v>
      </c>
    </row>
    <row r="922" spans="1:37" x14ac:dyDescent="0.3">
      <c r="A922">
        <v>921</v>
      </c>
      <c r="B922" s="3" t="s">
        <v>856</v>
      </c>
      <c r="C922" t="s">
        <v>1150</v>
      </c>
      <c r="D922" t="s">
        <v>94</v>
      </c>
      <c r="E922" t="s">
        <v>1726</v>
      </c>
      <c r="F922" t="s">
        <v>68</v>
      </c>
      <c r="G922" t="s">
        <v>69</v>
      </c>
      <c r="H922" t="s">
        <v>63</v>
      </c>
      <c r="I922">
        <v>3</v>
      </c>
      <c r="J922" t="s">
        <v>70</v>
      </c>
      <c r="K922">
        <v>5.5</v>
      </c>
      <c r="L922" s="3" t="s">
        <v>1748</v>
      </c>
      <c r="M922">
        <v>1.9</v>
      </c>
      <c r="N922" s="3" t="s">
        <v>1748</v>
      </c>
      <c r="O922">
        <v>9.9</v>
      </c>
      <c r="P922" s="3" t="s">
        <v>1749</v>
      </c>
      <c r="Q922">
        <v>40.5</v>
      </c>
      <c r="R922" s="3">
        <v>341</v>
      </c>
      <c r="S922">
        <v>3.3</v>
      </c>
      <c r="T922" s="3" t="s">
        <v>1749</v>
      </c>
      <c r="U922">
        <v>2</v>
      </c>
      <c r="V922" s="3" t="s">
        <v>1749</v>
      </c>
      <c r="W922">
        <v>9.4</v>
      </c>
      <c r="X922" s="3">
        <v>684</v>
      </c>
      <c r="Y922">
        <v>5.9</v>
      </c>
      <c r="Z922" s="3" t="s">
        <v>1749</v>
      </c>
      <c r="AA922">
        <v>4.9000000000000004</v>
      </c>
      <c r="AB922" s="3" t="s">
        <v>1749</v>
      </c>
      <c r="AC922">
        <v>53</v>
      </c>
      <c r="AD922">
        <v>94</v>
      </c>
      <c r="AE922">
        <v>1</v>
      </c>
      <c r="AF922">
        <v>1008</v>
      </c>
      <c r="AG922">
        <v>2742</v>
      </c>
      <c r="AH922">
        <v>30726</v>
      </c>
      <c r="AI922">
        <v>58947</v>
      </c>
      <c r="AJ922">
        <v>36.061255000000003</v>
      </c>
      <c r="AK922">
        <v>120.335301</v>
      </c>
    </row>
    <row r="923" spans="1:37" x14ac:dyDescent="0.3">
      <c r="A923">
        <v>922</v>
      </c>
      <c r="B923" s="3">
        <v>645</v>
      </c>
      <c r="C923" t="s">
        <v>1151</v>
      </c>
      <c r="D923" t="s">
        <v>113</v>
      </c>
      <c r="E923" t="s">
        <v>114</v>
      </c>
      <c r="F923" t="s">
        <v>68</v>
      </c>
      <c r="G923" t="s">
        <v>69</v>
      </c>
      <c r="H923" t="s">
        <v>63</v>
      </c>
      <c r="I923">
        <v>4</v>
      </c>
      <c r="J923" t="s">
        <v>70</v>
      </c>
      <c r="K923">
        <v>8.9</v>
      </c>
      <c r="L923" s="3" t="s">
        <v>1748</v>
      </c>
      <c r="M923">
        <v>3.9</v>
      </c>
      <c r="N923" s="3" t="s">
        <v>1748</v>
      </c>
      <c r="O923">
        <v>62.1</v>
      </c>
      <c r="P923" s="3">
        <v>227</v>
      </c>
      <c r="Q923">
        <v>8.4</v>
      </c>
      <c r="R923" s="3" t="s">
        <v>1749</v>
      </c>
      <c r="S923">
        <v>5.6</v>
      </c>
      <c r="T923" s="3" t="s">
        <v>1749</v>
      </c>
      <c r="U923">
        <v>6.3</v>
      </c>
      <c r="V923" s="3" t="s">
        <v>1749</v>
      </c>
      <c r="W923">
        <v>3.6</v>
      </c>
      <c r="X923" s="3" t="s">
        <v>1749</v>
      </c>
      <c r="Y923">
        <v>8.1999999999999993</v>
      </c>
      <c r="Z923" s="3" t="s">
        <v>1749</v>
      </c>
      <c r="AA923">
        <v>1.6</v>
      </c>
      <c r="AB923" s="3" t="s">
        <v>1749</v>
      </c>
      <c r="AC923">
        <v>53</v>
      </c>
      <c r="AD923">
        <v>92</v>
      </c>
      <c r="AE923">
        <v>9</v>
      </c>
      <c r="AF923">
        <v>8132</v>
      </c>
      <c r="AG923">
        <v>3470</v>
      </c>
      <c r="AH923">
        <v>37963</v>
      </c>
      <c r="AI923">
        <v>72067</v>
      </c>
      <c r="AJ923">
        <v>34.687057000000003</v>
      </c>
      <c r="AK923">
        <v>133.92220829999999</v>
      </c>
    </row>
    <row r="924" spans="1:37" x14ac:dyDescent="0.3">
      <c r="A924">
        <v>923</v>
      </c>
      <c r="B924" s="3" t="s">
        <v>703</v>
      </c>
      <c r="C924" t="s">
        <v>1152</v>
      </c>
      <c r="D924" t="s">
        <v>1057</v>
      </c>
      <c r="E924" t="s">
        <v>1058</v>
      </c>
      <c r="F924" t="s">
        <v>68</v>
      </c>
      <c r="G924" t="s">
        <v>69</v>
      </c>
      <c r="H924" t="s">
        <v>708</v>
      </c>
      <c r="I924">
        <v>4</v>
      </c>
      <c r="J924" t="s">
        <v>64</v>
      </c>
      <c r="K924">
        <v>16.8</v>
      </c>
      <c r="L924" s="3">
        <v>526</v>
      </c>
      <c r="M924">
        <v>28.7</v>
      </c>
      <c r="N924" s="3">
        <v>339</v>
      </c>
      <c r="O924">
        <v>10.5</v>
      </c>
      <c r="P924" s="3" t="s">
        <v>1749</v>
      </c>
      <c r="Q924">
        <v>1.3</v>
      </c>
      <c r="R924" s="3" t="s">
        <v>1749</v>
      </c>
      <c r="S924">
        <v>16.899999999999999</v>
      </c>
      <c r="T924" s="3">
        <v>630</v>
      </c>
      <c r="U924">
        <v>1.6</v>
      </c>
      <c r="V924" s="3" t="s">
        <v>1749</v>
      </c>
      <c r="W924">
        <v>1.1000000000000001</v>
      </c>
      <c r="X924" s="3" t="s">
        <v>1749</v>
      </c>
      <c r="Y924">
        <v>15.5</v>
      </c>
      <c r="Z924" s="3">
        <v>540</v>
      </c>
      <c r="AA924">
        <v>1.2</v>
      </c>
      <c r="AB924" s="3" t="s">
        <v>1749</v>
      </c>
      <c r="AC924">
        <v>53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>
        <v>-0.20949010000000001</v>
      </c>
      <c r="AK924">
        <v>-78.491433700000002</v>
      </c>
    </row>
    <row r="925" spans="1:37" x14ac:dyDescent="0.3">
      <c r="A925">
        <v>924</v>
      </c>
      <c r="B925" s="3" t="s">
        <v>703</v>
      </c>
      <c r="C925" t="s">
        <v>1153</v>
      </c>
      <c r="D925" t="s">
        <v>347</v>
      </c>
      <c r="E925" t="s">
        <v>348</v>
      </c>
      <c r="F925" t="s">
        <v>82</v>
      </c>
      <c r="G925" t="s">
        <v>69</v>
      </c>
      <c r="H925" t="s">
        <v>320</v>
      </c>
      <c r="I925">
        <v>4</v>
      </c>
      <c r="J925" t="s">
        <v>70</v>
      </c>
      <c r="K925">
        <v>20.100000000000001</v>
      </c>
      <c r="L925" s="3">
        <v>437</v>
      </c>
      <c r="M925">
        <v>7.1</v>
      </c>
      <c r="N925" s="3" t="s">
        <v>1748</v>
      </c>
      <c r="O925">
        <v>16.399999999999999</v>
      </c>
      <c r="P925" s="3" t="s">
        <v>1749</v>
      </c>
      <c r="Q925">
        <v>3.2</v>
      </c>
      <c r="R925" s="3" t="s">
        <v>1749</v>
      </c>
      <c r="S925">
        <v>4.9000000000000004</v>
      </c>
      <c r="T925" s="3" t="s">
        <v>1749</v>
      </c>
      <c r="U925">
        <v>1.9</v>
      </c>
      <c r="V925" s="3" t="s">
        <v>1749</v>
      </c>
      <c r="W925">
        <v>4</v>
      </c>
      <c r="X925" s="3" t="s">
        <v>1749</v>
      </c>
      <c r="Y925">
        <v>7.7</v>
      </c>
      <c r="Z925" s="3" t="s">
        <v>1749</v>
      </c>
      <c r="AA925">
        <v>42.6</v>
      </c>
      <c r="AB925" s="3">
        <v>345</v>
      </c>
      <c r="AC925">
        <v>53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>
        <v>7.0091017999999998</v>
      </c>
      <c r="AK925">
        <v>100.4972728</v>
      </c>
    </row>
    <row r="926" spans="1:37" x14ac:dyDescent="0.3">
      <c r="A926">
        <v>925</v>
      </c>
      <c r="B926" s="3" t="s">
        <v>703</v>
      </c>
      <c r="C926" t="s">
        <v>1154</v>
      </c>
      <c r="D926" t="s">
        <v>688</v>
      </c>
      <c r="E926" t="s">
        <v>689</v>
      </c>
      <c r="F926" t="s">
        <v>91</v>
      </c>
      <c r="G926" t="s">
        <v>78</v>
      </c>
      <c r="H926" t="s">
        <v>63</v>
      </c>
      <c r="I926">
        <v>3</v>
      </c>
      <c r="J926" t="s">
        <v>64</v>
      </c>
      <c r="K926">
        <v>8</v>
      </c>
      <c r="L926" s="3" t="s">
        <v>1748</v>
      </c>
      <c r="M926">
        <v>19.5</v>
      </c>
      <c r="N926" s="3">
        <v>462</v>
      </c>
      <c r="O926">
        <v>10.7</v>
      </c>
      <c r="P926" s="3" t="s">
        <v>1749</v>
      </c>
      <c r="Q926">
        <v>4.5</v>
      </c>
      <c r="R926" s="3" t="s">
        <v>1749</v>
      </c>
      <c r="S926">
        <v>42.1</v>
      </c>
      <c r="T926" s="3">
        <v>392</v>
      </c>
      <c r="U926">
        <v>39.9</v>
      </c>
      <c r="V926" s="3">
        <v>343</v>
      </c>
      <c r="W926">
        <v>1</v>
      </c>
      <c r="X926" s="3" t="s">
        <v>1749</v>
      </c>
      <c r="Y926">
        <v>11.7</v>
      </c>
      <c r="Z926" s="3" t="s">
        <v>1749</v>
      </c>
      <c r="AA926">
        <v>1</v>
      </c>
      <c r="AB926" s="3" t="s">
        <v>1749</v>
      </c>
      <c r="AC926">
        <v>53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>
        <v>32.023471000000001</v>
      </c>
      <c r="AK926">
        <v>35.876173999999999</v>
      </c>
    </row>
    <row r="927" spans="1:37" x14ac:dyDescent="0.3">
      <c r="A927">
        <v>926</v>
      </c>
      <c r="B927" s="3" t="s">
        <v>703</v>
      </c>
      <c r="C927" t="s">
        <v>1155</v>
      </c>
      <c r="D927" t="s">
        <v>268</v>
      </c>
      <c r="E927" t="s">
        <v>269</v>
      </c>
      <c r="F927" t="s">
        <v>82</v>
      </c>
      <c r="G927" t="s">
        <v>69</v>
      </c>
      <c r="H927" t="s">
        <v>320</v>
      </c>
      <c r="I927">
        <v>2</v>
      </c>
      <c r="J927" t="s">
        <v>70</v>
      </c>
      <c r="K927">
        <v>7.2</v>
      </c>
      <c r="L927" s="3" t="s">
        <v>1748</v>
      </c>
      <c r="M927">
        <v>2.9</v>
      </c>
      <c r="N927" s="3" t="s">
        <v>1748</v>
      </c>
      <c r="O927">
        <v>30.6</v>
      </c>
      <c r="P927" s="3">
        <v>513</v>
      </c>
      <c r="Q927">
        <v>1.6</v>
      </c>
      <c r="R927" s="3" t="s">
        <v>1749</v>
      </c>
      <c r="S927">
        <v>98.4</v>
      </c>
      <c r="T927" s="3">
        <v>107</v>
      </c>
      <c r="U927">
        <v>8.6</v>
      </c>
      <c r="V927" s="3" t="s">
        <v>1749</v>
      </c>
      <c r="W927">
        <v>8.1999999999999993</v>
      </c>
      <c r="X927" s="3" t="s">
        <v>1749</v>
      </c>
      <c r="Y927">
        <v>8.8000000000000007</v>
      </c>
      <c r="Z927" s="3" t="s">
        <v>1749</v>
      </c>
      <c r="AA927">
        <v>1.5</v>
      </c>
      <c r="AB927" s="3" t="s">
        <v>1749</v>
      </c>
      <c r="AC927">
        <v>53</v>
      </c>
      <c r="AD927">
        <v>86</v>
      </c>
      <c r="AE927">
        <v>0</v>
      </c>
      <c r="AF927">
        <v>0</v>
      </c>
      <c r="AG927">
        <v>0</v>
      </c>
      <c r="AH927">
        <v>32405</v>
      </c>
      <c r="AI927">
        <v>59375</v>
      </c>
      <c r="AJ927">
        <v>26.348880600000001</v>
      </c>
      <c r="AK927">
        <v>43.766803099999997</v>
      </c>
    </row>
    <row r="928" spans="1:37" x14ac:dyDescent="0.3">
      <c r="A928">
        <v>927</v>
      </c>
      <c r="B928" s="3" t="s">
        <v>703</v>
      </c>
      <c r="C928" t="s">
        <v>1156</v>
      </c>
      <c r="D928" t="s">
        <v>307</v>
      </c>
      <c r="E928" t="s">
        <v>308</v>
      </c>
      <c r="F928" t="s">
        <v>61</v>
      </c>
      <c r="G928" t="s">
        <v>62</v>
      </c>
      <c r="H928" t="s">
        <v>63</v>
      </c>
      <c r="I928">
        <v>5</v>
      </c>
      <c r="J928" t="s">
        <v>70</v>
      </c>
      <c r="K928">
        <v>6.7</v>
      </c>
      <c r="L928" s="3" t="s">
        <v>1748</v>
      </c>
      <c r="M928">
        <v>9.5</v>
      </c>
      <c r="N928" s="3" t="s">
        <v>1748</v>
      </c>
      <c r="O928">
        <v>13.6</v>
      </c>
      <c r="P928" s="3" t="s">
        <v>1749</v>
      </c>
      <c r="Q928">
        <v>16.5</v>
      </c>
      <c r="R928" s="3">
        <v>607</v>
      </c>
      <c r="S928">
        <v>0</v>
      </c>
      <c r="T928" s="3">
        <v>0</v>
      </c>
      <c r="U928">
        <v>35.799999999999997</v>
      </c>
      <c r="V928" s="3">
        <v>375</v>
      </c>
      <c r="W928">
        <v>11.6</v>
      </c>
      <c r="X928" s="3">
        <v>641</v>
      </c>
      <c r="Y928">
        <v>19.600000000000001</v>
      </c>
      <c r="Z928" s="3">
        <v>429</v>
      </c>
      <c r="AA928">
        <v>6.5</v>
      </c>
      <c r="AB928" s="3" t="s">
        <v>1749</v>
      </c>
      <c r="AC928">
        <v>53</v>
      </c>
      <c r="AD928">
        <v>89</v>
      </c>
      <c r="AE928">
        <v>8</v>
      </c>
      <c r="AF928">
        <v>3862</v>
      </c>
      <c r="AG928">
        <v>10038</v>
      </c>
      <c r="AH928">
        <v>21642</v>
      </c>
      <c r="AI928">
        <v>39259</v>
      </c>
      <c r="AJ928">
        <v>-33.313591099999996</v>
      </c>
      <c r="AK928">
        <v>26.516313499999999</v>
      </c>
    </row>
    <row r="929" spans="1:37" x14ac:dyDescent="0.3">
      <c r="A929">
        <v>928</v>
      </c>
      <c r="B929" s="3" t="s">
        <v>703</v>
      </c>
      <c r="C929" t="s">
        <v>1157</v>
      </c>
      <c r="D929" t="s">
        <v>971</v>
      </c>
      <c r="E929" t="s">
        <v>972</v>
      </c>
      <c r="F929" t="s">
        <v>61</v>
      </c>
      <c r="G929" t="s">
        <v>134</v>
      </c>
      <c r="H929" t="s">
        <v>708</v>
      </c>
      <c r="I929">
        <v>4</v>
      </c>
      <c r="J929" t="s">
        <v>70</v>
      </c>
      <c r="K929">
        <v>6.7</v>
      </c>
      <c r="L929" s="3" t="s">
        <v>1748</v>
      </c>
      <c r="M929">
        <v>14.1</v>
      </c>
      <c r="N929" s="3">
        <v>578</v>
      </c>
      <c r="O929">
        <v>14.4</v>
      </c>
      <c r="P929" s="3" t="s">
        <v>1749</v>
      </c>
      <c r="Q929">
        <v>1.8</v>
      </c>
      <c r="R929" s="3" t="s">
        <v>1749</v>
      </c>
      <c r="S929">
        <v>16.899999999999999</v>
      </c>
      <c r="T929" s="3">
        <v>633</v>
      </c>
      <c r="U929">
        <v>86.4</v>
      </c>
      <c r="V929" s="3">
        <v>138</v>
      </c>
      <c r="W929">
        <v>1</v>
      </c>
      <c r="X929" s="3" t="s">
        <v>1749</v>
      </c>
      <c r="Y929">
        <v>11.7</v>
      </c>
      <c r="Z929" s="3" t="s">
        <v>1749</v>
      </c>
      <c r="AA929">
        <v>4.0999999999999996</v>
      </c>
      <c r="AB929" s="3" t="s">
        <v>1749</v>
      </c>
      <c r="AC929">
        <v>53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>
        <v>56.954270299999997</v>
      </c>
      <c r="AK929">
        <v>24.0550532</v>
      </c>
    </row>
    <row r="930" spans="1:37" x14ac:dyDescent="0.3">
      <c r="A930">
        <v>929</v>
      </c>
      <c r="B930" s="3" t="s">
        <v>703</v>
      </c>
      <c r="C930" t="s">
        <v>1158</v>
      </c>
      <c r="D930" t="s">
        <v>66</v>
      </c>
      <c r="E930" t="s">
        <v>67</v>
      </c>
      <c r="F930" t="s">
        <v>61</v>
      </c>
      <c r="G930" t="s">
        <v>62</v>
      </c>
      <c r="H930" t="s">
        <v>320</v>
      </c>
      <c r="I930">
        <v>3</v>
      </c>
      <c r="J930" t="s">
        <v>70</v>
      </c>
      <c r="K930">
        <v>3.5</v>
      </c>
      <c r="L930" s="3" t="s">
        <v>1748</v>
      </c>
      <c r="M930">
        <v>11.7</v>
      </c>
      <c r="N930" s="3" t="s">
        <v>1748</v>
      </c>
      <c r="O930">
        <v>5.4</v>
      </c>
      <c r="P930" s="3" t="s">
        <v>1749</v>
      </c>
      <c r="Q930">
        <v>4.9000000000000004</v>
      </c>
      <c r="R930" s="3" t="s">
        <v>1749</v>
      </c>
      <c r="S930">
        <v>63.9</v>
      </c>
      <c r="T930" s="3">
        <v>300</v>
      </c>
      <c r="U930">
        <v>76.7</v>
      </c>
      <c r="V930" s="3">
        <v>175</v>
      </c>
      <c r="W930">
        <v>1.5</v>
      </c>
      <c r="X930" s="3" t="s">
        <v>1749</v>
      </c>
      <c r="Y930">
        <v>9.8000000000000007</v>
      </c>
      <c r="Z930" s="3" t="s">
        <v>1749</v>
      </c>
      <c r="AA930">
        <v>1.2</v>
      </c>
      <c r="AB930" s="3" t="s">
        <v>1749</v>
      </c>
      <c r="AC930">
        <v>53</v>
      </c>
      <c r="AD930">
        <v>96</v>
      </c>
      <c r="AE930">
        <v>12</v>
      </c>
      <c r="AF930">
        <v>11405</v>
      </c>
      <c r="AG930">
        <v>3215</v>
      </c>
      <c r="AH930">
        <v>37460</v>
      </c>
      <c r="AI930">
        <v>66806</v>
      </c>
      <c r="AJ930">
        <v>57.118942199999999</v>
      </c>
      <c r="AK930">
        <v>-2.1378650000000001</v>
      </c>
    </row>
    <row r="931" spans="1:37" x14ac:dyDescent="0.3">
      <c r="A931">
        <v>930</v>
      </c>
      <c r="B931" s="3">
        <v>692</v>
      </c>
      <c r="C931" t="s">
        <v>1159</v>
      </c>
      <c r="D931" t="s">
        <v>372</v>
      </c>
      <c r="E931" t="s">
        <v>373</v>
      </c>
      <c r="F931" t="s">
        <v>61</v>
      </c>
      <c r="G931" t="s">
        <v>134</v>
      </c>
      <c r="H931" t="s">
        <v>708</v>
      </c>
      <c r="I931">
        <v>2</v>
      </c>
      <c r="J931" t="s">
        <v>70</v>
      </c>
      <c r="K931">
        <v>5.5</v>
      </c>
      <c r="L931" s="3" t="s">
        <v>1748</v>
      </c>
      <c r="M931">
        <v>3.8</v>
      </c>
      <c r="N931" s="3" t="s">
        <v>1748</v>
      </c>
      <c r="O931">
        <v>59.3</v>
      </c>
      <c r="P931" s="3">
        <v>240</v>
      </c>
      <c r="Q931">
        <v>1.1000000000000001</v>
      </c>
      <c r="R931" s="3" t="s">
        <v>1749</v>
      </c>
      <c r="S931">
        <v>9.6</v>
      </c>
      <c r="T931" s="3" t="s">
        <v>1749</v>
      </c>
      <c r="U931">
        <v>55.6</v>
      </c>
      <c r="V931" s="3">
        <v>266</v>
      </c>
      <c r="W931">
        <v>1</v>
      </c>
      <c r="X931" s="3" t="s">
        <v>1749</v>
      </c>
      <c r="Y931">
        <v>12.5</v>
      </c>
      <c r="Z931" s="3">
        <v>695</v>
      </c>
      <c r="AA931">
        <v>1</v>
      </c>
      <c r="AB931" s="3" t="s">
        <v>1749</v>
      </c>
      <c r="AC931">
        <v>53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>
        <v>48.019573000000001</v>
      </c>
      <c r="AK931">
        <v>66.923683999999994</v>
      </c>
    </row>
    <row r="932" spans="1:37" x14ac:dyDescent="0.3">
      <c r="A932">
        <v>931</v>
      </c>
      <c r="B932" s="3">
        <v>646</v>
      </c>
      <c r="C932" t="s">
        <v>1160</v>
      </c>
      <c r="D932" t="s">
        <v>193</v>
      </c>
      <c r="E932" t="s">
        <v>194</v>
      </c>
      <c r="F932" t="s">
        <v>61</v>
      </c>
      <c r="G932" t="s">
        <v>62</v>
      </c>
      <c r="H932" t="s">
        <v>63</v>
      </c>
      <c r="I932">
        <v>4</v>
      </c>
      <c r="J932" t="s">
        <v>70</v>
      </c>
      <c r="K932">
        <v>4.5999999999999996</v>
      </c>
      <c r="L932" s="3" t="s">
        <v>1748</v>
      </c>
      <c r="M932">
        <v>2.2000000000000002</v>
      </c>
      <c r="N932" s="3" t="s">
        <v>1748</v>
      </c>
      <c r="O932">
        <v>81.8</v>
      </c>
      <c r="P932" s="3">
        <v>130</v>
      </c>
      <c r="Q932">
        <v>2.2999999999999998</v>
      </c>
      <c r="R932" s="3" t="s">
        <v>1749</v>
      </c>
      <c r="S932">
        <v>2.8</v>
      </c>
      <c r="T932" s="3" t="s">
        <v>1749</v>
      </c>
      <c r="U932">
        <v>14.3</v>
      </c>
      <c r="V932" s="3">
        <v>637</v>
      </c>
      <c r="W932">
        <v>1.1000000000000001</v>
      </c>
      <c r="X932" s="3" t="s">
        <v>1749</v>
      </c>
      <c r="Y932">
        <v>10.6</v>
      </c>
      <c r="Z932" s="3" t="s">
        <v>1749</v>
      </c>
      <c r="AA932">
        <v>3.3</v>
      </c>
      <c r="AB932" s="3" t="s">
        <v>1749</v>
      </c>
      <c r="AC932">
        <v>53</v>
      </c>
      <c r="AD932">
        <v>87</v>
      </c>
      <c r="AE932">
        <v>17</v>
      </c>
      <c r="AF932">
        <v>3786</v>
      </c>
      <c r="AG932">
        <v>12588</v>
      </c>
      <c r="AH932">
        <v>9400</v>
      </c>
      <c r="AI932">
        <v>17679</v>
      </c>
      <c r="AJ932">
        <v>53.2120034</v>
      </c>
      <c r="AK932">
        <v>50.177410100000003</v>
      </c>
    </row>
    <row r="933" spans="1:37" x14ac:dyDescent="0.3">
      <c r="A933">
        <v>932</v>
      </c>
      <c r="B933" s="3" t="s">
        <v>703</v>
      </c>
      <c r="C933" t="s">
        <v>1161</v>
      </c>
      <c r="D933" t="s">
        <v>113</v>
      </c>
      <c r="E933" t="s">
        <v>114</v>
      </c>
      <c r="F933" t="s">
        <v>68</v>
      </c>
      <c r="G933" t="s">
        <v>62</v>
      </c>
      <c r="H933" t="s">
        <v>320</v>
      </c>
      <c r="I933">
        <v>4</v>
      </c>
      <c r="J933" t="s">
        <v>64</v>
      </c>
      <c r="K933">
        <v>12.1</v>
      </c>
      <c r="L933" s="3" t="s">
        <v>1748</v>
      </c>
      <c r="M933">
        <v>19.899999999999999</v>
      </c>
      <c r="N933" s="3">
        <v>456</v>
      </c>
      <c r="O933">
        <v>21.3</v>
      </c>
      <c r="P933" s="3">
        <v>639</v>
      </c>
      <c r="Q933">
        <v>2.1</v>
      </c>
      <c r="R933" s="3" t="s">
        <v>1749</v>
      </c>
      <c r="S933">
        <v>35.200000000000003</v>
      </c>
      <c r="T933" s="3">
        <v>452</v>
      </c>
      <c r="U933">
        <v>12</v>
      </c>
      <c r="V933" s="3">
        <v>679</v>
      </c>
      <c r="W933">
        <v>1</v>
      </c>
      <c r="X933" s="3" t="s">
        <v>1749</v>
      </c>
      <c r="Y933">
        <v>12.5</v>
      </c>
      <c r="Z933" s="3">
        <v>694</v>
      </c>
      <c r="AA933">
        <v>5.9</v>
      </c>
      <c r="AB933" s="3" t="s">
        <v>1749</v>
      </c>
      <c r="AC933">
        <v>53</v>
      </c>
      <c r="AD933">
        <v>92</v>
      </c>
      <c r="AE933">
        <v>9</v>
      </c>
      <c r="AF933">
        <v>8132</v>
      </c>
      <c r="AG933">
        <v>3470</v>
      </c>
      <c r="AH933">
        <v>37963</v>
      </c>
      <c r="AI933">
        <v>72067</v>
      </c>
      <c r="AJ933">
        <v>35.683116699999999</v>
      </c>
      <c r="AK933">
        <v>139.73192349999999</v>
      </c>
    </row>
    <row r="934" spans="1:37" x14ac:dyDescent="0.3">
      <c r="A934">
        <v>933</v>
      </c>
      <c r="B934" s="3">
        <v>647</v>
      </c>
      <c r="C934" t="s">
        <v>1162</v>
      </c>
      <c r="D934" t="s">
        <v>59</v>
      </c>
      <c r="E934" t="s">
        <v>60</v>
      </c>
      <c r="F934" t="s">
        <v>61</v>
      </c>
      <c r="G934" t="s">
        <v>62</v>
      </c>
      <c r="H934" t="s">
        <v>63</v>
      </c>
      <c r="I934">
        <v>5</v>
      </c>
      <c r="J934" t="s">
        <v>64</v>
      </c>
      <c r="K934">
        <v>4.2</v>
      </c>
      <c r="L934" s="3" t="s">
        <v>1748</v>
      </c>
      <c r="M934">
        <v>2.7</v>
      </c>
      <c r="N934" s="3" t="s">
        <v>1748</v>
      </c>
      <c r="O934">
        <v>66.3</v>
      </c>
      <c r="P934" s="3">
        <v>199</v>
      </c>
      <c r="Q934">
        <v>11.1</v>
      </c>
      <c r="R934" s="3" t="s">
        <v>1749</v>
      </c>
      <c r="S934">
        <v>16.5</v>
      </c>
      <c r="T934" s="3">
        <v>642</v>
      </c>
      <c r="U934">
        <v>6.5</v>
      </c>
      <c r="V934" s="3" t="s">
        <v>1749</v>
      </c>
      <c r="W934">
        <v>2.1</v>
      </c>
      <c r="X934" s="3" t="s">
        <v>1749</v>
      </c>
      <c r="Y934">
        <v>11.1</v>
      </c>
      <c r="Z934" s="3" t="s">
        <v>1749</v>
      </c>
      <c r="AA934">
        <v>4</v>
      </c>
      <c r="AB934" s="3" t="s">
        <v>1749</v>
      </c>
      <c r="AC934">
        <v>53</v>
      </c>
      <c r="AD934">
        <v>100</v>
      </c>
      <c r="AE934">
        <v>19</v>
      </c>
      <c r="AF934">
        <v>27091</v>
      </c>
      <c r="AG934">
        <v>12264</v>
      </c>
      <c r="AH934">
        <v>59456</v>
      </c>
      <c r="AI934">
        <v>113268</v>
      </c>
      <c r="AJ934">
        <v>38.634823699999998</v>
      </c>
      <c r="AK934">
        <v>-90.233640800000003</v>
      </c>
    </row>
    <row r="935" spans="1:37" x14ac:dyDescent="0.3">
      <c r="A935">
        <v>934</v>
      </c>
      <c r="B935" s="3">
        <v>597</v>
      </c>
      <c r="C935" t="s">
        <v>1163</v>
      </c>
      <c r="D935" t="s">
        <v>128</v>
      </c>
      <c r="E935" t="s">
        <v>129</v>
      </c>
      <c r="F935" t="s">
        <v>61</v>
      </c>
      <c r="G935" t="s">
        <v>62</v>
      </c>
      <c r="H935" t="s">
        <v>708</v>
      </c>
      <c r="I935">
        <v>3</v>
      </c>
      <c r="J935" t="s">
        <v>64</v>
      </c>
      <c r="K935">
        <v>5.0999999999999996</v>
      </c>
      <c r="L935" s="3" t="s">
        <v>1748</v>
      </c>
      <c r="M935">
        <v>7.4</v>
      </c>
      <c r="N935" s="3" t="s">
        <v>1748</v>
      </c>
      <c r="O935">
        <v>88.4</v>
      </c>
      <c r="P935" s="3">
        <v>91</v>
      </c>
      <c r="Q935">
        <v>1.2</v>
      </c>
      <c r="R935" s="3" t="s">
        <v>1749</v>
      </c>
      <c r="S935">
        <v>2.8</v>
      </c>
      <c r="T935" s="3" t="s">
        <v>1749</v>
      </c>
      <c r="U935">
        <v>4.2</v>
      </c>
      <c r="V935" s="3" t="s">
        <v>1749</v>
      </c>
      <c r="W935">
        <v>1</v>
      </c>
      <c r="X935" s="3" t="s">
        <v>1749</v>
      </c>
      <c r="Y935">
        <v>5.0999999999999996</v>
      </c>
      <c r="Z935" s="3" t="s">
        <v>1749</v>
      </c>
      <c r="AA935">
        <v>1</v>
      </c>
      <c r="AB935" s="3" t="s">
        <v>1749</v>
      </c>
      <c r="AC935">
        <v>53</v>
      </c>
      <c r="AD935">
        <v>90</v>
      </c>
      <c r="AE935">
        <v>5</v>
      </c>
      <c r="AF935">
        <v>3655</v>
      </c>
      <c r="AG935">
        <v>1537</v>
      </c>
      <c r="AH935">
        <v>34860</v>
      </c>
      <c r="AI935">
        <v>63618</v>
      </c>
      <c r="AJ935">
        <v>37.591299900000003</v>
      </c>
      <c r="AK935">
        <v>127.0221068</v>
      </c>
    </row>
    <row r="936" spans="1:37" x14ac:dyDescent="0.3">
      <c r="A936">
        <v>935</v>
      </c>
      <c r="B936" s="3" t="s">
        <v>703</v>
      </c>
      <c r="C936" t="s">
        <v>1164</v>
      </c>
      <c r="D936" t="s">
        <v>202</v>
      </c>
      <c r="E936" t="s">
        <v>203</v>
      </c>
      <c r="F936" t="s">
        <v>82</v>
      </c>
      <c r="G936" t="s">
        <v>69</v>
      </c>
      <c r="H936" t="s">
        <v>320</v>
      </c>
      <c r="I936">
        <v>3</v>
      </c>
      <c r="J936" t="s">
        <v>70</v>
      </c>
      <c r="K936">
        <v>23.1</v>
      </c>
      <c r="L936" s="3">
        <v>375</v>
      </c>
      <c r="M936">
        <v>14.5</v>
      </c>
      <c r="N936" s="3">
        <v>563</v>
      </c>
      <c r="O936">
        <v>4.0999999999999996</v>
      </c>
      <c r="P936" s="3" t="s">
        <v>1749</v>
      </c>
      <c r="Q936">
        <v>2.6</v>
      </c>
      <c r="R936" s="3" t="s">
        <v>1749</v>
      </c>
      <c r="S936">
        <v>8.6</v>
      </c>
      <c r="T936" s="3" t="s">
        <v>1749</v>
      </c>
      <c r="U936">
        <v>1.3</v>
      </c>
      <c r="V936" s="3" t="s">
        <v>1749</v>
      </c>
      <c r="W936">
        <v>4.8</v>
      </c>
      <c r="X936" s="3" t="s">
        <v>1749</v>
      </c>
      <c r="Y936">
        <v>7.6</v>
      </c>
      <c r="Z936" s="3" t="s">
        <v>1749</v>
      </c>
      <c r="AA936">
        <v>24.8</v>
      </c>
      <c r="AB936" s="3">
        <v>490</v>
      </c>
      <c r="AC936">
        <v>53</v>
      </c>
      <c r="AD936">
        <v>79</v>
      </c>
      <c r="AE936">
        <v>10</v>
      </c>
      <c r="AF936">
        <v>3364</v>
      </c>
      <c r="AG936">
        <v>13084</v>
      </c>
      <c r="AH936">
        <v>13964</v>
      </c>
      <c r="AI936">
        <v>26036</v>
      </c>
      <c r="AJ936">
        <v>19.494626499999999</v>
      </c>
      <c r="AK936">
        <v>-99.608014499999996</v>
      </c>
    </row>
    <row r="937" spans="1:37" x14ac:dyDescent="0.3">
      <c r="A937">
        <v>936</v>
      </c>
      <c r="B937" s="3">
        <v>693</v>
      </c>
      <c r="C937" t="s">
        <v>1165</v>
      </c>
      <c r="D937" t="s">
        <v>62</v>
      </c>
      <c r="E937" t="s">
        <v>333</v>
      </c>
      <c r="F937" t="s">
        <v>61</v>
      </c>
      <c r="G937" t="s">
        <v>69</v>
      </c>
      <c r="H937" t="s">
        <v>708</v>
      </c>
      <c r="I937">
        <v>3</v>
      </c>
      <c r="J937" t="s">
        <v>64</v>
      </c>
      <c r="K937">
        <v>5.5</v>
      </c>
      <c r="L937" s="3" t="s">
        <v>1748</v>
      </c>
      <c r="M937">
        <v>9.6999999999999993</v>
      </c>
      <c r="N937" s="3" t="s">
        <v>1748</v>
      </c>
      <c r="O937">
        <v>74.3</v>
      </c>
      <c r="P937" s="3">
        <v>168</v>
      </c>
      <c r="Q937">
        <v>1.7</v>
      </c>
      <c r="R937" s="3" t="s">
        <v>1749</v>
      </c>
      <c r="S937">
        <v>4.7</v>
      </c>
      <c r="T937" s="3" t="s">
        <v>1749</v>
      </c>
      <c r="U937">
        <v>2.5</v>
      </c>
      <c r="V937" s="3" t="s">
        <v>1749</v>
      </c>
      <c r="W937">
        <v>1</v>
      </c>
      <c r="X937" s="3" t="s">
        <v>1749</v>
      </c>
      <c r="Y937">
        <v>12.5</v>
      </c>
      <c r="Z937" s="3">
        <v>692</v>
      </c>
      <c r="AA937">
        <v>1.2</v>
      </c>
      <c r="AB937" s="3" t="s">
        <v>1749</v>
      </c>
      <c r="AC937">
        <v>53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>
        <v>3.3418948999999998</v>
      </c>
      <c r="AK937">
        <v>-76.530602000000002</v>
      </c>
    </row>
    <row r="938" spans="1:37" x14ac:dyDescent="0.3">
      <c r="A938">
        <v>937</v>
      </c>
      <c r="B938" s="3" t="s">
        <v>703</v>
      </c>
      <c r="C938" t="s">
        <v>1166</v>
      </c>
      <c r="D938" t="s">
        <v>502</v>
      </c>
      <c r="E938" t="s">
        <v>503</v>
      </c>
      <c r="F938" t="s">
        <v>82</v>
      </c>
      <c r="G938" t="s">
        <v>69</v>
      </c>
      <c r="H938" t="s">
        <v>708</v>
      </c>
      <c r="I938">
        <v>5</v>
      </c>
      <c r="J938" t="s">
        <v>70</v>
      </c>
      <c r="K938">
        <v>21.1</v>
      </c>
      <c r="L938" s="3">
        <v>416</v>
      </c>
      <c r="M938">
        <v>27.8</v>
      </c>
      <c r="N938" s="3">
        <v>348</v>
      </c>
      <c r="O938">
        <v>7</v>
      </c>
      <c r="P938" s="3" t="s">
        <v>1749</v>
      </c>
      <c r="Q938">
        <v>1.3</v>
      </c>
      <c r="R938" s="3" t="s">
        <v>1749</v>
      </c>
      <c r="S938">
        <v>0</v>
      </c>
      <c r="T938" s="3">
        <v>0</v>
      </c>
      <c r="U938">
        <v>0</v>
      </c>
      <c r="V938" s="3">
        <v>0</v>
      </c>
      <c r="W938">
        <v>1.9</v>
      </c>
      <c r="X938" s="3" t="s">
        <v>1749</v>
      </c>
      <c r="Y938">
        <v>4.7</v>
      </c>
      <c r="Z938" s="3" t="s">
        <v>1749</v>
      </c>
      <c r="AA938">
        <v>1.2</v>
      </c>
      <c r="AB938" s="3" t="s">
        <v>1749</v>
      </c>
      <c r="AC938">
        <v>53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>
        <v>-12.056157799999999</v>
      </c>
      <c r="AK938">
        <v>-77.084519599999993</v>
      </c>
    </row>
    <row r="939" spans="1:37" x14ac:dyDescent="0.3">
      <c r="A939">
        <v>938</v>
      </c>
      <c r="B939" s="3" t="s">
        <v>703</v>
      </c>
      <c r="C939" t="s">
        <v>1167</v>
      </c>
      <c r="D939" t="s">
        <v>403</v>
      </c>
      <c r="E939" t="s">
        <v>404</v>
      </c>
      <c r="F939" t="s">
        <v>61</v>
      </c>
      <c r="G939" t="s">
        <v>69</v>
      </c>
      <c r="H939" t="s">
        <v>320</v>
      </c>
      <c r="I939">
        <v>3</v>
      </c>
      <c r="J939" t="s">
        <v>64</v>
      </c>
      <c r="K939">
        <v>13.3</v>
      </c>
      <c r="L939" s="3" t="s">
        <v>1748</v>
      </c>
      <c r="M939">
        <v>11.1</v>
      </c>
      <c r="N939" s="3" t="s">
        <v>1748</v>
      </c>
      <c r="O939">
        <v>13.9</v>
      </c>
      <c r="P939" s="3" t="s">
        <v>1749</v>
      </c>
      <c r="Q939">
        <v>6.5</v>
      </c>
      <c r="R939" s="3" t="s">
        <v>1749</v>
      </c>
      <c r="S939">
        <v>9.1</v>
      </c>
      <c r="T939" s="3" t="s">
        <v>1749</v>
      </c>
      <c r="U939">
        <v>26.3</v>
      </c>
      <c r="V939" s="3">
        <v>461</v>
      </c>
      <c r="W939">
        <v>1.6</v>
      </c>
      <c r="X939" s="3" t="s">
        <v>1749</v>
      </c>
      <c r="Y939">
        <v>29.3</v>
      </c>
      <c r="Z939" s="3">
        <v>272</v>
      </c>
      <c r="AA939">
        <v>9.6999999999999993</v>
      </c>
      <c r="AB939" s="3">
        <v>673</v>
      </c>
      <c r="AC939">
        <v>53</v>
      </c>
      <c r="AD939">
        <v>87</v>
      </c>
      <c r="AE939">
        <v>2</v>
      </c>
      <c r="AF939">
        <v>991</v>
      </c>
      <c r="AG939">
        <v>705</v>
      </c>
      <c r="AH939">
        <v>22048</v>
      </c>
      <c r="AI939">
        <v>39508</v>
      </c>
      <c r="AJ939">
        <v>38.749264099999998</v>
      </c>
      <c r="AK939">
        <v>-9.1660271000000009</v>
      </c>
    </row>
    <row r="940" spans="1:37" x14ac:dyDescent="0.3">
      <c r="A940">
        <v>939</v>
      </c>
      <c r="B940" s="3" t="s">
        <v>856</v>
      </c>
      <c r="C940" t="s">
        <v>1168</v>
      </c>
      <c r="D940" t="s">
        <v>278</v>
      </c>
      <c r="E940" t="s">
        <v>279</v>
      </c>
      <c r="F940" t="s">
        <v>68</v>
      </c>
      <c r="G940" t="s">
        <v>62</v>
      </c>
      <c r="H940" t="s">
        <v>63</v>
      </c>
      <c r="I940">
        <v>3</v>
      </c>
      <c r="J940" t="s">
        <v>70</v>
      </c>
      <c r="K940">
        <v>8.3000000000000007</v>
      </c>
      <c r="L940" s="3" t="s">
        <v>1748</v>
      </c>
      <c r="M940">
        <v>5.4</v>
      </c>
      <c r="N940" s="3" t="s">
        <v>1748</v>
      </c>
      <c r="O940">
        <v>8.6</v>
      </c>
      <c r="P940" s="3" t="s">
        <v>1749</v>
      </c>
      <c r="Q940">
        <v>17</v>
      </c>
      <c r="R940" s="3">
        <v>603</v>
      </c>
      <c r="S940">
        <v>2.2999999999999998</v>
      </c>
      <c r="T940" s="3" t="s">
        <v>1749</v>
      </c>
      <c r="U940">
        <v>4.0999999999999996</v>
      </c>
      <c r="V940" s="3" t="s">
        <v>1749</v>
      </c>
      <c r="W940">
        <v>35.299999999999997</v>
      </c>
      <c r="X940" s="3">
        <v>417</v>
      </c>
      <c r="Y940">
        <v>7</v>
      </c>
      <c r="Z940" s="3" t="s">
        <v>1749</v>
      </c>
      <c r="AA940">
        <v>42.6</v>
      </c>
      <c r="AB940" s="3">
        <v>345</v>
      </c>
      <c r="AC940">
        <v>53</v>
      </c>
      <c r="AD940">
        <v>90</v>
      </c>
      <c r="AE940">
        <v>8</v>
      </c>
      <c r="AF940">
        <v>4882</v>
      </c>
      <c r="AG940">
        <v>2453</v>
      </c>
      <c r="AH940">
        <v>27945</v>
      </c>
      <c r="AI940">
        <v>51090</v>
      </c>
      <c r="AJ940">
        <v>42.169618</v>
      </c>
      <c r="AK940">
        <v>-8.6833933000000005</v>
      </c>
    </row>
    <row r="941" spans="1:37" x14ac:dyDescent="0.3">
      <c r="A941">
        <v>940</v>
      </c>
      <c r="B941" s="3" t="s">
        <v>703</v>
      </c>
      <c r="C941" t="s">
        <v>1169</v>
      </c>
      <c r="D941" t="s">
        <v>243</v>
      </c>
      <c r="E941" t="s">
        <v>244</v>
      </c>
      <c r="F941" t="s">
        <v>82</v>
      </c>
      <c r="G941" t="s">
        <v>62</v>
      </c>
      <c r="H941" t="s">
        <v>63</v>
      </c>
      <c r="I941">
        <v>3</v>
      </c>
      <c r="J941" t="s">
        <v>70</v>
      </c>
      <c r="K941">
        <v>17.5</v>
      </c>
      <c r="L941" s="3">
        <v>508</v>
      </c>
      <c r="M941">
        <v>6.9</v>
      </c>
      <c r="N941" s="3" t="s">
        <v>1748</v>
      </c>
      <c r="O941">
        <v>2.1</v>
      </c>
      <c r="P941" s="3" t="s">
        <v>1749</v>
      </c>
      <c r="Q941">
        <v>14.9</v>
      </c>
      <c r="R941" s="3">
        <v>638</v>
      </c>
      <c r="S941">
        <v>9</v>
      </c>
      <c r="T941" s="3" t="s">
        <v>1749</v>
      </c>
      <c r="U941">
        <v>4.5999999999999996</v>
      </c>
      <c r="V941" s="3" t="s">
        <v>1749</v>
      </c>
      <c r="W941">
        <v>18.2</v>
      </c>
      <c r="X941" s="3">
        <v>558</v>
      </c>
      <c r="Y941">
        <v>5.8</v>
      </c>
      <c r="Z941" s="3" t="s">
        <v>1749</v>
      </c>
      <c r="AA941">
        <v>8.4</v>
      </c>
      <c r="AB941" s="3">
        <v>695</v>
      </c>
      <c r="AC941">
        <v>53</v>
      </c>
      <c r="AD941">
        <v>92</v>
      </c>
      <c r="AE941">
        <v>4</v>
      </c>
      <c r="AF941">
        <v>2834</v>
      </c>
      <c r="AG941">
        <v>1344</v>
      </c>
      <c r="AH941">
        <v>29636</v>
      </c>
      <c r="AI941">
        <v>54776</v>
      </c>
      <c r="AJ941">
        <v>41.858785900000001</v>
      </c>
      <c r="AK941">
        <v>12.4702789</v>
      </c>
    </row>
    <row r="942" spans="1:37" x14ac:dyDescent="0.3">
      <c r="A942">
        <v>941</v>
      </c>
      <c r="B942" s="3">
        <v>694</v>
      </c>
      <c r="C942" t="s">
        <v>1170</v>
      </c>
      <c r="D942" t="s">
        <v>59</v>
      </c>
      <c r="E942" t="s">
        <v>60</v>
      </c>
      <c r="F942" t="s">
        <v>68</v>
      </c>
      <c r="G942" t="s">
        <v>69</v>
      </c>
      <c r="H942" t="s">
        <v>63</v>
      </c>
      <c r="I942">
        <v>4</v>
      </c>
      <c r="J942" t="s">
        <v>70</v>
      </c>
      <c r="K942">
        <v>6.7</v>
      </c>
      <c r="L942" s="3" t="s">
        <v>1748</v>
      </c>
      <c r="M942">
        <v>4.3</v>
      </c>
      <c r="N942" s="3" t="s">
        <v>1748</v>
      </c>
      <c r="O942">
        <v>49.4</v>
      </c>
      <c r="P942" s="3">
        <v>316</v>
      </c>
      <c r="Q942">
        <v>18</v>
      </c>
      <c r="R942" s="3">
        <v>584</v>
      </c>
      <c r="S942">
        <v>0</v>
      </c>
      <c r="T942" s="3">
        <v>0</v>
      </c>
      <c r="U942">
        <v>0</v>
      </c>
      <c r="V942" s="3">
        <v>0</v>
      </c>
      <c r="W942">
        <v>8.9</v>
      </c>
      <c r="X942" s="3" t="s">
        <v>1749</v>
      </c>
      <c r="Y942">
        <v>7.3</v>
      </c>
      <c r="Z942" s="3" t="s">
        <v>1749</v>
      </c>
      <c r="AA942">
        <v>4</v>
      </c>
      <c r="AB942" s="3" t="s">
        <v>1749</v>
      </c>
      <c r="AC942">
        <v>53</v>
      </c>
      <c r="AD942">
        <v>100</v>
      </c>
      <c r="AE942">
        <v>19</v>
      </c>
      <c r="AF942">
        <v>27091</v>
      </c>
      <c r="AG942">
        <v>12264</v>
      </c>
      <c r="AH942">
        <v>59456</v>
      </c>
      <c r="AI942">
        <v>113268</v>
      </c>
      <c r="AJ942">
        <v>33.502032300000003</v>
      </c>
      <c r="AK942">
        <v>-86.805749500000005</v>
      </c>
    </row>
    <row r="943" spans="1:37" x14ac:dyDescent="0.3">
      <c r="A943">
        <v>942</v>
      </c>
      <c r="B943" s="3" t="s">
        <v>703</v>
      </c>
      <c r="C943" t="s">
        <v>1171</v>
      </c>
      <c r="D943" t="s">
        <v>66</v>
      </c>
      <c r="E943" t="s">
        <v>67</v>
      </c>
      <c r="F943" t="s">
        <v>68</v>
      </c>
      <c r="G943" t="s">
        <v>62</v>
      </c>
      <c r="H943" t="s">
        <v>320</v>
      </c>
      <c r="I943">
        <v>3</v>
      </c>
      <c r="J943" t="s">
        <v>70</v>
      </c>
      <c r="K943">
        <v>5.9</v>
      </c>
      <c r="L943" s="3" t="s">
        <v>1748</v>
      </c>
      <c r="M943">
        <v>5.8</v>
      </c>
      <c r="N943" s="3" t="s">
        <v>1748</v>
      </c>
      <c r="O943">
        <v>11.5</v>
      </c>
      <c r="P943" s="3" t="s">
        <v>1749</v>
      </c>
      <c r="Q943">
        <v>4.4000000000000004</v>
      </c>
      <c r="R943" s="3" t="s">
        <v>1749</v>
      </c>
      <c r="S943">
        <v>37</v>
      </c>
      <c r="T943" s="3">
        <v>439</v>
      </c>
      <c r="U943">
        <v>81.599999999999994</v>
      </c>
      <c r="V943" s="3">
        <v>156</v>
      </c>
      <c r="W943">
        <v>16.7</v>
      </c>
      <c r="X943" s="3">
        <v>579</v>
      </c>
      <c r="Y943">
        <v>8.9</v>
      </c>
      <c r="Z943" s="3" t="s">
        <v>1749</v>
      </c>
      <c r="AA943">
        <v>1.5</v>
      </c>
      <c r="AB943" s="3" t="s">
        <v>1749</v>
      </c>
      <c r="AC943">
        <v>53</v>
      </c>
      <c r="AD943">
        <v>96</v>
      </c>
      <c r="AE943">
        <v>12</v>
      </c>
      <c r="AF943">
        <v>11405</v>
      </c>
      <c r="AG943">
        <v>3215</v>
      </c>
      <c r="AH943">
        <v>37460</v>
      </c>
      <c r="AI943">
        <v>66806</v>
      </c>
      <c r="AJ943">
        <v>53.764507500000001</v>
      </c>
      <c r="AK943">
        <v>-2.7083450999999998</v>
      </c>
    </row>
    <row r="944" spans="1:37" x14ac:dyDescent="0.3">
      <c r="A944">
        <v>943</v>
      </c>
      <c r="B944" s="3">
        <v>793</v>
      </c>
      <c r="C944" t="s">
        <v>1172</v>
      </c>
      <c r="D944" t="s">
        <v>59</v>
      </c>
      <c r="E944" t="s">
        <v>60</v>
      </c>
      <c r="F944" t="s">
        <v>61</v>
      </c>
      <c r="G944" t="s">
        <v>62</v>
      </c>
      <c r="H944" t="s">
        <v>63</v>
      </c>
      <c r="I944">
        <v>5</v>
      </c>
      <c r="J944" t="s">
        <v>64</v>
      </c>
      <c r="K944">
        <v>5.3</v>
      </c>
      <c r="L944" s="3" t="s">
        <v>1748</v>
      </c>
      <c r="M944">
        <v>7.5</v>
      </c>
      <c r="N944" s="3" t="s">
        <v>1748</v>
      </c>
      <c r="O944">
        <v>45.7</v>
      </c>
      <c r="P944" s="3">
        <v>343</v>
      </c>
      <c r="Q944">
        <v>11.1</v>
      </c>
      <c r="R944" s="3" t="s">
        <v>1749</v>
      </c>
      <c r="S944">
        <v>2.4</v>
      </c>
      <c r="T944" s="3" t="s">
        <v>1749</v>
      </c>
      <c r="U944">
        <v>5.6</v>
      </c>
      <c r="V944" s="3" t="s">
        <v>1749</v>
      </c>
      <c r="W944">
        <v>3.3</v>
      </c>
      <c r="X944" s="3" t="s">
        <v>1749</v>
      </c>
      <c r="Y944">
        <v>23.1</v>
      </c>
      <c r="Z944" s="3">
        <v>363</v>
      </c>
      <c r="AA944">
        <v>18.8</v>
      </c>
      <c r="AB944" s="3">
        <v>555</v>
      </c>
      <c r="AC944">
        <v>53</v>
      </c>
      <c r="AD944">
        <v>100</v>
      </c>
      <c r="AE944">
        <v>19</v>
      </c>
      <c r="AF944">
        <v>27091</v>
      </c>
      <c r="AG944">
        <v>12264</v>
      </c>
      <c r="AH944">
        <v>59456</v>
      </c>
      <c r="AI944">
        <v>113268</v>
      </c>
      <c r="AJ944">
        <v>39.674844200000003</v>
      </c>
      <c r="AK944">
        <v>-104.9652808</v>
      </c>
    </row>
    <row r="945" spans="1:37" x14ac:dyDescent="0.3">
      <c r="A945">
        <v>944</v>
      </c>
      <c r="B945" s="3" t="s">
        <v>703</v>
      </c>
      <c r="C945" t="s">
        <v>1173</v>
      </c>
      <c r="D945" t="s">
        <v>278</v>
      </c>
      <c r="E945" t="s">
        <v>279</v>
      </c>
      <c r="F945" t="s">
        <v>68</v>
      </c>
      <c r="G945" t="s">
        <v>69</v>
      </c>
      <c r="H945" t="s">
        <v>63</v>
      </c>
      <c r="I945">
        <v>5</v>
      </c>
      <c r="J945" t="s">
        <v>70</v>
      </c>
      <c r="K945">
        <v>12.6</v>
      </c>
      <c r="L945" s="3" t="s">
        <v>1748</v>
      </c>
      <c r="M945">
        <v>2.8</v>
      </c>
      <c r="N945" s="3" t="s">
        <v>1748</v>
      </c>
      <c r="O945">
        <v>32.5</v>
      </c>
      <c r="P945" s="3">
        <v>489</v>
      </c>
      <c r="Q945">
        <v>5.7</v>
      </c>
      <c r="R945" s="3" t="s">
        <v>1749</v>
      </c>
      <c r="S945">
        <v>3.7</v>
      </c>
      <c r="T945" s="3" t="s">
        <v>1749</v>
      </c>
      <c r="U945">
        <v>8.3000000000000007</v>
      </c>
      <c r="V945" s="3" t="s">
        <v>1749</v>
      </c>
      <c r="W945">
        <v>42</v>
      </c>
      <c r="X945" s="3">
        <v>363</v>
      </c>
      <c r="Y945">
        <v>5.5</v>
      </c>
      <c r="Z945" s="3" t="s">
        <v>1749</v>
      </c>
      <c r="AA945">
        <v>9.4</v>
      </c>
      <c r="AB945" s="3">
        <v>683</v>
      </c>
      <c r="AC945">
        <v>53</v>
      </c>
      <c r="AD945">
        <v>90</v>
      </c>
      <c r="AE945">
        <v>8</v>
      </c>
      <c r="AF945">
        <v>4882</v>
      </c>
      <c r="AG945">
        <v>2453</v>
      </c>
      <c r="AH945">
        <v>27945</v>
      </c>
      <c r="AI945">
        <v>51090</v>
      </c>
      <c r="AJ945">
        <v>38.018751000000002</v>
      </c>
      <c r="AK945">
        <v>-1.1693800000000001</v>
      </c>
    </row>
    <row r="946" spans="1:37" x14ac:dyDescent="0.3">
      <c r="A946">
        <v>945</v>
      </c>
      <c r="B946" s="3">
        <v>945</v>
      </c>
      <c r="C946" t="s">
        <v>1174</v>
      </c>
      <c r="D946" t="s">
        <v>275</v>
      </c>
      <c r="E946" t="s">
        <v>276</v>
      </c>
      <c r="F946" t="s">
        <v>61</v>
      </c>
      <c r="G946" t="s">
        <v>78</v>
      </c>
      <c r="H946" t="s">
        <v>63</v>
      </c>
      <c r="I946">
        <v>5</v>
      </c>
      <c r="J946" t="s">
        <v>440</v>
      </c>
      <c r="K946">
        <v>18.2</v>
      </c>
      <c r="L946" s="3">
        <v>490</v>
      </c>
      <c r="M946">
        <v>3.7</v>
      </c>
      <c r="N946" s="3" t="s">
        <v>1748</v>
      </c>
      <c r="O946">
        <v>39.200000000000003</v>
      </c>
      <c r="P946" s="3">
        <v>406</v>
      </c>
      <c r="Q946">
        <v>2.8</v>
      </c>
      <c r="R946" s="3" t="s">
        <v>1749</v>
      </c>
      <c r="S946">
        <v>18.100000000000001</v>
      </c>
      <c r="T946" s="3">
        <v>613</v>
      </c>
      <c r="U946">
        <v>1.1000000000000001</v>
      </c>
      <c r="V946" s="3" t="s">
        <v>1749</v>
      </c>
      <c r="W946">
        <v>1.5</v>
      </c>
      <c r="X946" s="3" t="s">
        <v>1749</v>
      </c>
      <c r="Y946">
        <v>8.1</v>
      </c>
      <c r="Z946" s="3" t="s">
        <v>1749</v>
      </c>
      <c r="AA946">
        <v>4</v>
      </c>
      <c r="AB946" s="3" t="s">
        <v>1749</v>
      </c>
      <c r="AC946">
        <v>53</v>
      </c>
      <c r="AD946">
        <v>87</v>
      </c>
      <c r="AE946">
        <v>16</v>
      </c>
      <c r="AF946">
        <v>2816</v>
      </c>
      <c r="AG946">
        <v>32021</v>
      </c>
      <c r="AH946">
        <v>7774</v>
      </c>
      <c r="AI946">
        <v>14233</v>
      </c>
      <c r="AJ946">
        <v>30.415937</v>
      </c>
      <c r="AK946">
        <v>77.966836599999993</v>
      </c>
    </row>
    <row r="947" spans="1:37" x14ac:dyDescent="0.3">
      <c r="A947">
        <v>946</v>
      </c>
      <c r="B947" s="3">
        <v>748</v>
      </c>
      <c r="C947" t="s">
        <v>1175</v>
      </c>
      <c r="D947" t="s">
        <v>59</v>
      </c>
      <c r="E947" t="s">
        <v>60</v>
      </c>
      <c r="F947" t="s">
        <v>68</v>
      </c>
      <c r="G947" t="s">
        <v>69</v>
      </c>
      <c r="H947" t="s">
        <v>320</v>
      </c>
      <c r="I947">
        <v>5</v>
      </c>
      <c r="J947" t="s">
        <v>70</v>
      </c>
      <c r="K947">
        <v>3.3</v>
      </c>
      <c r="L947" s="3" t="s">
        <v>1748</v>
      </c>
      <c r="M947">
        <v>3.2</v>
      </c>
      <c r="N947" s="3" t="s">
        <v>1748</v>
      </c>
      <c r="O947">
        <v>53.2</v>
      </c>
      <c r="P947" s="3">
        <v>293</v>
      </c>
      <c r="Q947">
        <v>12.8</v>
      </c>
      <c r="R947" s="3">
        <v>683</v>
      </c>
      <c r="S947">
        <v>3.3</v>
      </c>
      <c r="T947" s="3" t="s">
        <v>1749</v>
      </c>
      <c r="U947">
        <v>2.5</v>
      </c>
      <c r="V947" s="3" t="s">
        <v>1749</v>
      </c>
      <c r="W947">
        <v>14.5</v>
      </c>
      <c r="X947" s="3">
        <v>602</v>
      </c>
      <c r="Y947">
        <v>14.6</v>
      </c>
      <c r="Z947" s="3">
        <v>573</v>
      </c>
      <c r="AA947">
        <v>20.3</v>
      </c>
      <c r="AB947" s="3">
        <v>542</v>
      </c>
      <c r="AC947">
        <v>53</v>
      </c>
      <c r="AD947">
        <v>100</v>
      </c>
      <c r="AE947">
        <v>19</v>
      </c>
      <c r="AF947">
        <v>27091</v>
      </c>
      <c r="AG947">
        <v>12264</v>
      </c>
      <c r="AH947">
        <v>59456</v>
      </c>
      <c r="AI947">
        <v>113268</v>
      </c>
      <c r="AJ947">
        <v>44.477852800000001</v>
      </c>
      <c r="AK947">
        <v>-73.196463699999995</v>
      </c>
    </row>
    <row r="948" spans="1:37" x14ac:dyDescent="0.3">
      <c r="A948">
        <v>947</v>
      </c>
      <c r="B948" s="3" t="s">
        <v>703</v>
      </c>
      <c r="C948" t="s">
        <v>1176</v>
      </c>
      <c r="D948" t="s">
        <v>416</v>
      </c>
      <c r="E948" t="s">
        <v>417</v>
      </c>
      <c r="F948" t="s">
        <v>68</v>
      </c>
      <c r="G948" t="s">
        <v>62</v>
      </c>
      <c r="H948" t="s">
        <v>63</v>
      </c>
      <c r="I948">
        <v>4</v>
      </c>
      <c r="J948" t="s">
        <v>70</v>
      </c>
      <c r="K948">
        <v>14.8</v>
      </c>
      <c r="L948" s="3">
        <v>589</v>
      </c>
      <c r="M948">
        <v>14.4</v>
      </c>
      <c r="N948" s="3">
        <v>569</v>
      </c>
      <c r="O948">
        <v>28.4</v>
      </c>
      <c r="P948" s="3">
        <v>539</v>
      </c>
      <c r="Q948">
        <v>4.2</v>
      </c>
      <c r="R948" s="3" t="s">
        <v>1749</v>
      </c>
      <c r="S948">
        <v>5</v>
      </c>
      <c r="T948" s="3" t="s">
        <v>1749</v>
      </c>
      <c r="U948">
        <v>7.6</v>
      </c>
      <c r="V948" s="3" t="s">
        <v>1749</v>
      </c>
      <c r="W948">
        <v>7.7</v>
      </c>
      <c r="X948" s="3" t="s">
        <v>1749</v>
      </c>
      <c r="Y948">
        <v>12.1</v>
      </c>
      <c r="Z948" s="3" t="s">
        <v>1749</v>
      </c>
      <c r="AA948">
        <v>7.3</v>
      </c>
      <c r="AB948" s="3" t="s">
        <v>1749</v>
      </c>
      <c r="AC948">
        <v>53</v>
      </c>
      <c r="AD948">
        <v>82</v>
      </c>
      <c r="AE948">
        <v>4</v>
      </c>
      <c r="AF948">
        <v>1686</v>
      </c>
      <c r="AG948">
        <v>1610</v>
      </c>
      <c r="AH948">
        <v>16879</v>
      </c>
      <c r="AI948">
        <v>32874</v>
      </c>
      <c r="AJ948">
        <v>51.114005300000002</v>
      </c>
      <c r="AK948">
        <v>17.034462999999999</v>
      </c>
    </row>
    <row r="949" spans="1:37" x14ac:dyDescent="0.3">
      <c r="A949">
        <v>948</v>
      </c>
      <c r="B949" s="3" t="s">
        <v>856</v>
      </c>
      <c r="C949" t="s">
        <v>1177</v>
      </c>
      <c r="D949" t="s">
        <v>59</v>
      </c>
      <c r="E949" t="s">
        <v>60</v>
      </c>
      <c r="F949" t="s">
        <v>68</v>
      </c>
      <c r="G949" t="s">
        <v>69</v>
      </c>
      <c r="H949" t="s">
        <v>63</v>
      </c>
      <c r="I949">
        <v>5</v>
      </c>
      <c r="J949" t="s">
        <v>70</v>
      </c>
      <c r="K949">
        <v>6.4</v>
      </c>
      <c r="L949" s="3" t="s">
        <v>1748</v>
      </c>
      <c r="M949">
        <v>6.2</v>
      </c>
      <c r="N949" s="3" t="s">
        <v>1748</v>
      </c>
      <c r="O949">
        <v>11.7</v>
      </c>
      <c r="P949" s="3" t="s">
        <v>1749</v>
      </c>
      <c r="Q949">
        <v>21.5</v>
      </c>
      <c r="R949" s="3">
        <v>536</v>
      </c>
      <c r="S949">
        <v>6.5</v>
      </c>
      <c r="T949" s="3" t="s">
        <v>1749</v>
      </c>
      <c r="U949">
        <v>5.2</v>
      </c>
      <c r="V949" s="3" t="s">
        <v>1749</v>
      </c>
      <c r="W949">
        <v>25.4</v>
      </c>
      <c r="X949" s="3">
        <v>495</v>
      </c>
      <c r="Y949">
        <v>14.1</v>
      </c>
      <c r="Z949" s="3">
        <v>603</v>
      </c>
      <c r="AA949">
        <v>20.3</v>
      </c>
      <c r="AB949" s="3">
        <v>542</v>
      </c>
      <c r="AC949">
        <v>53</v>
      </c>
      <c r="AD949">
        <v>100</v>
      </c>
      <c r="AE949">
        <v>19</v>
      </c>
      <c r="AF949">
        <v>27091</v>
      </c>
      <c r="AG949">
        <v>12264</v>
      </c>
      <c r="AH949">
        <v>59456</v>
      </c>
      <c r="AI949">
        <v>113268</v>
      </c>
      <c r="AJ949">
        <v>39.648035899999996</v>
      </c>
      <c r="AK949">
        <v>-79.969714699999997</v>
      </c>
    </row>
    <row r="950" spans="1:37" x14ac:dyDescent="0.3">
      <c r="A950">
        <v>949</v>
      </c>
      <c r="B950" s="3" t="s">
        <v>703</v>
      </c>
      <c r="C950" t="s">
        <v>1178</v>
      </c>
      <c r="D950" t="s">
        <v>416</v>
      </c>
      <c r="E950" t="s">
        <v>417</v>
      </c>
      <c r="F950" t="s">
        <v>68</v>
      </c>
      <c r="G950" t="s">
        <v>78</v>
      </c>
      <c r="H950" t="s">
        <v>63</v>
      </c>
      <c r="I950">
        <v>5</v>
      </c>
      <c r="J950" t="s">
        <v>70</v>
      </c>
      <c r="K950">
        <v>11.9</v>
      </c>
      <c r="L950" s="3" t="s">
        <v>1748</v>
      </c>
      <c r="M950">
        <v>17.2</v>
      </c>
      <c r="N950" s="3">
        <v>505</v>
      </c>
      <c r="O950">
        <v>32.700000000000003</v>
      </c>
      <c r="P950" s="3">
        <v>484</v>
      </c>
      <c r="Q950">
        <v>5.3</v>
      </c>
      <c r="R950" s="3" t="s">
        <v>1749</v>
      </c>
      <c r="S950">
        <v>3.3</v>
      </c>
      <c r="T950" s="3" t="s">
        <v>1749</v>
      </c>
      <c r="U950">
        <v>5.3</v>
      </c>
      <c r="V950" s="3" t="s">
        <v>1749</v>
      </c>
      <c r="W950">
        <v>8.4</v>
      </c>
      <c r="X950" s="3" t="s">
        <v>1749</v>
      </c>
      <c r="Y950">
        <v>8.4</v>
      </c>
      <c r="Z950" s="3" t="s">
        <v>1749</v>
      </c>
      <c r="AA950">
        <v>1.8</v>
      </c>
      <c r="AB950" s="3" t="s">
        <v>1749</v>
      </c>
      <c r="AC950">
        <v>53</v>
      </c>
      <c r="AD950">
        <v>82</v>
      </c>
      <c r="AE950">
        <v>4</v>
      </c>
      <c r="AF950">
        <v>1686</v>
      </c>
      <c r="AG950">
        <v>1610</v>
      </c>
      <c r="AH950">
        <v>16879</v>
      </c>
      <c r="AI950">
        <v>32874</v>
      </c>
      <c r="AJ950">
        <v>51.107746900000002</v>
      </c>
      <c r="AK950">
        <v>17.0625052</v>
      </c>
    </row>
    <row r="951" spans="1:37" x14ac:dyDescent="0.3">
      <c r="A951">
        <v>950</v>
      </c>
      <c r="B951" s="3" t="s">
        <v>856</v>
      </c>
      <c r="C951" t="s">
        <v>1179</v>
      </c>
      <c r="D951" t="s">
        <v>122</v>
      </c>
      <c r="E951" t="s">
        <v>123</v>
      </c>
      <c r="F951" t="s">
        <v>68</v>
      </c>
      <c r="G951" t="s">
        <v>62</v>
      </c>
      <c r="H951" t="s">
        <v>63</v>
      </c>
      <c r="I951">
        <v>4</v>
      </c>
      <c r="J951" t="s">
        <v>70</v>
      </c>
      <c r="K951">
        <v>14.6</v>
      </c>
      <c r="L951" s="3">
        <v>594</v>
      </c>
      <c r="M951">
        <v>3.8</v>
      </c>
      <c r="N951" s="3" t="s">
        <v>1748</v>
      </c>
      <c r="O951">
        <v>8.4</v>
      </c>
      <c r="P951" s="3" t="s">
        <v>1749</v>
      </c>
      <c r="Q951">
        <v>8.1999999999999993</v>
      </c>
      <c r="R951" s="3" t="s">
        <v>1749</v>
      </c>
      <c r="S951">
        <v>21.2</v>
      </c>
      <c r="T951" s="3">
        <v>580</v>
      </c>
      <c r="U951">
        <v>7.7</v>
      </c>
      <c r="V951" s="3" t="s">
        <v>1749</v>
      </c>
      <c r="W951">
        <v>32.799999999999997</v>
      </c>
      <c r="X951" s="3">
        <v>437</v>
      </c>
      <c r="Y951">
        <v>8.1</v>
      </c>
      <c r="Z951" s="3" t="s">
        <v>1749</v>
      </c>
      <c r="AA951">
        <v>6.5</v>
      </c>
      <c r="AB951" s="3" t="s">
        <v>1749</v>
      </c>
      <c r="AC951">
        <v>53</v>
      </c>
      <c r="AD951">
        <v>95</v>
      </c>
      <c r="AE951">
        <v>1</v>
      </c>
      <c r="AF951">
        <v>499</v>
      </c>
      <c r="AG951">
        <v>166</v>
      </c>
      <c r="AH951">
        <v>31931</v>
      </c>
      <c r="AI951">
        <v>67900</v>
      </c>
      <c r="AJ951">
        <v>52.0302285</v>
      </c>
      <c r="AK951">
        <v>8.5324708000000005</v>
      </c>
    </row>
    <row r="952" spans="1:37" x14ac:dyDescent="0.3">
      <c r="A952">
        <v>951</v>
      </c>
      <c r="B952" s="3" t="s">
        <v>856</v>
      </c>
      <c r="C952" t="s">
        <v>1180</v>
      </c>
      <c r="D952" t="s">
        <v>275</v>
      </c>
      <c r="E952" t="s">
        <v>276</v>
      </c>
      <c r="F952" t="s">
        <v>68</v>
      </c>
      <c r="G952" t="s">
        <v>62</v>
      </c>
      <c r="H952" t="s">
        <v>63</v>
      </c>
      <c r="I952">
        <v>5</v>
      </c>
      <c r="J952" t="s">
        <v>64</v>
      </c>
      <c r="K952">
        <v>9.1</v>
      </c>
      <c r="L952" s="3" t="s">
        <v>1748</v>
      </c>
      <c r="M952">
        <v>14.4</v>
      </c>
      <c r="N952" s="3">
        <v>571</v>
      </c>
      <c r="O952">
        <v>7.3</v>
      </c>
      <c r="P952" s="3" t="s">
        <v>1749</v>
      </c>
      <c r="Q952">
        <v>17.3</v>
      </c>
      <c r="R952" s="3">
        <v>596</v>
      </c>
      <c r="S952">
        <v>1.8</v>
      </c>
      <c r="T952" s="3" t="s">
        <v>1749</v>
      </c>
      <c r="U952">
        <v>2.6</v>
      </c>
      <c r="V952" s="3" t="s">
        <v>1749</v>
      </c>
      <c r="W952">
        <v>2.2000000000000002</v>
      </c>
      <c r="X952" s="3" t="s">
        <v>1749</v>
      </c>
      <c r="Y952">
        <v>24</v>
      </c>
      <c r="Z952" s="3">
        <v>352</v>
      </c>
      <c r="AA952">
        <v>7.9</v>
      </c>
      <c r="AB952" s="3" t="s">
        <v>1749</v>
      </c>
      <c r="AC952">
        <v>53</v>
      </c>
      <c r="AD952">
        <v>87</v>
      </c>
      <c r="AE952">
        <v>16</v>
      </c>
      <c r="AF952">
        <v>2816</v>
      </c>
      <c r="AG952">
        <v>32021</v>
      </c>
      <c r="AH952">
        <v>7774</v>
      </c>
      <c r="AI952">
        <v>14233</v>
      </c>
      <c r="AJ952">
        <v>28.359125899999999</v>
      </c>
      <c r="AK952">
        <v>75.588163800000004</v>
      </c>
    </row>
    <row r="953" spans="1:37" x14ac:dyDescent="0.3">
      <c r="A953">
        <v>952</v>
      </c>
      <c r="B953" s="3" t="s">
        <v>856</v>
      </c>
      <c r="C953" t="s">
        <v>1181</v>
      </c>
      <c r="D953" t="s">
        <v>59</v>
      </c>
      <c r="E953" t="s">
        <v>60</v>
      </c>
      <c r="F953" t="s">
        <v>68</v>
      </c>
      <c r="G953" t="s">
        <v>62</v>
      </c>
      <c r="H953" t="s">
        <v>63</v>
      </c>
      <c r="I953">
        <v>4</v>
      </c>
      <c r="J953" t="s">
        <v>70</v>
      </c>
      <c r="K953">
        <v>9</v>
      </c>
      <c r="L953" s="3" t="s">
        <v>1748</v>
      </c>
      <c r="M953">
        <v>6</v>
      </c>
      <c r="N953" s="3" t="s">
        <v>1748</v>
      </c>
      <c r="O953">
        <v>12.6</v>
      </c>
      <c r="P953" s="3" t="s">
        <v>1749</v>
      </c>
      <c r="Q953">
        <v>11.4</v>
      </c>
      <c r="R953" s="3" t="s">
        <v>1749</v>
      </c>
      <c r="S953">
        <v>12.4</v>
      </c>
      <c r="T953" s="3" t="s">
        <v>1749</v>
      </c>
      <c r="U953">
        <v>10.6</v>
      </c>
      <c r="V953" s="3" t="s">
        <v>1749</v>
      </c>
      <c r="W953">
        <v>17.2</v>
      </c>
      <c r="X953" s="3">
        <v>571</v>
      </c>
      <c r="Y953">
        <v>14.5</v>
      </c>
      <c r="Z953" s="3">
        <v>581</v>
      </c>
      <c r="AA953">
        <v>28.6</v>
      </c>
      <c r="AB953" s="3">
        <v>462</v>
      </c>
      <c r="AC953">
        <v>53</v>
      </c>
      <c r="AD953">
        <v>100</v>
      </c>
      <c r="AE953">
        <v>19</v>
      </c>
      <c r="AF953">
        <v>27091</v>
      </c>
      <c r="AG953">
        <v>12264</v>
      </c>
      <c r="AH953">
        <v>59456</v>
      </c>
      <c r="AI953">
        <v>113268</v>
      </c>
      <c r="AJ953">
        <v>38.831409399999998</v>
      </c>
      <c r="AK953">
        <v>-77.311153000000004</v>
      </c>
    </row>
    <row r="954" spans="1:37" x14ac:dyDescent="0.3">
      <c r="A954">
        <v>953</v>
      </c>
      <c r="B954" s="3">
        <v>648</v>
      </c>
      <c r="C954" t="s">
        <v>1182</v>
      </c>
      <c r="D954" t="s">
        <v>113</v>
      </c>
      <c r="E954" t="s">
        <v>114</v>
      </c>
      <c r="F954" t="s">
        <v>61</v>
      </c>
      <c r="G954" t="s">
        <v>69</v>
      </c>
      <c r="H954" t="s">
        <v>63</v>
      </c>
      <c r="I954">
        <v>4</v>
      </c>
      <c r="J954" t="s">
        <v>70</v>
      </c>
      <c r="K954">
        <v>6.3</v>
      </c>
      <c r="L954" s="3" t="s">
        <v>1748</v>
      </c>
      <c r="M954">
        <v>2.5</v>
      </c>
      <c r="N954" s="3" t="s">
        <v>1748</v>
      </c>
      <c r="O954">
        <v>67.400000000000006</v>
      </c>
      <c r="P954" s="3">
        <v>196</v>
      </c>
      <c r="Q954">
        <v>7.3</v>
      </c>
      <c r="R954" s="3" t="s">
        <v>1749</v>
      </c>
      <c r="S954">
        <v>5.3</v>
      </c>
      <c r="T954" s="3" t="s">
        <v>1749</v>
      </c>
      <c r="U954">
        <v>3.7</v>
      </c>
      <c r="V954" s="3" t="s">
        <v>1749</v>
      </c>
      <c r="W954">
        <v>1.1000000000000001</v>
      </c>
      <c r="X954" s="3" t="s">
        <v>1749</v>
      </c>
      <c r="Y954">
        <v>7.9</v>
      </c>
      <c r="Z954" s="3" t="s">
        <v>1749</v>
      </c>
      <c r="AA954">
        <v>1.1000000000000001</v>
      </c>
      <c r="AB954" s="3" t="s">
        <v>1749</v>
      </c>
      <c r="AC954">
        <v>53</v>
      </c>
      <c r="AD954">
        <v>92</v>
      </c>
      <c r="AE954">
        <v>9</v>
      </c>
      <c r="AF954">
        <v>8132</v>
      </c>
      <c r="AG954">
        <v>3470</v>
      </c>
      <c r="AH954">
        <v>37963</v>
      </c>
      <c r="AI954">
        <v>72067</v>
      </c>
      <c r="AJ954">
        <v>35.465133299999998</v>
      </c>
      <c r="AK954">
        <v>136.7372096</v>
      </c>
    </row>
    <row r="955" spans="1:37" x14ac:dyDescent="0.3">
      <c r="A955">
        <v>954</v>
      </c>
      <c r="B955" s="3">
        <v>695</v>
      </c>
      <c r="C955" t="s">
        <v>1183</v>
      </c>
      <c r="D955" t="s">
        <v>113</v>
      </c>
      <c r="E955" t="s">
        <v>114</v>
      </c>
      <c r="F955" t="s">
        <v>61</v>
      </c>
      <c r="G955" t="s">
        <v>78</v>
      </c>
      <c r="H955" t="s">
        <v>63</v>
      </c>
      <c r="I955">
        <v>4</v>
      </c>
      <c r="J955" t="s">
        <v>70</v>
      </c>
      <c r="K955">
        <v>3.8</v>
      </c>
      <c r="L955" s="3" t="s">
        <v>1748</v>
      </c>
      <c r="M955">
        <v>2.2000000000000002</v>
      </c>
      <c r="N955" s="3" t="s">
        <v>1748</v>
      </c>
      <c r="O955">
        <v>82</v>
      </c>
      <c r="P955" s="3">
        <v>128</v>
      </c>
      <c r="Q955">
        <v>4.7</v>
      </c>
      <c r="R955" s="3" t="s">
        <v>1749</v>
      </c>
      <c r="S955">
        <v>4.5</v>
      </c>
      <c r="T955" s="3" t="s">
        <v>1749</v>
      </c>
      <c r="U955">
        <v>3.7</v>
      </c>
      <c r="V955" s="3" t="s">
        <v>1749</v>
      </c>
      <c r="W955">
        <v>1</v>
      </c>
      <c r="X955" s="3" t="s">
        <v>1749</v>
      </c>
      <c r="Y955">
        <v>7.9</v>
      </c>
      <c r="Z955" s="3" t="s">
        <v>1749</v>
      </c>
      <c r="AA955">
        <v>1</v>
      </c>
      <c r="AB955" s="3" t="s">
        <v>1749</v>
      </c>
      <c r="AC955">
        <v>53</v>
      </c>
      <c r="AD955">
        <v>92</v>
      </c>
      <c r="AE955">
        <v>9</v>
      </c>
      <c r="AF955">
        <v>8132</v>
      </c>
      <c r="AG955">
        <v>3470</v>
      </c>
      <c r="AH955">
        <v>37963</v>
      </c>
      <c r="AI955">
        <v>72067</v>
      </c>
      <c r="AJ955">
        <v>36.430757100000001</v>
      </c>
      <c r="AK955">
        <v>139.0450519</v>
      </c>
    </row>
    <row r="956" spans="1:37" x14ac:dyDescent="0.3">
      <c r="A956">
        <v>955</v>
      </c>
      <c r="B956" s="3" t="s">
        <v>703</v>
      </c>
      <c r="C956" t="s">
        <v>1184</v>
      </c>
      <c r="D956" t="s">
        <v>59</v>
      </c>
      <c r="E956" t="s">
        <v>60</v>
      </c>
      <c r="F956" t="s">
        <v>68</v>
      </c>
      <c r="G956" t="s">
        <v>69</v>
      </c>
      <c r="H956" t="s">
        <v>320</v>
      </c>
      <c r="I956">
        <v>4</v>
      </c>
      <c r="J956" t="s">
        <v>70</v>
      </c>
      <c r="K956">
        <v>7.7</v>
      </c>
      <c r="L956" s="3" t="s">
        <v>1748</v>
      </c>
      <c r="M956">
        <v>6.1</v>
      </c>
      <c r="N956" s="3" t="s">
        <v>1748</v>
      </c>
      <c r="O956">
        <v>15.4</v>
      </c>
      <c r="P956" s="3" t="s">
        <v>1749</v>
      </c>
      <c r="Q956">
        <v>17</v>
      </c>
      <c r="R956" s="3">
        <v>600</v>
      </c>
      <c r="S956">
        <v>29.4</v>
      </c>
      <c r="T956" s="3">
        <v>494</v>
      </c>
      <c r="U956">
        <v>5.8</v>
      </c>
      <c r="V956" s="3" t="s">
        <v>1749</v>
      </c>
      <c r="W956">
        <v>2.6</v>
      </c>
      <c r="X956" s="3" t="s">
        <v>1749</v>
      </c>
      <c r="Y956">
        <v>7.7</v>
      </c>
      <c r="Z956" s="3" t="s">
        <v>1749</v>
      </c>
      <c r="AA956">
        <v>8.5</v>
      </c>
      <c r="AB956" s="3">
        <v>694</v>
      </c>
      <c r="AC956">
        <v>53</v>
      </c>
      <c r="AD956">
        <v>100</v>
      </c>
      <c r="AE956">
        <v>19</v>
      </c>
      <c r="AF956">
        <v>27091</v>
      </c>
      <c r="AG956">
        <v>12264</v>
      </c>
      <c r="AH956">
        <v>59456</v>
      </c>
      <c r="AI956">
        <v>113268</v>
      </c>
      <c r="AJ956">
        <v>39.773929000000003</v>
      </c>
      <c r="AK956">
        <v>-86.176260600000006</v>
      </c>
    </row>
    <row r="957" spans="1:37" x14ac:dyDescent="0.3">
      <c r="A957">
        <v>956</v>
      </c>
      <c r="B957" s="3" t="s">
        <v>703</v>
      </c>
      <c r="C957" t="s">
        <v>1185</v>
      </c>
      <c r="D957" t="s">
        <v>268</v>
      </c>
      <c r="E957" t="s">
        <v>269</v>
      </c>
      <c r="F957" t="s">
        <v>68</v>
      </c>
      <c r="G957" t="s">
        <v>78</v>
      </c>
      <c r="H957" t="s">
        <v>708</v>
      </c>
      <c r="I957">
        <v>4</v>
      </c>
      <c r="J957" t="s">
        <v>70</v>
      </c>
      <c r="K957">
        <v>4.4000000000000004</v>
      </c>
      <c r="L957" s="3" t="s">
        <v>1748</v>
      </c>
      <c r="M957">
        <v>1.9</v>
      </c>
      <c r="N957" s="3" t="s">
        <v>1748</v>
      </c>
      <c r="O957">
        <v>8.1</v>
      </c>
      <c r="P957" s="3" t="s">
        <v>1749</v>
      </c>
      <c r="Q957">
        <v>1.4</v>
      </c>
      <c r="R957" s="3" t="s">
        <v>1749</v>
      </c>
      <c r="S957">
        <v>55.4</v>
      </c>
      <c r="T957" s="3">
        <v>333</v>
      </c>
      <c r="U957">
        <v>100</v>
      </c>
      <c r="V957" s="3">
        <v>9</v>
      </c>
      <c r="W957">
        <v>1</v>
      </c>
      <c r="X957" s="3" t="s">
        <v>1749</v>
      </c>
      <c r="Y957">
        <v>5.2</v>
      </c>
      <c r="Z957" s="3" t="s">
        <v>1749</v>
      </c>
      <c r="AA957">
        <v>8.5</v>
      </c>
      <c r="AB957" s="3">
        <v>694</v>
      </c>
      <c r="AC957">
        <v>53</v>
      </c>
      <c r="AD957">
        <v>86</v>
      </c>
      <c r="AE957">
        <v>0</v>
      </c>
      <c r="AF957">
        <v>0</v>
      </c>
      <c r="AG957">
        <v>0</v>
      </c>
      <c r="AH957">
        <v>32405</v>
      </c>
      <c r="AI957">
        <v>59375</v>
      </c>
      <c r="AJ957">
        <v>24.480688399999998</v>
      </c>
      <c r="AK957">
        <v>39.565409000000002</v>
      </c>
    </row>
    <row r="958" spans="1:37" x14ac:dyDescent="0.3">
      <c r="A958">
        <v>957</v>
      </c>
      <c r="B958" s="3" t="s">
        <v>703</v>
      </c>
      <c r="C958" t="s">
        <v>1186</v>
      </c>
      <c r="D958" t="s">
        <v>275</v>
      </c>
      <c r="E958" t="s">
        <v>276</v>
      </c>
      <c r="F958" t="s">
        <v>61</v>
      </c>
      <c r="G958" t="s">
        <v>62</v>
      </c>
      <c r="H958" t="s">
        <v>63</v>
      </c>
      <c r="I958">
        <v>5</v>
      </c>
      <c r="J958" t="s">
        <v>70</v>
      </c>
      <c r="K958">
        <v>8</v>
      </c>
      <c r="L958" s="3" t="s">
        <v>1748</v>
      </c>
      <c r="M958">
        <v>2.6</v>
      </c>
      <c r="N958" s="3" t="s">
        <v>1748</v>
      </c>
      <c r="O958">
        <v>34.700000000000003</v>
      </c>
      <c r="P958" s="3">
        <v>458</v>
      </c>
      <c r="Q958">
        <v>20.7</v>
      </c>
      <c r="R958" s="3">
        <v>551</v>
      </c>
      <c r="S958">
        <v>3.5</v>
      </c>
      <c r="T958" s="3" t="s">
        <v>1749</v>
      </c>
      <c r="U958">
        <v>4.4000000000000004</v>
      </c>
      <c r="V958" s="3" t="s">
        <v>1749</v>
      </c>
      <c r="W958">
        <v>2</v>
      </c>
      <c r="X958" s="3" t="s">
        <v>1749</v>
      </c>
      <c r="Y958">
        <v>7.2</v>
      </c>
      <c r="Z958" s="3" t="s">
        <v>1749</v>
      </c>
      <c r="AA958">
        <v>3.8</v>
      </c>
      <c r="AB958" s="3" t="s">
        <v>1749</v>
      </c>
      <c r="AC958">
        <v>53</v>
      </c>
      <c r="AD958">
        <v>87</v>
      </c>
      <c r="AE958">
        <v>16</v>
      </c>
      <c r="AF958">
        <v>2816</v>
      </c>
      <c r="AG958">
        <v>32021</v>
      </c>
      <c r="AH958">
        <v>7774</v>
      </c>
      <c r="AI958">
        <v>14233</v>
      </c>
      <c r="AJ958">
        <v>28.561534399999999</v>
      </c>
      <c r="AK958">
        <v>77.280142999999995</v>
      </c>
    </row>
    <row r="959" spans="1:37" x14ac:dyDescent="0.3">
      <c r="A959">
        <v>958</v>
      </c>
      <c r="B959" s="3" t="s">
        <v>703</v>
      </c>
      <c r="C959" t="s">
        <v>1187</v>
      </c>
      <c r="D959" t="s">
        <v>347</v>
      </c>
      <c r="E959" t="s">
        <v>348</v>
      </c>
      <c r="F959" t="s">
        <v>82</v>
      </c>
      <c r="G959" t="s">
        <v>69</v>
      </c>
      <c r="H959" t="s">
        <v>320</v>
      </c>
      <c r="I959">
        <v>4</v>
      </c>
      <c r="J959" t="s">
        <v>70</v>
      </c>
      <c r="K959">
        <v>16.399999999999999</v>
      </c>
      <c r="L959" s="3">
        <v>536</v>
      </c>
      <c r="M959">
        <v>12.1</v>
      </c>
      <c r="N959" s="3" t="s">
        <v>1748</v>
      </c>
      <c r="O959">
        <v>8.1</v>
      </c>
      <c r="P959" s="3" t="s">
        <v>1749</v>
      </c>
      <c r="Q959">
        <v>4.0999999999999996</v>
      </c>
      <c r="R959" s="3" t="s">
        <v>1749</v>
      </c>
      <c r="S959">
        <v>6.9</v>
      </c>
      <c r="T959" s="3" t="s">
        <v>1749</v>
      </c>
      <c r="U959">
        <v>2.7</v>
      </c>
      <c r="V959" s="3" t="s">
        <v>1749</v>
      </c>
      <c r="W959">
        <v>3.3</v>
      </c>
      <c r="X959" s="3" t="s">
        <v>1749</v>
      </c>
      <c r="Y959">
        <v>9.6999999999999993</v>
      </c>
      <c r="Z959" s="3" t="s">
        <v>1749</v>
      </c>
      <c r="AA959">
        <v>29.9</v>
      </c>
      <c r="AB959" s="3">
        <v>449</v>
      </c>
      <c r="AC959">
        <v>53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>
        <v>16.474410299999999</v>
      </c>
      <c r="AK959">
        <v>102.8220243</v>
      </c>
    </row>
    <row r="960" spans="1:37" x14ac:dyDescent="0.3">
      <c r="A960">
        <v>959</v>
      </c>
      <c r="B960" s="3" t="s">
        <v>703</v>
      </c>
      <c r="C960" t="s">
        <v>1188</v>
      </c>
      <c r="D960" t="s">
        <v>347</v>
      </c>
      <c r="E960" t="s">
        <v>348</v>
      </c>
      <c r="F960" t="s">
        <v>68</v>
      </c>
      <c r="G960" t="s">
        <v>62</v>
      </c>
      <c r="H960" t="s">
        <v>320</v>
      </c>
      <c r="I960">
        <v>3</v>
      </c>
      <c r="J960" t="s">
        <v>70</v>
      </c>
      <c r="K960">
        <v>13.1</v>
      </c>
      <c r="L960" s="3" t="s">
        <v>1748</v>
      </c>
      <c r="M960">
        <v>7.2</v>
      </c>
      <c r="N960" s="3" t="s">
        <v>1748</v>
      </c>
      <c r="O960">
        <v>14</v>
      </c>
      <c r="P960" s="3" t="s">
        <v>1749</v>
      </c>
      <c r="Q960">
        <v>7.6</v>
      </c>
      <c r="R960" s="3" t="s">
        <v>1749</v>
      </c>
      <c r="S960">
        <v>12.5</v>
      </c>
      <c r="T960" s="3" t="s">
        <v>1749</v>
      </c>
      <c r="U960">
        <v>3.5</v>
      </c>
      <c r="V960" s="3" t="s">
        <v>1749</v>
      </c>
      <c r="W960">
        <v>1.6</v>
      </c>
      <c r="X960" s="3" t="s">
        <v>1749</v>
      </c>
      <c r="Y960">
        <v>8.4</v>
      </c>
      <c r="Z960" s="3" t="s">
        <v>1749</v>
      </c>
      <c r="AA960">
        <v>49.4</v>
      </c>
      <c r="AB960" s="3">
        <v>312</v>
      </c>
      <c r="AC960">
        <v>53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  <c r="AJ960">
        <v>13.6512522</v>
      </c>
      <c r="AK960">
        <v>100.4964428</v>
      </c>
    </row>
    <row r="961" spans="1:37" x14ac:dyDescent="0.3">
      <c r="A961">
        <v>960</v>
      </c>
      <c r="B961" s="3" t="s">
        <v>703</v>
      </c>
      <c r="C961" t="s">
        <v>1189</v>
      </c>
      <c r="D961" t="s">
        <v>897</v>
      </c>
      <c r="E961" t="s">
        <v>898</v>
      </c>
      <c r="F961" t="s">
        <v>68</v>
      </c>
      <c r="G961" t="s">
        <v>62</v>
      </c>
      <c r="H961" t="s">
        <v>63</v>
      </c>
      <c r="I961">
        <v>5</v>
      </c>
      <c r="J961" t="s">
        <v>70</v>
      </c>
      <c r="K961">
        <v>8.1</v>
      </c>
      <c r="L961" s="3" t="s">
        <v>1748</v>
      </c>
      <c r="M961">
        <v>14.8</v>
      </c>
      <c r="N961" s="3">
        <v>553</v>
      </c>
      <c r="O961">
        <v>37.200000000000003</v>
      </c>
      <c r="P961" s="3">
        <v>423</v>
      </c>
      <c r="Q961">
        <v>1.8</v>
      </c>
      <c r="R961" s="3" t="s">
        <v>1749</v>
      </c>
      <c r="S961">
        <v>1.9</v>
      </c>
      <c r="T961" s="3" t="s">
        <v>1749</v>
      </c>
      <c r="U961">
        <v>1.6</v>
      </c>
      <c r="V961" s="3" t="s">
        <v>1749</v>
      </c>
      <c r="W961">
        <v>1.1000000000000001</v>
      </c>
      <c r="X961" s="3" t="s">
        <v>1749</v>
      </c>
      <c r="Y961">
        <v>14</v>
      </c>
      <c r="Z961" s="3">
        <v>608</v>
      </c>
      <c r="AA961">
        <v>22.7</v>
      </c>
      <c r="AB961" s="3">
        <v>520</v>
      </c>
      <c r="AC961">
        <v>53</v>
      </c>
      <c r="AD961">
        <v>79</v>
      </c>
      <c r="AE961">
        <v>8</v>
      </c>
      <c r="AF961">
        <v>1416</v>
      </c>
      <c r="AG961">
        <v>4906</v>
      </c>
      <c r="AH961">
        <v>8484</v>
      </c>
      <c r="AI961">
        <v>15599</v>
      </c>
      <c r="AJ961">
        <v>49.8356402</v>
      </c>
      <c r="AK961">
        <v>24.014436799999999</v>
      </c>
    </row>
    <row r="962" spans="1:37" x14ac:dyDescent="0.3">
      <c r="A962">
        <v>961</v>
      </c>
      <c r="B962" s="3" t="s">
        <v>1002</v>
      </c>
      <c r="C962" t="s">
        <v>1190</v>
      </c>
      <c r="D962" t="s">
        <v>1191</v>
      </c>
      <c r="E962" t="s">
        <v>1192</v>
      </c>
      <c r="F962" t="s">
        <v>82</v>
      </c>
      <c r="G962" t="s">
        <v>69</v>
      </c>
      <c r="H962" t="s">
        <v>320</v>
      </c>
      <c r="I962">
        <v>5</v>
      </c>
      <c r="J962" t="s">
        <v>70</v>
      </c>
      <c r="K962">
        <v>10.199999999999999</v>
      </c>
      <c r="L962" s="3" t="s">
        <v>1748</v>
      </c>
      <c r="M962">
        <v>4.7</v>
      </c>
      <c r="N962" s="3" t="s">
        <v>1748</v>
      </c>
      <c r="O962">
        <v>3.4</v>
      </c>
      <c r="P962" s="3" t="s">
        <v>1749</v>
      </c>
      <c r="Q962">
        <v>4.5999999999999996</v>
      </c>
      <c r="R962" s="3" t="s">
        <v>1749</v>
      </c>
      <c r="S962">
        <v>10.3</v>
      </c>
      <c r="T962" s="3" t="s">
        <v>1749</v>
      </c>
      <c r="U962">
        <v>8.1999999999999993</v>
      </c>
      <c r="V962" s="3" t="s">
        <v>1749</v>
      </c>
      <c r="W962">
        <v>17.8</v>
      </c>
      <c r="X962" s="3">
        <v>564</v>
      </c>
      <c r="Y962">
        <v>79.5</v>
      </c>
      <c r="Z962" s="3">
        <v>51</v>
      </c>
      <c r="AA962">
        <v>9.1999999999999993</v>
      </c>
      <c r="AB962" s="3">
        <v>685</v>
      </c>
      <c r="AC962">
        <v>53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>
        <v>0.33263470000000001</v>
      </c>
      <c r="AK962">
        <v>32.568586099999997</v>
      </c>
    </row>
    <row r="963" spans="1:37" x14ac:dyDescent="0.3">
      <c r="A963">
        <v>962</v>
      </c>
      <c r="B963" s="3">
        <v>794</v>
      </c>
      <c r="C963" t="s">
        <v>1193</v>
      </c>
      <c r="D963" t="s">
        <v>275</v>
      </c>
      <c r="E963" t="s">
        <v>276</v>
      </c>
      <c r="F963" t="s">
        <v>68</v>
      </c>
      <c r="G963" t="s">
        <v>69</v>
      </c>
      <c r="H963" t="s">
        <v>63</v>
      </c>
      <c r="I963">
        <v>3</v>
      </c>
      <c r="J963" t="s">
        <v>64</v>
      </c>
      <c r="K963">
        <v>9.6</v>
      </c>
      <c r="L963" s="3" t="s">
        <v>1748</v>
      </c>
      <c r="M963">
        <v>7</v>
      </c>
      <c r="N963" s="3" t="s">
        <v>1748</v>
      </c>
      <c r="O963">
        <v>46.4</v>
      </c>
      <c r="P963" s="3">
        <v>339</v>
      </c>
      <c r="Q963">
        <v>4</v>
      </c>
      <c r="R963" s="3" t="s">
        <v>1749</v>
      </c>
      <c r="S963">
        <v>1.7</v>
      </c>
      <c r="T963" s="3" t="s">
        <v>1749</v>
      </c>
      <c r="U963">
        <v>7.1</v>
      </c>
      <c r="V963" s="3" t="s">
        <v>1749</v>
      </c>
      <c r="W963">
        <v>13</v>
      </c>
      <c r="X963" s="3">
        <v>626</v>
      </c>
      <c r="Y963">
        <v>11.3</v>
      </c>
      <c r="Z963" s="3" t="s">
        <v>1749</v>
      </c>
      <c r="AA963">
        <v>1.7</v>
      </c>
      <c r="AB963" s="3" t="s">
        <v>1749</v>
      </c>
      <c r="AC963">
        <v>53</v>
      </c>
      <c r="AD963">
        <v>87</v>
      </c>
      <c r="AE963">
        <v>16</v>
      </c>
      <c r="AF963">
        <v>2816</v>
      </c>
      <c r="AG963">
        <v>32021</v>
      </c>
      <c r="AH963">
        <v>7774</v>
      </c>
      <c r="AI963">
        <v>14233</v>
      </c>
      <c r="AJ963">
        <v>13.353343300000001</v>
      </c>
      <c r="AK963">
        <v>74.784895500000005</v>
      </c>
    </row>
    <row r="964" spans="1:37" x14ac:dyDescent="0.3">
      <c r="A964">
        <v>963</v>
      </c>
      <c r="B964" s="3" t="s">
        <v>703</v>
      </c>
      <c r="C964" t="s">
        <v>1194</v>
      </c>
      <c r="D964" t="s">
        <v>372</v>
      </c>
      <c r="E964" t="s">
        <v>373</v>
      </c>
      <c r="F964" t="s">
        <v>91</v>
      </c>
      <c r="G964" t="s">
        <v>134</v>
      </c>
      <c r="H964" t="s">
        <v>708</v>
      </c>
      <c r="I964">
        <v>3</v>
      </c>
      <c r="J964" t="s">
        <v>64</v>
      </c>
      <c r="K964">
        <v>5.9</v>
      </c>
      <c r="L964" s="3" t="s">
        <v>1748</v>
      </c>
      <c r="M964">
        <v>11.9</v>
      </c>
      <c r="N964" s="3" t="s">
        <v>1748</v>
      </c>
      <c r="O964">
        <v>17.7</v>
      </c>
      <c r="P964" s="3" t="s">
        <v>1749</v>
      </c>
      <c r="Q964">
        <v>3.5</v>
      </c>
      <c r="R964" s="3" t="s">
        <v>1749</v>
      </c>
      <c r="S964">
        <v>75.2</v>
      </c>
      <c r="T964" s="3">
        <v>251</v>
      </c>
      <c r="U964">
        <v>19.8</v>
      </c>
      <c r="V964" s="3">
        <v>550</v>
      </c>
      <c r="W964">
        <v>1</v>
      </c>
      <c r="X964" s="3" t="s">
        <v>1749</v>
      </c>
      <c r="Y964">
        <v>14.8</v>
      </c>
      <c r="Z964" s="3">
        <v>567</v>
      </c>
      <c r="AA964">
        <v>1.2</v>
      </c>
      <c r="AB964" s="3" t="s">
        <v>1749</v>
      </c>
      <c r="AC964">
        <v>53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 t="e">
        <v>#N/A</v>
      </c>
      <c r="AJ964">
        <v>43.241948000000001</v>
      </c>
      <c r="AK964">
        <v>76.955597999999995</v>
      </c>
    </row>
    <row r="965" spans="1:37" x14ac:dyDescent="0.3">
      <c r="A965">
        <v>964</v>
      </c>
      <c r="B965" s="3" t="s">
        <v>703</v>
      </c>
      <c r="C965" t="s">
        <v>1195</v>
      </c>
      <c r="D965" t="s">
        <v>94</v>
      </c>
      <c r="E965" t="s">
        <v>1726</v>
      </c>
      <c r="F965" t="s">
        <v>82</v>
      </c>
      <c r="G965" t="s">
        <v>62</v>
      </c>
      <c r="H965" t="s">
        <v>63</v>
      </c>
      <c r="I965">
        <v>2</v>
      </c>
      <c r="J965" t="s">
        <v>70</v>
      </c>
      <c r="K965">
        <v>4.7</v>
      </c>
      <c r="L965" s="3" t="s">
        <v>1748</v>
      </c>
      <c r="M965">
        <v>1.4</v>
      </c>
      <c r="N965" s="3" t="s">
        <v>1748</v>
      </c>
      <c r="O965">
        <v>30</v>
      </c>
      <c r="P965" s="3">
        <v>520</v>
      </c>
      <c r="Q965">
        <v>28.9</v>
      </c>
      <c r="R965" s="3">
        <v>445</v>
      </c>
      <c r="S965">
        <v>0</v>
      </c>
      <c r="T965" s="3">
        <v>0</v>
      </c>
      <c r="U965">
        <v>1.4</v>
      </c>
      <c r="V965" s="3" t="s">
        <v>1749</v>
      </c>
      <c r="W965">
        <v>5.5</v>
      </c>
      <c r="X965" s="3" t="s">
        <v>1749</v>
      </c>
      <c r="Y965">
        <v>5.6</v>
      </c>
      <c r="Z965" s="3" t="s">
        <v>1749</v>
      </c>
      <c r="AA965">
        <v>2.2999999999999998</v>
      </c>
      <c r="AB965" s="3" t="s">
        <v>1749</v>
      </c>
      <c r="AC965">
        <v>53</v>
      </c>
      <c r="AD965">
        <v>94</v>
      </c>
      <c r="AE965">
        <v>1</v>
      </c>
      <c r="AF965">
        <v>1008</v>
      </c>
      <c r="AG965">
        <v>2742</v>
      </c>
      <c r="AH965">
        <v>30726</v>
      </c>
      <c r="AI965">
        <v>58947</v>
      </c>
      <c r="AJ965">
        <v>34.262298000000001</v>
      </c>
      <c r="AK965">
        <v>108.073742</v>
      </c>
    </row>
    <row r="966" spans="1:37" x14ac:dyDescent="0.3">
      <c r="A966">
        <v>965</v>
      </c>
      <c r="B966" s="3">
        <v>696</v>
      </c>
      <c r="C966" t="s">
        <v>1196</v>
      </c>
      <c r="D966" t="s">
        <v>275</v>
      </c>
      <c r="E966" t="s">
        <v>276</v>
      </c>
      <c r="F966" t="s">
        <v>61</v>
      </c>
      <c r="G966" t="s">
        <v>134</v>
      </c>
      <c r="H966" t="s">
        <v>320</v>
      </c>
      <c r="I966">
        <v>2</v>
      </c>
      <c r="J966" t="s">
        <v>64</v>
      </c>
      <c r="K966">
        <v>6.6</v>
      </c>
      <c r="L966" s="3" t="s">
        <v>1748</v>
      </c>
      <c r="M966">
        <v>13.1</v>
      </c>
      <c r="N966" s="3" t="s">
        <v>1748</v>
      </c>
      <c r="O966">
        <v>51.1</v>
      </c>
      <c r="P966" s="3">
        <v>305</v>
      </c>
      <c r="Q966">
        <v>1.5</v>
      </c>
      <c r="R966" s="3" t="s">
        <v>1749</v>
      </c>
      <c r="S966">
        <v>25.1</v>
      </c>
      <c r="T966" s="3">
        <v>533</v>
      </c>
      <c r="U966">
        <v>1.2</v>
      </c>
      <c r="V966" s="3" t="s">
        <v>1749</v>
      </c>
      <c r="W966">
        <v>1</v>
      </c>
      <c r="X966" s="3" t="s">
        <v>1749</v>
      </c>
      <c r="Y966">
        <v>8.6999999999999993</v>
      </c>
      <c r="Z966" s="3" t="s">
        <v>1749</v>
      </c>
      <c r="AA966">
        <v>1.5</v>
      </c>
      <c r="AB966" s="3" t="s">
        <v>1749</v>
      </c>
      <c r="AC966">
        <v>53</v>
      </c>
      <c r="AD966">
        <v>87</v>
      </c>
      <c r="AE966">
        <v>16</v>
      </c>
      <c r="AF966">
        <v>2816</v>
      </c>
      <c r="AG966">
        <v>32021</v>
      </c>
      <c r="AH966">
        <v>7774</v>
      </c>
      <c r="AI966">
        <v>14233</v>
      </c>
      <c r="AJ966">
        <v>28.9264157</v>
      </c>
      <c r="AK966">
        <v>77.056576899999996</v>
      </c>
    </row>
    <row r="967" spans="1:37" x14ac:dyDescent="0.3">
      <c r="A967">
        <v>966</v>
      </c>
      <c r="B967" s="3">
        <v>795</v>
      </c>
      <c r="C967" t="s">
        <v>1197</v>
      </c>
      <c r="D967" t="s">
        <v>193</v>
      </c>
      <c r="E967" t="s">
        <v>194</v>
      </c>
      <c r="F967" t="s">
        <v>61</v>
      </c>
      <c r="G967" t="s">
        <v>78</v>
      </c>
      <c r="H967" t="s">
        <v>63</v>
      </c>
      <c r="I967">
        <v>5</v>
      </c>
      <c r="J967" t="s">
        <v>70</v>
      </c>
      <c r="K967">
        <v>5.7</v>
      </c>
      <c r="L967" s="3" t="s">
        <v>1748</v>
      </c>
      <c r="M967">
        <v>3.5</v>
      </c>
      <c r="N967" s="3" t="s">
        <v>1748</v>
      </c>
      <c r="O967">
        <v>49.4</v>
      </c>
      <c r="P967" s="3">
        <v>315</v>
      </c>
      <c r="Q967">
        <v>1.8</v>
      </c>
      <c r="R967" s="3" t="s">
        <v>1749</v>
      </c>
      <c r="S967">
        <v>4.5999999999999996</v>
      </c>
      <c r="T967" s="3" t="s">
        <v>1749</v>
      </c>
      <c r="U967">
        <v>49.2</v>
      </c>
      <c r="V967" s="3">
        <v>302</v>
      </c>
      <c r="W967">
        <v>1.1000000000000001</v>
      </c>
      <c r="X967" s="3" t="s">
        <v>1749</v>
      </c>
      <c r="Y967">
        <v>9.4</v>
      </c>
      <c r="Z967" s="3" t="s">
        <v>1749</v>
      </c>
      <c r="AA967">
        <v>1.2</v>
      </c>
      <c r="AB967" s="3" t="s">
        <v>1749</v>
      </c>
      <c r="AC967">
        <v>53</v>
      </c>
      <c r="AD967">
        <v>87</v>
      </c>
      <c r="AE967">
        <v>17</v>
      </c>
      <c r="AF967">
        <v>3786</v>
      </c>
      <c r="AG967">
        <v>12588</v>
      </c>
      <c r="AH967">
        <v>9400</v>
      </c>
      <c r="AI967">
        <v>17679</v>
      </c>
      <c r="AJ967">
        <v>59.971713600000001</v>
      </c>
      <c r="AK967">
        <v>30.323120599999999</v>
      </c>
    </row>
    <row r="968" spans="1:37" x14ac:dyDescent="0.3">
      <c r="A968">
        <v>967</v>
      </c>
      <c r="B968" s="3" t="s">
        <v>856</v>
      </c>
      <c r="C968" t="s">
        <v>1198</v>
      </c>
      <c r="D968" t="s">
        <v>494</v>
      </c>
      <c r="E968" t="s">
        <v>495</v>
      </c>
      <c r="F968" t="s">
        <v>68</v>
      </c>
      <c r="G968" t="s">
        <v>78</v>
      </c>
      <c r="H968" t="s">
        <v>63</v>
      </c>
      <c r="I968">
        <v>4</v>
      </c>
      <c r="J968" t="s">
        <v>70</v>
      </c>
      <c r="K968">
        <v>6.7</v>
      </c>
      <c r="L968" s="3" t="s">
        <v>1748</v>
      </c>
      <c r="M968">
        <v>12.3</v>
      </c>
      <c r="N968" s="3" t="s">
        <v>1748</v>
      </c>
      <c r="O968">
        <v>4</v>
      </c>
      <c r="P968" s="3" t="s">
        <v>1749</v>
      </c>
      <c r="Q968">
        <v>29.1</v>
      </c>
      <c r="R968" s="3">
        <v>442</v>
      </c>
      <c r="S968">
        <v>1.6</v>
      </c>
      <c r="T968" s="3" t="s">
        <v>1749</v>
      </c>
      <c r="U968">
        <v>1.7</v>
      </c>
      <c r="V968" s="3" t="s">
        <v>1749</v>
      </c>
      <c r="W968">
        <v>8.5</v>
      </c>
      <c r="X968" s="3" t="s">
        <v>1749</v>
      </c>
      <c r="Y968">
        <v>6.9</v>
      </c>
      <c r="Z968" s="3" t="s">
        <v>1749</v>
      </c>
      <c r="AA968">
        <v>1.9</v>
      </c>
      <c r="AB968" s="3" t="s">
        <v>1749</v>
      </c>
      <c r="AC968">
        <v>53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>
        <v>35.799920200000003</v>
      </c>
      <c r="AK968">
        <v>51.393804799999998</v>
      </c>
    </row>
    <row r="969" spans="1:37" x14ac:dyDescent="0.3">
      <c r="A969">
        <v>968</v>
      </c>
      <c r="B969" s="3" t="s">
        <v>703</v>
      </c>
      <c r="C969" t="s">
        <v>1199</v>
      </c>
      <c r="D969" t="s">
        <v>193</v>
      </c>
      <c r="E969" t="s">
        <v>194</v>
      </c>
      <c r="F969" t="s">
        <v>68</v>
      </c>
      <c r="G969" t="s">
        <v>62</v>
      </c>
      <c r="H969" t="s">
        <v>63</v>
      </c>
      <c r="I969">
        <v>4</v>
      </c>
      <c r="J969" t="s">
        <v>70</v>
      </c>
      <c r="K969">
        <v>9.3000000000000007</v>
      </c>
      <c r="L969" s="3" t="s">
        <v>1748</v>
      </c>
      <c r="M969">
        <v>4.2</v>
      </c>
      <c r="N969" s="3" t="s">
        <v>1748</v>
      </c>
      <c r="O969">
        <v>39.4</v>
      </c>
      <c r="P969" s="3">
        <v>402</v>
      </c>
      <c r="Q969">
        <v>3</v>
      </c>
      <c r="R969" s="3" t="s">
        <v>1749</v>
      </c>
      <c r="S969">
        <v>9.6999999999999993</v>
      </c>
      <c r="T969" s="3" t="s">
        <v>1749</v>
      </c>
      <c r="U969">
        <v>16.399999999999999</v>
      </c>
      <c r="V969" s="3">
        <v>591</v>
      </c>
      <c r="W969">
        <v>36.6</v>
      </c>
      <c r="X969" s="3">
        <v>404</v>
      </c>
      <c r="Y969">
        <v>5.0999999999999996</v>
      </c>
      <c r="Z969" s="3" t="s">
        <v>1749</v>
      </c>
      <c r="AA969">
        <v>1.3</v>
      </c>
      <c r="AB969" s="3" t="s">
        <v>1749</v>
      </c>
      <c r="AC969">
        <v>53</v>
      </c>
      <c r="AD969">
        <v>87</v>
      </c>
      <c r="AE969">
        <v>17</v>
      </c>
      <c r="AF969">
        <v>3786</v>
      </c>
      <c r="AG969">
        <v>12588</v>
      </c>
      <c r="AH969">
        <v>9400</v>
      </c>
      <c r="AI969">
        <v>17679</v>
      </c>
      <c r="AJ969">
        <v>55.160575199999997</v>
      </c>
      <c r="AK969">
        <v>61.370239099999999</v>
      </c>
    </row>
    <row r="970" spans="1:37" x14ac:dyDescent="0.3">
      <c r="A970">
        <v>969</v>
      </c>
      <c r="B970" s="3" t="s">
        <v>703</v>
      </c>
      <c r="C970" t="s">
        <v>1200</v>
      </c>
      <c r="D970" t="s">
        <v>897</v>
      </c>
      <c r="E970" t="s">
        <v>898</v>
      </c>
      <c r="F970" t="s">
        <v>61</v>
      </c>
      <c r="G970" t="s">
        <v>69</v>
      </c>
      <c r="H970" t="s">
        <v>320</v>
      </c>
      <c r="I970">
        <v>3</v>
      </c>
      <c r="J970" t="s">
        <v>70</v>
      </c>
      <c r="K970">
        <v>5.6</v>
      </c>
      <c r="L970" s="3" t="s">
        <v>1748</v>
      </c>
      <c r="M970">
        <v>5.7</v>
      </c>
      <c r="N970" s="3" t="s">
        <v>1748</v>
      </c>
      <c r="O970">
        <v>42.4</v>
      </c>
      <c r="P970" s="3">
        <v>373</v>
      </c>
      <c r="Q970">
        <v>2.2999999999999998</v>
      </c>
      <c r="R970" s="3" t="s">
        <v>1749</v>
      </c>
      <c r="S970">
        <v>2.9</v>
      </c>
      <c r="T970" s="3" t="s">
        <v>1749</v>
      </c>
      <c r="U970">
        <v>63.1</v>
      </c>
      <c r="V970" s="3">
        <v>239</v>
      </c>
      <c r="W970">
        <v>1.2</v>
      </c>
      <c r="X970" s="3" t="s">
        <v>1749</v>
      </c>
      <c r="Y970">
        <v>9.6999999999999993</v>
      </c>
      <c r="Z970" s="3" t="s">
        <v>1749</v>
      </c>
      <c r="AA970">
        <v>3.4</v>
      </c>
      <c r="AB970" s="3" t="s">
        <v>1749</v>
      </c>
      <c r="AC970">
        <v>53</v>
      </c>
      <c r="AD970">
        <v>79</v>
      </c>
      <c r="AE970">
        <v>8</v>
      </c>
      <c r="AF970">
        <v>1416</v>
      </c>
      <c r="AG970">
        <v>4906</v>
      </c>
      <c r="AH970">
        <v>8484</v>
      </c>
      <c r="AI970">
        <v>15599</v>
      </c>
      <c r="AJ970">
        <v>50.892264400000002</v>
      </c>
      <c r="AK970">
        <v>34.841810299999999</v>
      </c>
    </row>
    <row r="971" spans="1:37" x14ac:dyDescent="0.3">
      <c r="A971">
        <v>970</v>
      </c>
      <c r="B971" s="3" t="s">
        <v>703</v>
      </c>
      <c r="C971" t="s">
        <v>1201</v>
      </c>
      <c r="D971" t="s">
        <v>737</v>
      </c>
      <c r="E971" t="s">
        <v>738</v>
      </c>
      <c r="F971" t="s">
        <v>61</v>
      </c>
      <c r="G971" t="s">
        <v>62</v>
      </c>
      <c r="H971" t="s">
        <v>320</v>
      </c>
      <c r="I971">
        <v>4</v>
      </c>
      <c r="J971" t="s">
        <v>70</v>
      </c>
      <c r="K971">
        <v>8.4</v>
      </c>
      <c r="L971" s="3" t="s">
        <v>1748</v>
      </c>
      <c r="M971">
        <v>33.799999999999997</v>
      </c>
      <c r="N971" s="3">
        <v>291</v>
      </c>
      <c r="O971">
        <v>23.2</v>
      </c>
      <c r="P971" s="3">
        <v>612</v>
      </c>
      <c r="Q971">
        <v>1.4</v>
      </c>
      <c r="R971" s="3" t="s">
        <v>1749</v>
      </c>
      <c r="S971">
        <v>6.8</v>
      </c>
      <c r="T971" s="3" t="s">
        <v>1749</v>
      </c>
      <c r="U971">
        <v>2</v>
      </c>
      <c r="V971" s="3" t="s">
        <v>1749</v>
      </c>
      <c r="W971">
        <v>1</v>
      </c>
      <c r="X971" s="3" t="s">
        <v>1749</v>
      </c>
      <c r="Y971">
        <v>12.4</v>
      </c>
      <c r="Z971" s="3" t="s">
        <v>1749</v>
      </c>
      <c r="AA971">
        <v>1.9</v>
      </c>
      <c r="AB971" s="3" t="s">
        <v>1749</v>
      </c>
      <c r="AC971">
        <v>53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>
        <v>9.8536438000000004</v>
      </c>
      <c r="AK971">
        <v>-83.909591899999995</v>
      </c>
    </row>
    <row r="972" spans="1:37" x14ac:dyDescent="0.3">
      <c r="A972">
        <v>971</v>
      </c>
      <c r="B972" s="3" t="s">
        <v>856</v>
      </c>
      <c r="C972" t="s">
        <v>1202</v>
      </c>
      <c r="D972" t="s">
        <v>275</v>
      </c>
      <c r="E972" t="s">
        <v>276</v>
      </c>
      <c r="F972" t="s">
        <v>61</v>
      </c>
      <c r="G972" t="s">
        <v>78</v>
      </c>
      <c r="H972" t="s">
        <v>63</v>
      </c>
      <c r="I972">
        <v>4</v>
      </c>
      <c r="J972" t="s">
        <v>70</v>
      </c>
      <c r="K972">
        <v>3.8</v>
      </c>
      <c r="L972" s="3" t="s">
        <v>1748</v>
      </c>
      <c r="M972">
        <v>4</v>
      </c>
      <c r="N972" s="3" t="s">
        <v>1748</v>
      </c>
      <c r="O972">
        <v>7.9</v>
      </c>
      <c r="P972" s="3" t="s">
        <v>1749</v>
      </c>
      <c r="Q972">
        <v>36.9</v>
      </c>
      <c r="R972" s="3">
        <v>379</v>
      </c>
      <c r="S972">
        <v>3.7</v>
      </c>
      <c r="T972" s="3" t="s">
        <v>1749</v>
      </c>
      <c r="U972">
        <v>1.6</v>
      </c>
      <c r="V972" s="3" t="s">
        <v>1749</v>
      </c>
      <c r="W972">
        <v>1.6</v>
      </c>
      <c r="X972" s="3" t="s">
        <v>1749</v>
      </c>
      <c r="Y972">
        <v>8.6999999999999993</v>
      </c>
      <c r="Z972" s="3" t="s">
        <v>1749</v>
      </c>
      <c r="AA972">
        <v>1.2</v>
      </c>
      <c r="AB972" s="3" t="s">
        <v>1749</v>
      </c>
      <c r="AC972">
        <v>53</v>
      </c>
      <c r="AD972">
        <v>87</v>
      </c>
      <c r="AE972">
        <v>16</v>
      </c>
      <c r="AF972">
        <v>2816</v>
      </c>
      <c r="AG972">
        <v>32021</v>
      </c>
      <c r="AH972">
        <v>7774</v>
      </c>
      <c r="AI972">
        <v>14233</v>
      </c>
      <c r="AJ972">
        <v>30.356424199999999</v>
      </c>
      <c r="AK972">
        <v>76.364701199999999</v>
      </c>
    </row>
    <row r="973" spans="1:37" x14ac:dyDescent="0.3">
      <c r="A973">
        <v>972</v>
      </c>
      <c r="B973" s="3" t="s">
        <v>856</v>
      </c>
      <c r="C973" t="s">
        <v>1203</v>
      </c>
      <c r="D973" t="s">
        <v>59</v>
      </c>
      <c r="E973" t="s">
        <v>60</v>
      </c>
      <c r="F973" t="s">
        <v>82</v>
      </c>
      <c r="G973" t="s">
        <v>62</v>
      </c>
      <c r="H973" t="s">
        <v>63</v>
      </c>
      <c r="I973">
        <v>5</v>
      </c>
      <c r="J973" t="s">
        <v>70</v>
      </c>
      <c r="K973">
        <v>9.6999999999999993</v>
      </c>
      <c r="L973" s="3" t="s">
        <v>1748</v>
      </c>
      <c r="M973">
        <v>19</v>
      </c>
      <c r="N973" s="3">
        <v>471</v>
      </c>
      <c r="O973">
        <v>5.9</v>
      </c>
      <c r="P973" s="3" t="s">
        <v>1749</v>
      </c>
      <c r="Q973">
        <v>12.8</v>
      </c>
      <c r="R973" s="3">
        <v>681</v>
      </c>
      <c r="S973">
        <v>8.9</v>
      </c>
      <c r="T973" s="3" t="s">
        <v>1749</v>
      </c>
      <c r="U973">
        <v>2.7</v>
      </c>
      <c r="V973" s="3" t="s">
        <v>1749</v>
      </c>
      <c r="W973">
        <v>8.8000000000000007</v>
      </c>
      <c r="X973" s="3" t="s">
        <v>1749</v>
      </c>
      <c r="Y973">
        <v>13.3</v>
      </c>
      <c r="Z973" s="3">
        <v>646</v>
      </c>
      <c r="AA973">
        <v>16.3</v>
      </c>
      <c r="AB973" s="3">
        <v>588</v>
      </c>
      <c r="AC973">
        <v>53</v>
      </c>
      <c r="AD973">
        <v>100</v>
      </c>
      <c r="AE973">
        <v>19</v>
      </c>
      <c r="AF973">
        <v>27091</v>
      </c>
      <c r="AG973">
        <v>12264</v>
      </c>
      <c r="AH973">
        <v>59456</v>
      </c>
      <c r="AI973">
        <v>113268</v>
      </c>
      <c r="AJ973">
        <v>33.2114385</v>
      </c>
      <c r="AK973">
        <v>-87.540100199999998</v>
      </c>
    </row>
    <row r="974" spans="1:37" x14ac:dyDescent="0.3">
      <c r="A974">
        <v>973</v>
      </c>
      <c r="B974" s="3">
        <v>749</v>
      </c>
      <c r="C974" t="s">
        <v>1204</v>
      </c>
      <c r="D974" t="s">
        <v>113</v>
      </c>
      <c r="E974" t="s">
        <v>114</v>
      </c>
      <c r="F974" t="s">
        <v>61</v>
      </c>
      <c r="G974" t="s">
        <v>62</v>
      </c>
      <c r="H974" t="s">
        <v>63</v>
      </c>
      <c r="I974">
        <v>2</v>
      </c>
      <c r="J974" t="s">
        <v>70</v>
      </c>
      <c r="K974">
        <v>12.6</v>
      </c>
      <c r="L974" s="3" t="s">
        <v>1748</v>
      </c>
      <c r="M974">
        <v>5.4</v>
      </c>
      <c r="N974" s="3" t="s">
        <v>1748</v>
      </c>
      <c r="O974">
        <v>28.7</v>
      </c>
      <c r="P974" s="3">
        <v>536</v>
      </c>
      <c r="Q974">
        <v>14.3</v>
      </c>
      <c r="R974" s="3">
        <v>648</v>
      </c>
      <c r="S974">
        <v>6.9</v>
      </c>
      <c r="T974" s="3" t="s">
        <v>1749</v>
      </c>
      <c r="U974">
        <v>6.3</v>
      </c>
      <c r="V974" s="3" t="s">
        <v>1749</v>
      </c>
      <c r="W974">
        <v>2.2999999999999998</v>
      </c>
      <c r="X974" s="3" t="s">
        <v>1749</v>
      </c>
      <c r="Y974">
        <v>8.8000000000000007</v>
      </c>
      <c r="Z974" s="3" t="s">
        <v>1749</v>
      </c>
      <c r="AA974">
        <v>1.1000000000000001</v>
      </c>
      <c r="AB974" s="3" t="s">
        <v>1749</v>
      </c>
      <c r="AC974">
        <v>53</v>
      </c>
      <c r="AD974">
        <v>92</v>
      </c>
      <c r="AE974">
        <v>9</v>
      </c>
      <c r="AF974">
        <v>8132</v>
      </c>
      <c r="AG974">
        <v>3470</v>
      </c>
      <c r="AH974">
        <v>37963</v>
      </c>
      <c r="AI974">
        <v>72067</v>
      </c>
      <c r="AJ974">
        <v>35.617248699999998</v>
      </c>
      <c r="AK974">
        <v>139.37715589999999</v>
      </c>
    </row>
    <row r="975" spans="1:37" x14ac:dyDescent="0.3">
      <c r="A975">
        <v>974</v>
      </c>
      <c r="B975" s="3" t="s">
        <v>856</v>
      </c>
      <c r="C975" t="s">
        <v>1205</v>
      </c>
      <c r="D975" t="s">
        <v>278</v>
      </c>
      <c r="E975" t="s">
        <v>279</v>
      </c>
      <c r="F975" t="s">
        <v>68</v>
      </c>
      <c r="G975" t="s">
        <v>69</v>
      </c>
      <c r="H975" t="s">
        <v>320</v>
      </c>
      <c r="I975">
        <v>3</v>
      </c>
      <c r="J975" t="s">
        <v>70</v>
      </c>
      <c r="K975">
        <v>8.9</v>
      </c>
      <c r="L975" s="3" t="s">
        <v>1748</v>
      </c>
      <c r="M975">
        <v>2</v>
      </c>
      <c r="N975" s="3" t="s">
        <v>1748</v>
      </c>
      <c r="O975">
        <v>15.5</v>
      </c>
      <c r="P975" s="3" t="s">
        <v>1749</v>
      </c>
      <c r="Q975">
        <v>9.6</v>
      </c>
      <c r="R975" s="3" t="s">
        <v>1749</v>
      </c>
      <c r="S975">
        <v>2</v>
      </c>
      <c r="T975" s="3" t="s">
        <v>1749</v>
      </c>
      <c r="U975">
        <v>4.5</v>
      </c>
      <c r="V975" s="3" t="s">
        <v>1749</v>
      </c>
      <c r="W975">
        <v>35.299999999999997</v>
      </c>
      <c r="X975" s="3">
        <v>418</v>
      </c>
      <c r="Y975">
        <v>7.5</v>
      </c>
      <c r="Z975" s="3" t="s">
        <v>1749</v>
      </c>
      <c r="AA975">
        <v>55.2</v>
      </c>
      <c r="AB975" s="3">
        <v>275</v>
      </c>
      <c r="AC975">
        <v>53</v>
      </c>
      <c r="AD975">
        <v>90</v>
      </c>
      <c r="AE975">
        <v>8</v>
      </c>
      <c r="AF975">
        <v>4882</v>
      </c>
      <c r="AG975">
        <v>2453</v>
      </c>
      <c r="AH975">
        <v>27945</v>
      </c>
      <c r="AI975">
        <v>51090</v>
      </c>
      <c r="AJ975">
        <v>39.279560699999998</v>
      </c>
      <c r="AK975">
        <v>-3.097702</v>
      </c>
    </row>
    <row r="976" spans="1:37" x14ac:dyDescent="0.3">
      <c r="A976">
        <v>975</v>
      </c>
      <c r="B976" s="3" t="s">
        <v>703</v>
      </c>
      <c r="C976" t="s">
        <v>1206</v>
      </c>
      <c r="D976" t="s">
        <v>202</v>
      </c>
      <c r="E976" t="s">
        <v>203</v>
      </c>
      <c r="F976" t="s">
        <v>91</v>
      </c>
      <c r="G976" t="s">
        <v>69</v>
      </c>
      <c r="H976" t="s">
        <v>320</v>
      </c>
      <c r="I976">
        <v>4</v>
      </c>
      <c r="J976" t="s">
        <v>64</v>
      </c>
      <c r="K976">
        <v>8.3000000000000007</v>
      </c>
      <c r="L976" s="3" t="s">
        <v>1748</v>
      </c>
      <c r="M976">
        <v>13.1</v>
      </c>
      <c r="N976" s="3" t="s">
        <v>1748</v>
      </c>
      <c r="O976">
        <v>39.9</v>
      </c>
      <c r="P976" s="3">
        <v>394</v>
      </c>
      <c r="Q976">
        <v>1.9</v>
      </c>
      <c r="R976" s="3" t="s">
        <v>1749</v>
      </c>
      <c r="S976">
        <v>26.1</v>
      </c>
      <c r="T976" s="3">
        <v>522</v>
      </c>
      <c r="U976">
        <v>5.3</v>
      </c>
      <c r="V976" s="3" t="s">
        <v>1749</v>
      </c>
      <c r="W976">
        <v>1</v>
      </c>
      <c r="X976" s="3" t="s">
        <v>1749</v>
      </c>
      <c r="Y976">
        <v>9.5</v>
      </c>
      <c r="Z976" s="3" t="s">
        <v>1749</v>
      </c>
      <c r="AA976">
        <v>1</v>
      </c>
      <c r="AB976" s="3" t="s">
        <v>1749</v>
      </c>
      <c r="AC976">
        <v>53</v>
      </c>
      <c r="AD976">
        <v>79</v>
      </c>
      <c r="AE976">
        <v>10</v>
      </c>
      <c r="AF976">
        <v>3364</v>
      </c>
      <c r="AG976">
        <v>13084</v>
      </c>
      <c r="AH976">
        <v>13964</v>
      </c>
      <c r="AI976">
        <v>26036</v>
      </c>
      <c r="AJ976">
        <v>19.0548945</v>
      </c>
      <c r="AK976">
        <v>-98.284520400000005</v>
      </c>
    </row>
    <row r="977" spans="1:37" x14ac:dyDescent="0.3">
      <c r="A977">
        <v>976</v>
      </c>
      <c r="B977" s="3" t="s">
        <v>703</v>
      </c>
      <c r="C977" t="s">
        <v>1207</v>
      </c>
      <c r="D977" t="s">
        <v>215</v>
      </c>
      <c r="E977" t="s">
        <v>216</v>
      </c>
      <c r="F977" t="s">
        <v>61</v>
      </c>
      <c r="G977" t="s">
        <v>69</v>
      </c>
      <c r="H977" t="s">
        <v>320</v>
      </c>
      <c r="I977">
        <v>3</v>
      </c>
      <c r="J977" t="s">
        <v>64</v>
      </c>
      <c r="K977">
        <v>15</v>
      </c>
      <c r="L977" s="3">
        <v>581</v>
      </c>
      <c r="M977">
        <v>24.5</v>
      </c>
      <c r="N977" s="3">
        <v>394</v>
      </c>
      <c r="O977">
        <v>9</v>
      </c>
      <c r="P977" s="3" t="s">
        <v>1749</v>
      </c>
      <c r="Q977">
        <v>3</v>
      </c>
      <c r="R977" s="3" t="s">
        <v>1749</v>
      </c>
      <c r="S977">
        <v>12.4</v>
      </c>
      <c r="T977" s="3" t="s">
        <v>1749</v>
      </c>
      <c r="U977">
        <v>2.2999999999999998</v>
      </c>
      <c r="V977" s="3" t="s">
        <v>1749</v>
      </c>
      <c r="W977">
        <v>1.2</v>
      </c>
      <c r="X977" s="3" t="s">
        <v>1749</v>
      </c>
      <c r="Y977">
        <v>9.1</v>
      </c>
      <c r="Z977" s="3" t="s">
        <v>1749</v>
      </c>
      <c r="AA977">
        <v>1.1000000000000001</v>
      </c>
      <c r="AB977" s="3" t="s">
        <v>1749</v>
      </c>
      <c r="AC977">
        <v>53</v>
      </c>
      <c r="AD977">
        <v>83</v>
      </c>
      <c r="AE977">
        <v>11</v>
      </c>
      <c r="AF977">
        <v>5757</v>
      </c>
      <c r="AG977">
        <v>9004</v>
      </c>
      <c r="AH977">
        <v>24975</v>
      </c>
      <c r="AI977">
        <v>46620</v>
      </c>
      <c r="AJ977">
        <v>-33.403999599999999</v>
      </c>
      <c r="AK977">
        <v>-70.507468900000006</v>
      </c>
    </row>
    <row r="978" spans="1:37" x14ac:dyDescent="0.3">
      <c r="A978">
        <v>977</v>
      </c>
      <c r="B978" s="3" t="s">
        <v>856</v>
      </c>
      <c r="C978" t="s">
        <v>1208</v>
      </c>
      <c r="D978" t="s">
        <v>278</v>
      </c>
      <c r="E978" t="s">
        <v>279</v>
      </c>
      <c r="F978" t="s">
        <v>68</v>
      </c>
      <c r="G978" t="s">
        <v>62</v>
      </c>
      <c r="H978" t="s">
        <v>63</v>
      </c>
      <c r="I978">
        <v>4</v>
      </c>
      <c r="J978" t="s">
        <v>64</v>
      </c>
      <c r="K978">
        <v>10.3</v>
      </c>
      <c r="L978" s="3" t="s">
        <v>1748</v>
      </c>
      <c r="M978">
        <v>3.6</v>
      </c>
      <c r="N978" s="3" t="s">
        <v>1748</v>
      </c>
      <c r="O978">
        <v>30</v>
      </c>
      <c r="P978" s="3">
        <v>521</v>
      </c>
      <c r="Q978">
        <v>4.5</v>
      </c>
      <c r="R978" s="3" t="s">
        <v>1749</v>
      </c>
      <c r="S978">
        <v>5.3</v>
      </c>
      <c r="T978" s="3" t="s">
        <v>1749</v>
      </c>
      <c r="U978">
        <v>3.9</v>
      </c>
      <c r="V978" s="3" t="s">
        <v>1749</v>
      </c>
      <c r="W978">
        <v>54.4</v>
      </c>
      <c r="X978" s="3">
        <v>290</v>
      </c>
      <c r="Y978">
        <v>9.5</v>
      </c>
      <c r="Z978" s="3" t="s">
        <v>1749</v>
      </c>
      <c r="AA978">
        <v>8.5</v>
      </c>
      <c r="AB978" s="3">
        <v>694</v>
      </c>
      <c r="AC978">
        <v>53</v>
      </c>
      <c r="AD978">
        <v>90</v>
      </c>
      <c r="AE978">
        <v>8</v>
      </c>
      <c r="AF978">
        <v>4882</v>
      </c>
      <c r="AG978">
        <v>2453</v>
      </c>
      <c r="AH978">
        <v>27945</v>
      </c>
      <c r="AI978">
        <v>51090</v>
      </c>
      <c r="AJ978">
        <v>41.652251</v>
      </c>
      <c r="AK978">
        <v>-4.7245321000000002</v>
      </c>
    </row>
    <row r="979" spans="1:37" x14ac:dyDescent="0.3">
      <c r="A979">
        <v>978</v>
      </c>
      <c r="B979" s="3" t="s">
        <v>703</v>
      </c>
      <c r="C979" t="s">
        <v>1209</v>
      </c>
      <c r="D979" t="s">
        <v>215</v>
      </c>
      <c r="E979" t="s">
        <v>216</v>
      </c>
      <c r="F979" t="s">
        <v>68</v>
      </c>
      <c r="G979" t="s">
        <v>69</v>
      </c>
      <c r="H979" t="s">
        <v>708</v>
      </c>
      <c r="I979">
        <v>3</v>
      </c>
      <c r="J979" t="s">
        <v>64</v>
      </c>
      <c r="K979">
        <v>15</v>
      </c>
      <c r="L979" s="3">
        <v>582</v>
      </c>
      <c r="M979">
        <v>22.2</v>
      </c>
      <c r="N979" s="3">
        <v>425</v>
      </c>
      <c r="O979">
        <v>8.6</v>
      </c>
      <c r="P979" s="3" t="s">
        <v>1749</v>
      </c>
      <c r="Q979">
        <v>4.7</v>
      </c>
      <c r="R979" s="3" t="s">
        <v>1749</v>
      </c>
      <c r="S979">
        <v>14.3</v>
      </c>
      <c r="T979" s="3">
        <v>677</v>
      </c>
      <c r="U979">
        <v>3.1</v>
      </c>
      <c r="V979" s="3" t="s">
        <v>1749</v>
      </c>
      <c r="W979">
        <v>2.8</v>
      </c>
      <c r="X979" s="3" t="s">
        <v>1749</v>
      </c>
      <c r="Y979">
        <v>8.4</v>
      </c>
      <c r="Z979" s="3" t="s">
        <v>1749</v>
      </c>
      <c r="AA979">
        <v>1.2</v>
      </c>
      <c r="AB979" s="3" t="s">
        <v>1749</v>
      </c>
      <c r="AC979">
        <v>53</v>
      </c>
      <c r="AD979">
        <v>83</v>
      </c>
      <c r="AE979">
        <v>11</v>
      </c>
      <c r="AF979">
        <v>5757</v>
      </c>
      <c r="AG979">
        <v>9004</v>
      </c>
      <c r="AH979">
        <v>24975</v>
      </c>
      <c r="AI979">
        <v>46620</v>
      </c>
      <c r="AJ979">
        <v>-33.449899899999998</v>
      </c>
      <c r="AK979">
        <v>-70.6616389</v>
      </c>
    </row>
    <row r="980" spans="1:37" x14ac:dyDescent="0.3">
      <c r="A980">
        <v>979</v>
      </c>
      <c r="B980" s="3" t="s">
        <v>703</v>
      </c>
      <c r="C980" t="s">
        <v>1210</v>
      </c>
      <c r="D980" t="s">
        <v>205</v>
      </c>
      <c r="E980" t="s">
        <v>206</v>
      </c>
      <c r="F980" t="s">
        <v>82</v>
      </c>
      <c r="G980" t="s">
        <v>78</v>
      </c>
      <c r="H980" t="s">
        <v>63</v>
      </c>
      <c r="I980">
        <v>5</v>
      </c>
      <c r="J980" t="s">
        <v>70</v>
      </c>
      <c r="K980">
        <v>24.4</v>
      </c>
      <c r="L980" s="3">
        <v>353</v>
      </c>
      <c r="M980">
        <v>15.5</v>
      </c>
      <c r="N980" s="3">
        <v>533</v>
      </c>
      <c r="O980">
        <v>7.3</v>
      </c>
      <c r="P980" s="3" t="s">
        <v>1749</v>
      </c>
      <c r="Q980">
        <v>1.6</v>
      </c>
      <c r="R980" s="3" t="s">
        <v>1749</v>
      </c>
      <c r="S980">
        <v>1.4</v>
      </c>
      <c r="T980" s="3" t="s">
        <v>1749</v>
      </c>
      <c r="U980">
        <v>1.5</v>
      </c>
      <c r="V980" s="3" t="s">
        <v>1749</v>
      </c>
      <c r="W980">
        <v>5.8</v>
      </c>
      <c r="X980" s="3" t="s">
        <v>1749</v>
      </c>
      <c r="Y980">
        <v>8.5</v>
      </c>
      <c r="Z980" s="3" t="s">
        <v>1749</v>
      </c>
      <c r="AA980">
        <v>2.2000000000000002</v>
      </c>
      <c r="AB980" s="3" t="s">
        <v>1749</v>
      </c>
      <c r="AC980">
        <v>53</v>
      </c>
      <c r="AD980">
        <v>71</v>
      </c>
      <c r="AE980">
        <v>2</v>
      </c>
      <c r="AF980">
        <v>551</v>
      </c>
      <c r="AG980">
        <v>925</v>
      </c>
      <c r="AH980">
        <v>12243</v>
      </c>
      <c r="AI980">
        <v>21932</v>
      </c>
      <c r="AJ980">
        <v>-31.435482799999999</v>
      </c>
      <c r="AK980">
        <v>-64.185822700000003</v>
      </c>
    </row>
    <row r="981" spans="1:37" x14ac:dyDescent="0.3">
      <c r="A981">
        <v>981</v>
      </c>
      <c r="B981" s="3" t="s">
        <v>703</v>
      </c>
      <c r="C981" t="s">
        <v>1211</v>
      </c>
      <c r="D981" t="s">
        <v>205</v>
      </c>
      <c r="E981" t="s">
        <v>206</v>
      </c>
      <c r="F981" t="s">
        <v>82</v>
      </c>
      <c r="G981" t="s">
        <v>69</v>
      </c>
      <c r="H981" t="s">
        <v>708</v>
      </c>
      <c r="I981">
        <v>4</v>
      </c>
      <c r="J981" t="s">
        <v>70</v>
      </c>
      <c r="K981">
        <v>19.399999999999999</v>
      </c>
      <c r="L981" s="3">
        <v>456</v>
      </c>
      <c r="M981">
        <v>8.8000000000000007</v>
      </c>
      <c r="N981" s="3" t="s">
        <v>1748</v>
      </c>
      <c r="O981">
        <v>27.6</v>
      </c>
      <c r="P981" s="3">
        <v>550</v>
      </c>
      <c r="Q981">
        <v>1.1000000000000001</v>
      </c>
      <c r="R981" s="3" t="s">
        <v>1749</v>
      </c>
      <c r="S981">
        <v>0</v>
      </c>
      <c r="T981" s="3">
        <v>0</v>
      </c>
      <c r="U981">
        <v>7</v>
      </c>
      <c r="V981" s="3" t="s">
        <v>1749</v>
      </c>
      <c r="W981">
        <v>1.1000000000000001</v>
      </c>
      <c r="X981" s="3" t="s">
        <v>1749</v>
      </c>
      <c r="Y981">
        <v>5</v>
      </c>
      <c r="Z981" s="3" t="s">
        <v>1749</v>
      </c>
      <c r="AA981">
        <v>1.3</v>
      </c>
      <c r="AB981" s="3" t="s">
        <v>1749</v>
      </c>
      <c r="AC981">
        <v>53</v>
      </c>
      <c r="AD981">
        <v>71</v>
      </c>
      <c r="AE981">
        <v>2</v>
      </c>
      <c r="AF981">
        <v>551</v>
      </c>
      <c r="AG981">
        <v>925</v>
      </c>
      <c r="AH981">
        <v>12243</v>
      </c>
      <c r="AI981">
        <v>21932</v>
      </c>
      <c r="AJ981">
        <v>-32.9503129</v>
      </c>
      <c r="AK981">
        <v>-60.635999300000002</v>
      </c>
    </row>
    <row r="982" spans="1:37" x14ac:dyDescent="0.3">
      <c r="A982">
        <v>982</v>
      </c>
      <c r="B982" s="3">
        <v>697</v>
      </c>
      <c r="C982" t="s">
        <v>1212</v>
      </c>
      <c r="D982" t="s">
        <v>502</v>
      </c>
      <c r="E982" t="s">
        <v>503</v>
      </c>
      <c r="F982" t="s">
        <v>61</v>
      </c>
      <c r="G982" t="s">
        <v>78</v>
      </c>
      <c r="H982" t="s">
        <v>63</v>
      </c>
      <c r="I982">
        <v>4</v>
      </c>
      <c r="J982" t="s">
        <v>64</v>
      </c>
      <c r="K982">
        <v>9.6999999999999993</v>
      </c>
      <c r="L982" s="3" t="s">
        <v>1748</v>
      </c>
      <c r="M982">
        <v>10.4</v>
      </c>
      <c r="N982" s="3" t="s">
        <v>1748</v>
      </c>
      <c r="O982">
        <v>54.9</v>
      </c>
      <c r="P982" s="3">
        <v>277</v>
      </c>
      <c r="Q982">
        <v>2.2999999999999998</v>
      </c>
      <c r="R982" s="3" t="s">
        <v>1749</v>
      </c>
      <c r="S982">
        <v>1.2</v>
      </c>
      <c r="T982" s="3" t="s">
        <v>1749</v>
      </c>
      <c r="U982">
        <v>1.2</v>
      </c>
      <c r="V982" s="3" t="s">
        <v>1749</v>
      </c>
      <c r="W982">
        <v>2.2999999999999998</v>
      </c>
      <c r="X982" s="3" t="s">
        <v>1749</v>
      </c>
      <c r="Y982">
        <v>8.4</v>
      </c>
      <c r="Z982" s="3" t="s">
        <v>1749</v>
      </c>
      <c r="AA982">
        <v>9.8000000000000007</v>
      </c>
      <c r="AB982" s="3">
        <v>669</v>
      </c>
      <c r="AC982">
        <v>53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>
        <v>-12.023921899999999</v>
      </c>
      <c r="AK982">
        <v>-77.056114899999997</v>
      </c>
    </row>
    <row r="983" spans="1:37" x14ac:dyDescent="0.3">
      <c r="A983">
        <v>983</v>
      </c>
      <c r="B983" s="3" t="s">
        <v>856</v>
      </c>
      <c r="C983" t="s">
        <v>1213</v>
      </c>
      <c r="D983" t="s">
        <v>278</v>
      </c>
      <c r="E983" t="s">
        <v>279</v>
      </c>
      <c r="F983" t="s">
        <v>82</v>
      </c>
      <c r="G983" t="s">
        <v>62</v>
      </c>
      <c r="H983" t="s">
        <v>63</v>
      </c>
      <c r="I983">
        <v>3</v>
      </c>
      <c r="J983" t="s">
        <v>70</v>
      </c>
      <c r="K983">
        <v>7.3</v>
      </c>
      <c r="L983" s="3" t="s">
        <v>1748</v>
      </c>
      <c r="M983">
        <v>9.4</v>
      </c>
      <c r="N983" s="3" t="s">
        <v>1748</v>
      </c>
      <c r="O983">
        <v>6.4</v>
      </c>
      <c r="P983" s="3" t="s">
        <v>1749</v>
      </c>
      <c r="Q983">
        <v>4.0999999999999996</v>
      </c>
      <c r="R983" s="3" t="s">
        <v>1749</v>
      </c>
      <c r="S983">
        <v>15.3</v>
      </c>
      <c r="T983" s="3">
        <v>663</v>
      </c>
      <c r="U983">
        <v>14.8</v>
      </c>
      <c r="V983" s="3">
        <v>623</v>
      </c>
      <c r="W983">
        <v>13.7</v>
      </c>
      <c r="X983" s="3">
        <v>614</v>
      </c>
      <c r="Y983">
        <v>9.3000000000000007</v>
      </c>
      <c r="Z983" s="3" t="s">
        <v>1749</v>
      </c>
      <c r="AA983">
        <v>60.4</v>
      </c>
      <c r="AB983" s="3">
        <v>249</v>
      </c>
      <c r="AC983">
        <v>53</v>
      </c>
      <c r="AD983">
        <v>90</v>
      </c>
      <c r="AE983">
        <v>8</v>
      </c>
      <c r="AF983">
        <v>4882</v>
      </c>
      <c r="AG983">
        <v>2453</v>
      </c>
      <c r="AH983">
        <v>27945</v>
      </c>
      <c r="AI983">
        <v>51090</v>
      </c>
      <c r="AJ983">
        <v>40.334231500000001</v>
      </c>
      <c r="AK983">
        <v>-3.8767950999999998</v>
      </c>
    </row>
    <row r="984" spans="1:37" x14ac:dyDescent="0.3">
      <c r="A984">
        <v>984</v>
      </c>
      <c r="B984" s="3" t="s">
        <v>703</v>
      </c>
      <c r="C984" t="s">
        <v>1214</v>
      </c>
      <c r="D984" t="s">
        <v>779</v>
      </c>
      <c r="E984" t="s">
        <v>780</v>
      </c>
      <c r="F984" t="s">
        <v>91</v>
      </c>
      <c r="G984" t="s">
        <v>78</v>
      </c>
      <c r="H984" t="s">
        <v>63</v>
      </c>
      <c r="I984">
        <v>4</v>
      </c>
      <c r="J984" t="s">
        <v>70</v>
      </c>
      <c r="K984">
        <v>17.2</v>
      </c>
      <c r="L984" s="3">
        <v>521</v>
      </c>
      <c r="M984">
        <v>21.2</v>
      </c>
      <c r="N984" s="3">
        <v>437</v>
      </c>
      <c r="O984">
        <v>11.6</v>
      </c>
      <c r="P984" s="3" t="s">
        <v>1749</v>
      </c>
      <c r="Q984">
        <v>2.9</v>
      </c>
      <c r="R984" s="3" t="s">
        <v>1749</v>
      </c>
      <c r="S984">
        <v>1.8</v>
      </c>
      <c r="T984" s="3" t="s">
        <v>1749</v>
      </c>
      <c r="U984">
        <v>1</v>
      </c>
      <c r="V984" s="3" t="s">
        <v>1749</v>
      </c>
      <c r="W984">
        <v>1</v>
      </c>
      <c r="X984" s="3" t="s">
        <v>1749</v>
      </c>
      <c r="Y984">
        <v>11.6</v>
      </c>
      <c r="Z984" s="3" t="s">
        <v>1749</v>
      </c>
      <c r="AA984">
        <v>1</v>
      </c>
      <c r="AB984" s="3" t="s">
        <v>1749</v>
      </c>
      <c r="AC984">
        <v>53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>
        <v>10.408363</v>
      </c>
      <c r="AK984">
        <v>-66.875573500000002</v>
      </c>
    </row>
    <row r="985" spans="1:37" x14ac:dyDescent="0.3">
      <c r="A985">
        <v>985</v>
      </c>
      <c r="B985" s="3" t="s">
        <v>856</v>
      </c>
      <c r="C985" t="s">
        <v>1215</v>
      </c>
      <c r="D985" t="s">
        <v>1216</v>
      </c>
      <c r="E985" t="s">
        <v>1217</v>
      </c>
      <c r="F985" t="s">
        <v>68</v>
      </c>
      <c r="G985" t="s">
        <v>62</v>
      </c>
      <c r="H985" t="s">
        <v>708</v>
      </c>
      <c r="I985">
        <v>3</v>
      </c>
      <c r="J985" t="s">
        <v>70</v>
      </c>
      <c r="K985">
        <v>8.8000000000000007</v>
      </c>
      <c r="L985" s="3" t="s">
        <v>1748</v>
      </c>
      <c r="M985">
        <v>30.7</v>
      </c>
      <c r="N985" s="3">
        <v>319</v>
      </c>
      <c r="O985">
        <v>23.8</v>
      </c>
      <c r="P985" s="3">
        <v>599</v>
      </c>
      <c r="Q985">
        <v>1.1000000000000001</v>
      </c>
      <c r="R985" s="3" t="s">
        <v>1749</v>
      </c>
      <c r="S985">
        <v>2.7</v>
      </c>
      <c r="T985" s="3" t="s">
        <v>1749</v>
      </c>
      <c r="U985">
        <v>3.9</v>
      </c>
      <c r="V985" s="3" t="s">
        <v>1749</v>
      </c>
      <c r="W985">
        <v>1</v>
      </c>
      <c r="X985" s="3" t="s">
        <v>1749</v>
      </c>
      <c r="Y985">
        <v>14.1</v>
      </c>
      <c r="Z985" s="3">
        <v>604</v>
      </c>
      <c r="AA985">
        <v>1</v>
      </c>
      <c r="AB985" s="3" t="s">
        <v>1749</v>
      </c>
      <c r="AC985">
        <v>53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>
        <v>9.0200060999999998</v>
      </c>
      <c r="AK985">
        <v>-79.532770799999994</v>
      </c>
    </row>
    <row r="986" spans="1:37" x14ac:dyDescent="0.3">
      <c r="A986">
        <v>986</v>
      </c>
      <c r="B986" s="3" t="s">
        <v>1002</v>
      </c>
      <c r="C986" t="s">
        <v>1218</v>
      </c>
      <c r="D986" t="s">
        <v>1219</v>
      </c>
      <c r="E986" t="s">
        <v>1220</v>
      </c>
      <c r="F986" t="s">
        <v>68</v>
      </c>
      <c r="G986" t="s">
        <v>69</v>
      </c>
      <c r="H986" t="s">
        <v>63</v>
      </c>
      <c r="I986">
        <v>2</v>
      </c>
      <c r="J986" t="s">
        <v>70</v>
      </c>
      <c r="K986">
        <v>8</v>
      </c>
      <c r="L986" s="3" t="s">
        <v>1748</v>
      </c>
      <c r="M986">
        <v>2.6</v>
      </c>
      <c r="N986" s="3" t="s">
        <v>1748</v>
      </c>
      <c r="O986">
        <v>20.8</v>
      </c>
      <c r="P986" s="3">
        <v>649</v>
      </c>
      <c r="Q986">
        <v>4.8</v>
      </c>
      <c r="R986" s="3" t="s">
        <v>1749</v>
      </c>
      <c r="S986">
        <v>21.9</v>
      </c>
      <c r="T986" s="3">
        <v>573</v>
      </c>
      <c r="U986">
        <v>5.0999999999999996</v>
      </c>
      <c r="V986" s="3" t="s">
        <v>1749</v>
      </c>
      <c r="W986">
        <v>50.2</v>
      </c>
      <c r="X986" s="3">
        <v>311</v>
      </c>
      <c r="Y986">
        <v>27.3</v>
      </c>
      <c r="Z986" s="3">
        <v>299</v>
      </c>
      <c r="AA986">
        <v>8.3000000000000007</v>
      </c>
      <c r="AB986" s="3" t="s">
        <v>1749</v>
      </c>
      <c r="AC986">
        <v>53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>
        <v>36.829309000000002</v>
      </c>
      <c r="AK986">
        <v>10.146267999999999</v>
      </c>
    </row>
    <row r="987" spans="1:37" x14ac:dyDescent="0.3">
      <c r="A987">
        <v>987</v>
      </c>
      <c r="B987" s="3" t="s">
        <v>856</v>
      </c>
      <c r="C987" t="s">
        <v>1221</v>
      </c>
      <c r="D987" t="s">
        <v>104</v>
      </c>
      <c r="E987" t="s">
        <v>105</v>
      </c>
      <c r="F987" t="s">
        <v>68</v>
      </c>
      <c r="G987" t="s">
        <v>78</v>
      </c>
      <c r="H987" t="s">
        <v>63</v>
      </c>
      <c r="I987">
        <v>5</v>
      </c>
      <c r="J987" t="s">
        <v>70</v>
      </c>
      <c r="K987">
        <v>14</v>
      </c>
      <c r="L987" s="3" t="s">
        <v>1748</v>
      </c>
      <c r="M987">
        <v>3</v>
      </c>
      <c r="N987" s="3" t="s">
        <v>1748</v>
      </c>
      <c r="O987">
        <v>1.5</v>
      </c>
      <c r="P987" s="3" t="s">
        <v>1749</v>
      </c>
      <c r="Q987">
        <v>5.4</v>
      </c>
      <c r="R987" s="3" t="s">
        <v>1749</v>
      </c>
      <c r="S987">
        <v>29.4</v>
      </c>
      <c r="T987" s="3">
        <v>493</v>
      </c>
      <c r="U987">
        <v>52.3</v>
      </c>
      <c r="V987" s="3">
        <v>276</v>
      </c>
      <c r="W987">
        <v>13.6</v>
      </c>
      <c r="X987" s="3">
        <v>615</v>
      </c>
      <c r="Y987">
        <v>6.4</v>
      </c>
      <c r="Z987" s="3" t="s">
        <v>1749</v>
      </c>
      <c r="AA987">
        <v>1</v>
      </c>
      <c r="AB987" s="3" t="s">
        <v>1749</v>
      </c>
      <c r="AC987">
        <v>53</v>
      </c>
      <c r="AD987">
        <v>92</v>
      </c>
      <c r="AE987">
        <v>4</v>
      </c>
      <c r="AF987">
        <v>2785</v>
      </c>
      <c r="AG987">
        <v>932</v>
      </c>
      <c r="AH987">
        <v>31192</v>
      </c>
      <c r="AI987">
        <v>58875</v>
      </c>
      <c r="AJ987">
        <v>43.606664000000002</v>
      </c>
      <c r="AK987">
        <v>1.4368768999999999</v>
      </c>
    </row>
    <row r="988" spans="1:37" x14ac:dyDescent="0.3">
      <c r="A988">
        <v>988</v>
      </c>
      <c r="B988" s="3" t="s">
        <v>703</v>
      </c>
      <c r="C988" t="s">
        <v>1222</v>
      </c>
      <c r="D988" t="s">
        <v>160</v>
      </c>
      <c r="E988" t="s">
        <v>161</v>
      </c>
      <c r="F988" t="s">
        <v>61</v>
      </c>
      <c r="G988" t="s">
        <v>78</v>
      </c>
      <c r="H988" t="s">
        <v>63</v>
      </c>
      <c r="I988">
        <v>3</v>
      </c>
      <c r="J988" t="s">
        <v>70</v>
      </c>
      <c r="K988">
        <v>11.9</v>
      </c>
      <c r="L988" s="3" t="s">
        <v>1748</v>
      </c>
      <c r="M988">
        <v>11</v>
      </c>
      <c r="N988" s="3" t="s">
        <v>1748</v>
      </c>
      <c r="O988">
        <v>25</v>
      </c>
      <c r="P988" s="3">
        <v>584</v>
      </c>
      <c r="Q988">
        <v>2.5</v>
      </c>
      <c r="R988" s="3" t="s">
        <v>1749</v>
      </c>
      <c r="S988">
        <v>21</v>
      </c>
      <c r="T988" s="3">
        <v>583</v>
      </c>
      <c r="U988">
        <v>28.7</v>
      </c>
      <c r="V988" s="3">
        <v>433</v>
      </c>
      <c r="W988">
        <v>1.1000000000000001</v>
      </c>
      <c r="X988" s="3" t="s">
        <v>1749</v>
      </c>
      <c r="Y988">
        <v>9.6</v>
      </c>
      <c r="Z988" s="3" t="s">
        <v>1749</v>
      </c>
      <c r="AA988">
        <v>6.6</v>
      </c>
      <c r="AB988" s="3" t="s">
        <v>1749</v>
      </c>
      <c r="AC988">
        <v>53</v>
      </c>
      <c r="AD988">
        <v>84</v>
      </c>
      <c r="AE988">
        <v>10</v>
      </c>
      <c r="AF988">
        <v>3396</v>
      </c>
      <c r="AG988">
        <v>7901</v>
      </c>
      <c r="AH988">
        <v>14981</v>
      </c>
      <c r="AI988">
        <v>28346</v>
      </c>
      <c r="AJ988">
        <v>3.685019</v>
      </c>
      <c r="AK988">
        <v>101.524086</v>
      </c>
    </row>
    <row r="989" spans="1:37" x14ac:dyDescent="0.3">
      <c r="A989">
        <v>989</v>
      </c>
      <c r="B989" s="3" t="s">
        <v>703</v>
      </c>
      <c r="C989" t="s">
        <v>1223</v>
      </c>
      <c r="D989" t="s">
        <v>1224</v>
      </c>
      <c r="E989" t="s">
        <v>1225</v>
      </c>
      <c r="F989" t="s">
        <v>82</v>
      </c>
      <c r="G989" t="s">
        <v>69</v>
      </c>
      <c r="H989" t="s">
        <v>63</v>
      </c>
      <c r="I989">
        <v>4</v>
      </c>
      <c r="J989" t="s">
        <v>70</v>
      </c>
      <c r="K989">
        <v>9.5</v>
      </c>
      <c r="L989" s="3" t="s">
        <v>1748</v>
      </c>
      <c r="M989">
        <v>11.4</v>
      </c>
      <c r="N989" s="3" t="s">
        <v>1748</v>
      </c>
      <c r="O989">
        <v>30.9</v>
      </c>
      <c r="P989" s="3">
        <v>507</v>
      </c>
      <c r="Q989">
        <v>1.5</v>
      </c>
      <c r="R989" s="3" t="s">
        <v>1749</v>
      </c>
      <c r="S989">
        <v>1.8</v>
      </c>
      <c r="T989" s="3" t="s">
        <v>1749</v>
      </c>
      <c r="U989">
        <v>1.1000000000000001</v>
      </c>
      <c r="V989" s="3" t="s">
        <v>1749</v>
      </c>
      <c r="W989">
        <v>14.1</v>
      </c>
      <c r="X989" s="3">
        <v>612</v>
      </c>
      <c r="Y989">
        <v>31.4</v>
      </c>
      <c r="Z989" s="3">
        <v>243</v>
      </c>
      <c r="AA989">
        <v>14.2</v>
      </c>
      <c r="AB989" s="3">
        <v>621</v>
      </c>
      <c r="AC989">
        <v>53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>
        <v>33.272272100000002</v>
      </c>
      <c r="AK989">
        <v>44.379166599999998</v>
      </c>
    </row>
    <row r="990" spans="1:37" x14ac:dyDescent="0.3">
      <c r="A990">
        <v>990</v>
      </c>
      <c r="B990" s="3" t="s">
        <v>703</v>
      </c>
      <c r="C990" t="s">
        <v>1226</v>
      </c>
      <c r="D990" t="s">
        <v>776</v>
      </c>
      <c r="E990" t="s">
        <v>777</v>
      </c>
      <c r="F990" t="s">
        <v>68</v>
      </c>
      <c r="G990" t="s">
        <v>62</v>
      </c>
      <c r="H990" t="s">
        <v>320</v>
      </c>
      <c r="I990">
        <v>3</v>
      </c>
      <c r="J990" t="s">
        <v>70</v>
      </c>
      <c r="K990">
        <v>10.7</v>
      </c>
      <c r="L990" s="3" t="s">
        <v>1748</v>
      </c>
      <c r="M990">
        <v>7.6</v>
      </c>
      <c r="N990" s="3" t="s">
        <v>1748</v>
      </c>
      <c r="O990">
        <v>7.3</v>
      </c>
      <c r="P990" s="3" t="s">
        <v>1749</v>
      </c>
      <c r="Q990">
        <v>2.1</v>
      </c>
      <c r="R990" s="3" t="s">
        <v>1749</v>
      </c>
      <c r="S990">
        <v>87.6</v>
      </c>
      <c r="T990" s="3">
        <v>196</v>
      </c>
      <c r="U990">
        <v>11.4</v>
      </c>
      <c r="V990" s="3">
        <v>684</v>
      </c>
      <c r="W990">
        <v>1.3</v>
      </c>
      <c r="X990" s="3" t="s">
        <v>1749</v>
      </c>
      <c r="Y990">
        <v>6.8</v>
      </c>
      <c r="Z990" s="3" t="s">
        <v>1749</v>
      </c>
      <c r="AA990">
        <v>3</v>
      </c>
      <c r="AB990" s="3" t="s">
        <v>1749</v>
      </c>
      <c r="AC990">
        <v>53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>
        <v>26.0509509</v>
      </c>
      <c r="AK990">
        <v>50.513423000000003</v>
      </c>
    </row>
    <row r="991" spans="1:37" x14ac:dyDescent="0.3">
      <c r="A991">
        <v>991</v>
      </c>
      <c r="B991" s="3" t="s">
        <v>856</v>
      </c>
      <c r="C991" t="s">
        <v>1227</v>
      </c>
      <c r="D991" t="s">
        <v>243</v>
      </c>
      <c r="E991" t="s">
        <v>244</v>
      </c>
      <c r="F991" t="s">
        <v>68</v>
      </c>
      <c r="G991" t="s">
        <v>62</v>
      </c>
      <c r="H991" t="s">
        <v>63</v>
      </c>
      <c r="I991">
        <v>4</v>
      </c>
      <c r="J991" t="s">
        <v>70</v>
      </c>
      <c r="K991">
        <v>5.7</v>
      </c>
      <c r="L991" s="3" t="s">
        <v>1748</v>
      </c>
      <c r="M991">
        <v>2</v>
      </c>
      <c r="N991" s="3" t="s">
        <v>1748</v>
      </c>
      <c r="O991">
        <v>3.9</v>
      </c>
      <c r="P991" s="3" t="s">
        <v>1749</v>
      </c>
      <c r="Q991">
        <v>25.7</v>
      </c>
      <c r="R991" s="3">
        <v>473</v>
      </c>
      <c r="S991">
        <v>6.2</v>
      </c>
      <c r="T991" s="3" t="s">
        <v>1749</v>
      </c>
      <c r="U991">
        <v>5.7</v>
      </c>
      <c r="V991" s="3" t="s">
        <v>1749</v>
      </c>
      <c r="W991">
        <v>49.6</v>
      </c>
      <c r="X991" s="3">
        <v>316</v>
      </c>
      <c r="Y991">
        <v>4.7</v>
      </c>
      <c r="Z991" s="3" t="s">
        <v>1749</v>
      </c>
      <c r="AA991">
        <v>3.3</v>
      </c>
      <c r="AB991" s="3" t="s">
        <v>1749</v>
      </c>
      <c r="AC991">
        <v>53</v>
      </c>
      <c r="AD991">
        <v>92</v>
      </c>
      <c r="AE991">
        <v>4</v>
      </c>
      <c r="AF991">
        <v>2834</v>
      </c>
      <c r="AG991">
        <v>1344</v>
      </c>
      <c r="AH991">
        <v>29636</v>
      </c>
      <c r="AI991">
        <v>54776</v>
      </c>
      <c r="AJ991">
        <v>39.361798899999997</v>
      </c>
      <c r="AK991">
        <v>16.226129700000001</v>
      </c>
    </row>
    <row r="992" spans="1:37" x14ac:dyDescent="0.3">
      <c r="A992">
        <v>992</v>
      </c>
      <c r="B992" s="3" t="s">
        <v>703</v>
      </c>
      <c r="C992" t="s">
        <v>1228</v>
      </c>
      <c r="D992" t="s">
        <v>416</v>
      </c>
      <c r="E992" t="s">
        <v>417</v>
      </c>
      <c r="F992" t="s">
        <v>68</v>
      </c>
      <c r="G992" t="s">
        <v>78</v>
      </c>
      <c r="H992" t="s">
        <v>63</v>
      </c>
      <c r="I992">
        <v>4</v>
      </c>
      <c r="J992" t="s">
        <v>70</v>
      </c>
      <c r="K992">
        <v>11.5</v>
      </c>
      <c r="L992" s="3" t="s">
        <v>1748</v>
      </c>
      <c r="M992">
        <v>7</v>
      </c>
      <c r="N992" s="3" t="s">
        <v>1748</v>
      </c>
      <c r="O992">
        <v>32.1</v>
      </c>
      <c r="P992" s="3">
        <v>493</v>
      </c>
      <c r="Q992">
        <v>3.8</v>
      </c>
      <c r="R992" s="3" t="s">
        <v>1749</v>
      </c>
      <c r="S992">
        <v>4.5999999999999996</v>
      </c>
      <c r="T992" s="3" t="s">
        <v>1749</v>
      </c>
      <c r="U992">
        <v>2.2999999999999998</v>
      </c>
      <c r="V992" s="3" t="s">
        <v>1749</v>
      </c>
      <c r="W992">
        <v>28</v>
      </c>
      <c r="X992" s="3">
        <v>472</v>
      </c>
      <c r="Y992">
        <v>10</v>
      </c>
      <c r="Z992" s="3" t="s">
        <v>1749</v>
      </c>
      <c r="AA992">
        <v>2.6</v>
      </c>
      <c r="AB992" s="3" t="s">
        <v>1749</v>
      </c>
      <c r="AC992">
        <v>53</v>
      </c>
      <c r="AD992">
        <v>82</v>
      </c>
      <c r="AE992">
        <v>4</v>
      </c>
      <c r="AF992">
        <v>1686</v>
      </c>
      <c r="AG992">
        <v>1610</v>
      </c>
      <c r="AH992">
        <v>16879</v>
      </c>
      <c r="AI992">
        <v>32874</v>
      </c>
      <c r="AJ992">
        <v>54.3961355</v>
      </c>
      <c r="AK992">
        <v>18.5743203</v>
      </c>
    </row>
    <row r="993" spans="1:37" x14ac:dyDescent="0.3">
      <c r="A993">
        <v>993</v>
      </c>
      <c r="B993" s="3" t="s">
        <v>1002</v>
      </c>
      <c r="C993" t="s">
        <v>1229</v>
      </c>
      <c r="D993" t="s">
        <v>1230</v>
      </c>
      <c r="E993" t="s">
        <v>1231</v>
      </c>
      <c r="F993" t="s">
        <v>82</v>
      </c>
      <c r="G993" t="s">
        <v>69</v>
      </c>
      <c r="H993" t="s">
        <v>320</v>
      </c>
      <c r="I993">
        <v>4</v>
      </c>
      <c r="J993" t="s">
        <v>70</v>
      </c>
      <c r="K993">
        <v>10.5</v>
      </c>
      <c r="L993" s="3" t="s">
        <v>1748</v>
      </c>
      <c r="M993">
        <v>9.4</v>
      </c>
      <c r="N993" s="3" t="s">
        <v>1748</v>
      </c>
      <c r="O993">
        <v>1.8</v>
      </c>
      <c r="P993" s="3" t="s">
        <v>1749</v>
      </c>
      <c r="Q993">
        <v>5.0999999999999996</v>
      </c>
      <c r="R993" s="3" t="s">
        <v>1749</v>
      </c>
      <c r="S993">
        <v>4.9000000000000004</v>
      </c>
      <c r="T993" s="3" t="s">
        <v>1749</v>
      </c>
      <c r="U993">
        <v>1.8</v>
      </c>
      <c r="V993" s="3" t="s">
        <v>1749</v>
      </c>
      <c r="W993">
        <v>28.9</v>
      </c>
      <c r="X993" s="3">
        <v>463</v>
      </c>
      <c r="Y993">
        <v>64.099999999999994</v>
      </c>
      <c r="Z993" s="3">
        <v>89</v>
      </c>
      <c r="AA993">
        <v>9.6999999999999993</v>
      </c>
      <c r="AB993" s="3">
        <v>673</v>
      </c>
      <c r="AC993">
        <v>53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>
        <v>5.6505619999999999</v>
      </c>
      <c r="AK993">
        <v>-0.19622439999999999</v>
      </c>
    </row>
    <row r="994" spans="1:37" x14ac:dyDescent="0.3">
      <c r="A994">
        <v>994</v>
      </c>
      <c r="B994" s="3" t="s">
        <v>703</v>
      </c>
      <c r="C994" t="s">
        <v>1232</v>
      </c>
      <c r="D994" t="s">
        <v>416</v>
      </c>
      <c r="E994" t="s">
        <v>417</v>
      </c>
      <c r="F994" t="s">
        <v>68</v>
      </c>
      <c r="G994" t="s">
        <v>62</v>
      </c>
      <c r="H994" t="s">
        <v>63</v>
      </c>
      <c r="I994">
        <v>4</v>
      </c>
      <c r="J994" t="s">
        <v>70</v>
      </c>
      <c r="K994">
        <v>11.7</v>
      </c>
      <c r="L994" s="3" t="s">
        <v>1748</v>
      </c>
      <c r="M994">
        <v>4.3</v>
      </c>
      <c r="N994" s="3" t="s">
        <v>1748</v>
      </c>
      <c r="O994">
        <v>39.700000000000003</v>
      </c>
      <c r="P994" s="3">
        <v>400</v>
      </c>
      <c r="Q994">
        <v>3.2</v>
      </c>
      <c r="R994" s="3" t="s">
        <v>1749</v>
      </c>
      <c r="S994">
        <v>4.2</v>
      </c>
      <c r="T994" s="3" t="s">
        <v>1749</v>
      </c>
      <c r="U994">
        <v>12.8</v>
      </c>
      <c r="V994" s="3">
        <v>666</v>
      </c>
      <c r="W994">
        <v>26.7</v>
      </c>
      <c r="X994" s="3">
        <v>485</v>
      </c>
      <c r="Y994">
        <v>11.8</v>
      </c>
      <c r="Z994" s="3" t="s">
        <v>1749</v>
      </c>
      <c r="AA994">
        <v>2.4</v>
      </c>
      <c r="AB994" s="3" t="s">
        <v>1749</v>
      </c>
      <c r="AC994">
        <v>53</v>
      </c>
      <c r="AD994">
        <v>82</v>
      </c>
      <c r="AE994">
        <v>4</v>
      </c>
      <c r="AF994">
        <v>1686</v>
      </c>
      <c r="AG994">
        <v>1610</v>
      </c>
      <c r="AH994">
        <v>16879</v>
      </c>
      <c r="AI994">
        <v>32874</v>
      </c>
      <c r="AJ994">
        <v>51.7725328</v>
      </c>
      <c r="AK994">
        <v>19.474644900000001</v>
      </c>
    </row>
    <row r="995" spans="1:37" x14ac:dyDescent="0.3">
      <c r="A995">
        <v>995</v>
      </c>
      <c r="B995" s="3" t="s">
        <v>703</v>
      </c>
      <c r="C995" t="s">
        <v>1233</v>
      </c>
      <c r="D995" t="s">
        <v>88</v>
      </c>
      <c r="E995" t="s">
        <v>89</v>
      </c>
      <c r="F995" t="s">
        <v>68</v>
      </c>
      <c r="G995" t="s">
        <v>62</v>
      </c>
      <c r="H995" t="s">
        <v>63</v>
      </c>
      <c r="I995">
        <v>3</v>
      </c>
      <c r="J995" t="s">
        <v>70</v>
      </c>
      <c r="K995">
        <v>10.9</v>
      </c>
      <c r="L995" s="3" t="s">
        <v>1748</v>
      </c>
      <c r="M995">
        <v>6.3</v>
      </c>
      <c r="N995" s="3" t="s">
        <v>1748</v>
      </c>
      <c r="O995">
        <v>2.2999999999999998</v>
      </c>
      <c r="P995" s="3" t="s">
        <v>1749</v>
      </c>
      <c r="Q995">
        <v>25.4</v>
      </c>
      <c r="R995" s="3">
        <v>478</v>
      </c>
      <c r="S995">
        <v>2.9</v>
      </c>
      <c r="T995" s="3" t="s">
        <v>1749</v>
      </c>
      <c r="U995">
        <v>5.5</v>
      </c>
      <c r="V995" s="3" t="s">
        <v>1749</v>
      </c>
      <c r="W995">
        <v>8.1</v>
      </c>
      <c r="X995" s="3" t="s">
        <v>1749</v>
      </c>
      <c r="Y995">
        <v>9.1</v>
      </c>
      <c r="Z995" s="3" t="s">
        <v>1749</v>
      </c>
      <c r="AA995">
        <v>14.5</v>
      </c>
      <c r="AB995" s="3">
        <v>617</v>
      </c>
      <c r="AC995">
        <v>53</v>
      </c>
      <c r="AD995">
        <v>95</v>
      </c>
      <c r="AE995">
        <v>5</v>
      </c>
      <c r="AF995">
        <v>5393</v>
      </c>
      <c r="AG995">
        <v>1490</v>
      </c>
      <c r="AH995">
        <v>51048</v>
      </c>
      <c r="AI995">
        <v>96902</v>
      </c>
      <c r="AJ995">
        <v>-30.489953499999999</v>
      </c>
      <c r="AK995">
        <v>151.6410199</v>
      </c>
    </row>
    <row r="996" spans="1:37" x14ac:dyDescent="0.3">
      <c r="A996">
        <v>996</v>
      </c>
      <c r="B996" s="3" t="s">
        <v>703</v>
      </c>
      <c r="C996" t="s">
        <v>1234</v>
      </c>
      <c r="D996" t="s">
        <v>473</v>
      </c>
      <c r="E996" t="s">
        <v>474</v>
      </c>
      <c r="F996" t="s">
        <v>61</v>
      </c>
      <c r="G996" t="s">
        <v>78</v>
      </c>
      <c r="H996" t="s">
        <v>63</v>
      </c>
      <c r="I996">
        <v>4</v>
      </c>
      <c r="J996" t="s">
        <v>70</v>
      </c>
      <c r="K996">
        <v>6</v>
      </c>
      <c r="L996" s="3" t="s">
        <v>1748</v>
      </c>
      <c r="M996">
        <v>9</v>
      </c>
      <c r="N996" s="3" t="s">
        <v>1748</v>
      </c>
      <c r="O996">
        <v>36</v>
      </c>
      <c r="P996" s="3">
        <v>442</v>
      </c>
      <c r="Q996">
        <v>17.399999999999999</v>
      </c>
      <c r="R996" s="3">
        <v>592</v>
      </c>
      <c r="S996">
        <v>0</v>
      </c>
      <c r="T996" s="3">
        <v>0</v>
      </c>
      <c r="U996">
        <v>2</v>
      </c>
      <c r="V996" s="3" t="s">
        <v>1749</v>
      </c>
      <c r="W996">
        <v>3.7</v>
      </c>
      <c r="X996" s="3" t="s">
        <v>1749</v>
      </c>
      <c r="Y996">
        <v>5.9</v>
      </c>
      <c r="Z996" s="3" t="s">
        <v>1749</v>
      </c>
      <c r="AA996">
        <v>1.2</v>
      </c>
      <c r="AB996" s="3" t="s">
        <v>1749</v>
      </c>
      <c r="AC996">
        <v>53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  <c r="AJ996">
        <v>33.998196499999999</v>
      </c>
      <c r="AK996">
        <v>71.486152200000006</v>
      </c>
    </row>
    <row r="997" spans="1:37" x14ac:dyDescent="0.3">
      <c r="A997">
        <v>997</v>
      </c>
      <c r="B997" s="3" t="s">
        <v>703</v>
      </c>
      <c r="C997" t="s">
        <v>1235</v>
      </c>
      <c r="D997" t="s">
        <v>128</v>
      </c>
      <c r="E997" t="s">
        <v>129</v>
      </c>
      <c r="F997" t="s">
        <v>61</v>
      </c>
      <c r="G997" t="s">
        <v>62</v>
      </c>
      <c r="H997" t="s">
        <v>63</v>
      </c>
      <c r="I997">
        <v>3</v>
      </c>
      <c r="J997" t="s">
        <v>70</v>
      </c>
      <c r="K997">
        <v>12.1</v>
      </c>
      <c r="L997" s="3" t="s">
        <v>1748</v>
      </c>
      <c r="M997">
        <v>10</v>
      </c>
      <c r="N997" s="3" t="s">
        <v>1748</v>
      </c>
      <c r="O997">
        <v>37.200000000000003</v>
      </c>
      <c r="P997" s="3">
        <v>424</v>
      </c>
      <c r="Q997">
        <v>8.1999999999999993</v>
      </c>
      <c r="R997" s="3" t="s">
        <v>1749</v>
      </c>
      <c r="S997">
        <v>3.2</v>
      </c>
      <c r="T997" s="3" t="s">
        <v>1749</v>
      </c>
      <c r="U997">
        <v>5.8</v>
      </c>
      <c r="V997" s="3" t="s">
        <v>1749</v>
      </c>
      <c r="W997">
        <v>1.3</v>
      </c>
      <c r="X997" s="3" t="s">
        <v>1749</v>
      </c>
      <c r="Y997">
        <v>9.1999999999999993</v>
      </c>
      <c r="Z997" s="3" t="s">
        <v>1749</v>
      </c>
      <c r="AA997">
        <v>1.4</v>
      </c>
      <c r="AB997" s="3" t="s">
        <v>1749</v>
      </c>
      <c r="AC997">
        <v>53</v>
      </c>
      <c r="AD997">
        <v>90</v>
      </c>
      <c r="AE997">
        <v>5</v>
      </c>
      <c r="AF997">
        <v>3655</v>
      </c>
      <c r="AG997">
        <v>1537</v>
      </c>
      <c r="AH997">
        <v>34860</v>
      </c>
      <c r="AI997">
        <v>63618</v>
      </c>
      <c r="AJ997">
        <v>37.583865699999997</v>
      </c>
      <c r="AK997">
        <v>127.0587771</v>
      </c>
    </row>
    <row r="998" spans="1:37" x14ac:dyDescent="0.3">
      <c r="A998">
        <v>998</v>
      </c>
      <c r="B998" s="3" t="s">
        <v>856</v>
      </c>
      <c r="C998" t="s">
        <v>1236</v>
      </c>
      <c r="D998" t="s">
        <v>307</v>
      </c>
      <c r="E998" t="s">
        <v>308</v>
      </c>
      <c r="F998" t="s">
        <v>68</v>
      </c>
      <c r="G998" t="s">
        <v>62</v>
      </c>
      <c r="H998" t="s">
        <v>63</v>
      </c>
      <c r="I998">
        <v>4</v>
      </c>
      <c r="J998" t="s">
        <v>70</v>
      </c>
      <c r="K998">
        <v>8.4</v>
      </c>
      <c r="L998" s="3" t="s">
        <v>1748</v>
      </c>
      <c r="M998">
        <v>7.8</v>
      </c>
      <c r="N998" s="3" t="s">
        <v>1748</v>
      </c>
      <c r="O998">
        <v>4.2</v>
      </c>
      <c r="P998" s="3" t="s">
        <v>1749</v>
      </c>
      <c r="Q998">
        <v>15.1</v>
      </c>
      <c r="R998" s="3">
        <v>634</v>
      </c>
      <c r="S998">
        <v>26.4</v>
      </c>
      <c r="T998" s="3">
        <v>516</v>
      </c>
      <c r="U998">
        <v>4</v>
      </c>
      <c r="V998" s="3" t="s">
        <v>1749</v>
      </c>
      <c r="W998">
        <v>40.5</v>
      </c>
      <c r="X998" s="3">
        <v>372</v>
      </c>
      <c r="Y998">
        <v>11.7</v>
      </c>
      <c r="Z998" s="3" t="s">
        <v>1749</v>
      </c>
      <c r="AA998">
        <v>4.9000000000000004</v>
      </c>
      <c r="AB998" s="3" t="s">
        <v>1749</v>
      </c>
      <c r="AC998">
        <v>53</v>
      </c>
      <c r="AD998">
        <v>89</v>
      </c>
      <c r="AE998">
        <v>8</v>
      </c>
      <c r="AF998">
        <v>3862</v>
      </c>
      <c r="AG998">
        <v>10038</v>
      </c>
      <c r="AH998">
        <v>21642</v>
      </c>
      <c r="AI998">
        <v>39259</v>
      </c>
      <c r="AJ998">
        <v>-33.933522600000003</v>
      </c>
      <c r="AK998">
        <v>18.627953900000001</v>
      </c>
    </row>
    <row r="999" spans="1:37" x14ac:dyDescent="0.3">
      <c r="A999">
        <v>999</v>
      </c>
      <c r="B999" s="3" t="s">
        <v>703</v>
      </c>
      <c r="C999" t="s">
        <v>1237</v>
      </c>
      <c r="D999" t="s">
        <v>705</v>
      </c>
      <c r="E999" t="s">
        <v>706</v>
      </c>
      <c r="F999" t="s">
        <v>82</v>
      </c>
      <c r="G999" t="s">
        <v>62</v>
      </c>
      <c r="H999" t="s">
        <v>320</v>
      </c>
      <c r="I999">
        <v>3</v>
      </c>
      <c r="J999" t="s">
        <v>70</v>
      </c>
      <c r="K999">
        <v>16.899999999999999</v>
      </c>
      <c r="L999" s="3">
        <v>524</v>
      </c>
      <c r="M999">
        <v>26.4</v>
      </c>
      <c r="N999" s="3">
        <v>366</v>
      </c>
      <c r="O999">
        <v>7</v>
      </c>
      <c r="P999" s="3" t="s">
        <v>1749</v>
      </c>
      <c r="Q999">
        <v>2</v>
      </c>
      <c r="R999" s="3" t="s">
        <v>1749</v>
      </c>
      <c r="S999">
        <v>2.8</v>
      </c>
      <c r="T999" s="3" t="s">
        <v>1749</v>
      </c>
      <c r="U999">
        <v>1.2</v>
      </c>
      <c r="V999" s="3" t="s">
        <v>1749</v>
      </c>
      <c r="W999">
        <v>2.2999999999999998</v>
      </c>
      <c r="X999" s="3" t="s">
        <v>1749</v>
      </c>
      <c r="Y999">
        <v>21.6</v>
      </c>
      <c r="Z999" s="3">
        <v>386</v>
      </c>
      <c r="AA999">
        <v>3.4</v>
      </c>
      <c r="AB999" s="3" t="s">
        <v>1749</v>
      </c>
      <c r="AC999">
        <v>53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>
        <v>10.8230989</v>
      </c>
      <c r="AK999">
        <v>106.6296638</v>
      </c>
    </row>
    <row r="1000" spans="1:37" x14ac:dyDescent="0.3">
      <c r="A1000">
        <v>1000</v>
      </c>
      <c r="B1000" s="3" t="s">
        <v>703</v>
      </c>
      <c r="C1000" t="s">
        <v>1238</v>
      </c>
      <c r="D1000" t="s">
        <v>705</v>
      </c>
      <c r="E1000" t="s">
        <v>706</v>
      </c>
      <c r="F1000" t="s">
        <v>82</v>
      </c>
      <c r="G1000" t="s">
        <v>78</v>
      </c>
      <c r="H1000" t="s">
        <v>63</v>
      </c>
      <c r="I1000">
        <v>3</v>
      </c>
      <c r="J1000" t="s">
        <v>70</v>
      </c>
      <c r="K1000">
        <v>13.5</v>
      </c>
      <c r="L1000" s="3" t="s">
        <v>1748</v>
      </c>
      <c r="M1000">
        <v>21.1</v>
      </c>
      <c r="N1000" s="3">
        <v>439</v>
      </c>
      <c r="O1000">
        <v>9.4</v>
      </c>
      <c r="P1000" s="3" t="s">
        <v>1749</v>
      </c>
      <c r="Q1000">
        <v>2.2999999999999998</v>
      </c>
      <c r="R1000" s="3" t="s">
        <v>1749</v>
      </c>
      <c r="S1000">
        <v>4.7</v>
      </c>
      <c r="T1000" s="3" t="s">
        <v>1749</v>
      </c>
      <c r="U1000">
        <v>1.2</v>
      </c>
      <c r="V1000" s="3" t="s">
        <v>1749</v>
      </c>
      <c r="W1000">
        <v>10.7</v>
      </c>
      <c r="X1000" s="3">
        <v>657</v>
      </c>
      <c r="Y1000">
        <v>20.8</v>
      </c>
      <c r="Z1000" s="3">
        <v>399</v>
      </c>
      <c r="AA1000">
        <v>6.1</v>
      </c>
      <c r="AB1000" s="3" t="s">
        <v>1749</v>
      </c>
      <c r="AC1000">
        <v>53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>
        <v>21.027764399999999</v>
      </c>
      <c r="AK1000">
        <v>105.83415979999999</v>
      </c>
    </row>
    <row r="1001" spans="1:37" x14ac:dyDescent="0.3">
      <c r="A1001">
        <v>1001</v>
      </c>
      <c r="B1001" s="3" t="s">
        <v>703</v>
      </c>
      <c r="C1001" t="s">
        <v>1239</v>
      </c>
      <c r="D1001" t="s">
        <v>128</v>
      </c>
      <c r="E1001" t="s">
        <v>129</v>
      </c>
      <c r="F1001" t="s">
        <v>68</v>
      </c>
      <c r="G1001" t="s">
        <v>69</v>
      </c>
      <c r="H1001" t="s">
        <v>320</v>
      </c>
      <c r="I1001">
        <v>4</v>
      </c>
      <c r="J1001" t="s">
        <v>440</v>
      </c>
      <c r="K1001">
        <v>5.5</v>
      </c>
      <c r="L1001" s="3" t="s">
        <v>1748</v>
      </c>
      <c r="M1001">
        <v>3.2</v>
      </c>
      <c r="N1001" s="3" t="s">
        <v>1748</v>
      </c>
      <c r="O1001">
        <v>14.3</v>
      </c>
      <c r="P1001" s="3" t="s">
        <v>1749</v>
      </c>
      <c r="Q1001">
        <v>23.3</v>
      </c>
      <c r="R1001" s="3">
        <v>511</v>
      </c>
      <c r="S1001">
        <v>39.799999999999997</v>
      </c>
      <c r="T1001" s="3">
        <v>413</v>
      </c>
      <c r="U1001">
        <v>6.1</v>
      </c>
      <c r="V1001" s="3" t="s">
        <v>1749</v>
      </c>
      <c r="W1001">
        <v>2.5</v>
      </c>
      <c r="X1001" s="3" t="s">
        <v>1749</v>
      </c>
      <c r="Y1001">
        <v>4.5</v>
      </c>
      <c r="Z1001" s="3" t="s">
        <v>1749</v>
      </c>
      <c r="AA1001">
        <v>1.3</v>
      </c>
      <c r="AB1001" s="3" t="s">
        <v>1749</v>
      </c>
      <c r="AC1001">
        <v>53</v>
      </c>
      <c r="AD1001">
        <v>90</v>
      </c>
      <c r="AE1001">
        <v>5</v>
      </c>
      <c r="AF1001">
        <v>3655</v>
      </c>
      <c r="AG1001">
        <v>1537</v>
      </c>
      <c r="AH1001">
        <v>34860</v>
      </c>
      <c r="AI1001">
        <v>63618</v>
      </c>
      <c r="AJ1001">
        <v>35.826459499999999</v>
      </c>
      <c r="AK1001">
        <v>128.754132</v>
      </c>
    </row>
    <row r="1002" spans="1:37" x14ac:dyDescent="0.3">
      <c r="A1002">
        <v>1002</v>
      </c>
      <c r="B1002" s="3" t="s">
        <v>856</v>
      </c>
      <c r="C1002" t="s">
        <v>1240</v>
      </c>
      <c r="D1002" t="s">
        <v>499</v>
      </c>
      <c r="E1002" t="s">
        <v>500</v>
      </c>
      <c r="F1002" t="s">
        <v>68</v>
      </c>
      <c r="G1002" t="s">
        <v>62</v>
      </c>
      <c r="H1002" t="s">
        <v>63</v>
      </c>
      <c r="I1002">
        <v>5</v>
      </c>
      <c r="J1002" t="s">
        <v>70</v>
      </c>
      <c r="K1002">
        <v>8.1</v>
      </c>
      <c r="L1002" s="3" t="s">
        <v>1748</v>
      </c>
      <c r="M1002">
        <v>21.5</v>
      </c>
      <c r="N1002" s="3">
        <v>433</v>
      </c>
      <c r="O1002">
        <v>5.0999999999999996</v>
      </c>
      <c r="P1002" s="3" t="s">
        <v>1749</v>
      </c>
      <c r="Q1002">
        <v>9.3000000000000007</v>
      </c>
      <c r="R1002" s="3" t="s">
        <v>1749</v>
      </c>
      <c r="S1002">
        <v>8.6999999999999993</v>
      </c>
      <c r="T1002" s="3" t="s">
        <v>1749</v>
      </c>
      <c r="U1002">
        <v>21.6</v>
      </c>
      <c r="V1002" s="3">
        <v>523</v>
      </c>
      <c r="W1002">
        <v>2</v>
      </c>
      <c r="X1002" s="3" t="s">
        <v>1749</v>
      </c>
      <c r="Y1002">
        <v>10.6</v>
      </c>
      <c r="Z1002" s="3" t="s">
        <v>1749</v>
      </c>
      <c r="AA1002">
        <v>24.4</v>
      </c>
      <c r="AB1002" s="3">
        <v>497</v>
      </c>
      <c r="AC1002">
        <v>53</v>
      </c>
      <c r="AD1002">
        <v>84</v>
      </c>
      <c r="AE1002">
        <v>0</v>
      </c>
      <c r="AF1002">
        <v>24</v>
      </c>
      <c r="AG1002">
        <v>41</v>
      </c>
      <c r="AH1002">
        <v>9804</v>
      </c>
      <c r="AI1002">
        <v>17936</v>
      </c>
      <c r="AJ1002">
        <v>41.052086099999997</v>
      </c>
      <c r="AK1002">
        <v>29.0106553</v>
      </c>
    </row>
    <row r="1003" spans="1:37" x14ac:dyDescent="0.3">
      <c r="A1003">
        <v>1003</v>
      </c>
      <c r="B1003" s="3" t="s">
        <v>703</v>
      </c>
      <c r="C1003" t="s">
        <v>1241</v>
      </c>
      <c r="D1003" t="s">
        <v>113</v>
      </c>
      <c r="E1003" t="s">
        <v>114</v>
      </c>
      <c r="F1003" t="s">
        <v>61</v>
      </c>
      <c r="G1003" t="s">
        <v>62</v>
      </c>
      <c r="H1003" t="s">
        <v>63</v>
      </c>
      <c r="I1003">
        <v>4</v>
      </c>
      <c r="J1003" t="s">
        <v>70</v>
      </c>
      <c r="K1003">
        <v>9.6</v>
      </c>
      <c r="L1003" s="3" t="s">
        <v>1748</v>
      </c>
      <c r="M1003">
        <v>18.3</v>
      </c>
      <c r="N1003" s="3">
        <v>480</v>
      </c>
      <c r="O1003">
        <v>16.7</v>
      </c>
      <c r="P1003" s="3" t="s">
        <v>1749</v>
      </c>
      <c r="Q1003">
        <v>8.3000000000000007</v>
      </c>
      <c r="R1003" s="3" t="s">
        <v>1749</v>
      </c>
      <c r="S1003">
        <v>8.8000000000000007</v>
      </c>
      <c r="T1003" s="3" t="s">
        <v>1749</v>
      </c>
      <c r="U1003">
        <v>9.4</v>
      </c>
      <c r="V1003" s="3" t="s">
        <v>1749</v>
      </c>
      <c r="W1003">
        <v>2</v>
      </c>
      <c r="X1003" s="3" t="s">
        <v>1749</v>
      </c>
      <c r="Y1003">
        <v>16.2</v>
      </c>
      <c r="Z1003" s="3">
        <v>517</v>
      </c>
      <c r="AA1003">
        <v>12.7</v>
      </c>
      <c r="AB1003" s="3">
        <v>636</v>
      </c>
      <c r="AC1003">
        <v>53</v>
      </c>
      <c r="AD1003">
        <v>92</v>
      </c>
      <c r="AE1003">
        <v>9</v>
      </c>
      <c r="AF1003">
        <v>8132</v>
      </c>
      <c r="AG1003">
        <v>3470</v>
      </c>
      <c r="AH1003">
        <v>37963</v>
      </c>
      <c r="AI1003">
        <v>72067</v>
      </c>
      <c r="AJ1003">
        <v>35.473280600000002</v>
      </c>
      <c r="AK1003">
        <v>139.59083720000001</v>
      </c>
    </row>
    <row r="1004" spans="1:37" x14ac:dyDescent="0.3">
      <c r="A1004">
        <v>1004</v>
      </c>
      <c r="B1004" s="3">
        <v>1004</v>
      </c>
      <c r="C1004" t="s">
        <v>1242</v>
      </c>
      <c r="D1004" t="s">
        <v>243</v>
      </c>
      <c r="E1004" t="s">
        <v>244</v>
      </c>
      <c r="F1004" t="s">
        <v>68</v>
      </c>
      <c r="G1004" t="s">
        <v>62</v>
      </c>
      <c r="H1004" t="s">
        <v>63</v>
      </c>
      <c r="I1004">
        <v>4</v>
      </c>
      <c r="J1004" t="s">
        <v>70</v>
      </c>
      <c r="K1004">
        <v>7</v>
      </c>
      <c r="L1004" s="3" t="s">
        <v>1748</v>
      </c>
      <c r="M1004">
        <v>1.6</v>
      </c>
      <c r="N1004" s="3" t="s">
        <v>1748</v>
      </c>
      <c r="O1004">
        <v>7.1</v>
      </c>
      <c r="P1004" s="3" t="s">
        <v>1749</v>
      </c>
      <c r="Q1004">
        <v>22</v>
      </c>
      <c r="R1004" s="3">
        <v>528</v>
      </c>
      <c r="S1004">
        <v>1.8</v>
      </c>
      <c r="T1004" s="3" t="s">
        <v>1749</v>
      </c>
      <c r="U1004">
        <v>1.5</v>
      </c>
      <c r="V1004" s="3" t="s">
        <v>1749</v>
      </c>
      <c r="W1004">
        <v>19.600000000000001</v>
      </c>
      <c r="X1004" s="3">
        <v>546</v>
      </c>
      <c r="Y1004">
        <v>4.7</v>
      </c>
      <c r="Z1004" s="3" t="s">
        <v>1749</v>
      </c>
      <c r="AA1004">
        <v>6.1</v>
      </c>
      <c r="AB1004" s="3" t="s">
        <v>1749</v>
      </c>
      <c r="AC1004">
        <v>53</v>
      </c>
      <c r="AD1004">
        <v>92</v>
      </c>
      <c r="AE1004">
        <v>4</v>
      </c>
      <c r="AF1004">
        <v>2834</v>
      </c>
      <c r="AG1004">
        <v>1344</v>
      </c>
      <c r="AH1004">
        <v>29636</v>
      </c>
      <c r="AI1004">
        <v>54776</v>
      </c>
      <c r="AJ1004">
        <v>40.355903499999997</v>
      </c>
      <c r="AK1004">
        <v>18.158425999999999</v>
      </c>
    </row>
    <row r="1005" spans="1:37" x14ac:dyDescent="0.3">
      <c r="A1005">
        <v>1005</v>
      </c>
      <c r="B1005" s="3">
        <v>1005</v>
      </c>
      <c r="C1005" t="s">
        <v>1243</v>
      </c>
      <c r="D1005" t="s">
        <v>513</v>
      </c>
      <c r="E1005" t="s">
        <v>514</v>
      </c>
      <c r="F1005" t="s">
        <v>82</v>
      </c>
      <c r="G1005" t="s">
        <v>62</v>
      </c>
      <c r="H1005" t="s">
        <v>708</v>
      </c>
      <c r="I1005">
        <v>3</v>
      </c>
      <c r="J1005" t="s">
        <v>64</v>
      </c>
      <c r="K1005">
        <v>6.9</v>
      </c>
      <c r="L1005" s="3" t="s">
        <v>1748</v>
      </c>
      <c r="M1005">
        <v>3.7</v>
      </c>
      <c r="N1005" s="3" t="s">
        <v>1748</v>
      </c>
      <c r="O1005">
        <v>1.4</v>
      </c>
      <c r="P1005" s="3" t="s">
        <v>1749</v>
      </c>
      <c r="Q1005">
        <v>24.6</v>
      </c>
      <c r="R1005" s="3">
        <v>494</v>
      </c>
      <c r="S1005">
        <v>1.7</v>
      </c>
      <c r="T1005" s="3" t="s">
        <v>1749</v>
      </c>
      <c r="U1005">
        <v>2.7</v>
      </c>
      <c r="V1005" s="3" t="s">
        <v>1749</v>
      </c>
      <c r="W1005">
        <v>15.2</v>
      </c>
      <c r="X1005" s="3">
        <v>596</v>
      </c>
      <c r="Y1005">
        <v>8.4</v>
      </c>
      <c r="Z1005" s="3" t="s">
        <v>1749</v>
      </c>
      <c r="AA1005">
        <v>6.1</v>
      </c>
      <c r="AB1005" s="3" t="s">
        <v>1749</v>
      </c>
      <c r="AC1005">
        <v>53</v>
      </c>
      <c r="AD1005">
        <v>86</v>
      </c>
      <c r="AE1005">
        <v>1</v>
      </c>
      <c r="AF1005">
        <v>311</v>
      </c>
      <c r="AG1005">
        <v>217</v>
      </c>
      <c r="AH1005">
        <v>20469</v>
      </c>
      <c r="AI1005">
        <v>36628</v>
      </c>
      <c r="AJ1005">
        <v>39.615021200000001</v>
      </c>
      <c r="AK1005">
        <v>20.844356900000001</v>
      </c>
    </row>
    <row r="1006" spans="1:37" x14ac:dyDescent="0.3">
      <c r="A1006">
        <v>1006</v>
      </c>
      <c r="B1006" s="3" t="s">
        <v>856</v>
      </c>
      <c r="C1006" t="s">
        <v>1244</v>
      </c>
      <c r="D1006" t="s">
        <v>99</v>
      </c>
      <c r="E1006" t="s">
        <v>100</v>
      </c>
      <c r="F1006" t="s">
        <v>61</v>
      </c>
      <c r="G1006" t="s">
        <v>62</v>
      </c>
      <c r="H1006" t="s">
        <v>708</v>
      </c>
      <c r="I1006">
        <v>3</v>
      </c>
      <c r="J1006" t="s">
        <v>64</v>
      </c>
      <c r="K1006">
        <v>5</v>
      </c>
      <c r="L1006" s="3" t="s">
        <v>1748</v>
      </c>
      <c r="M1006">
        <v>3.3</v>
      </c>
      <c r="N1006" s="3" t="s">
        <v>1748</v>
      </c>
      <c r="O1006">
        <v>58</v>
      </c>
      <c r="P1006" s="3">
        <v>251</v>
      </c>
      <c r="Q1006">
        <v>1.1000000000000001</v>
      </c>
      <c r="R1006" s="3" t="s">
        <v>1749</v>
      </c>
      <c r="S1006">
        <v>0</v>
      </c>
      <c r="T1006" s="3">
        <v>0</v>
      </c>
      <c r="U1006">
        <v>0</v>
      </c>
      <c r="V1006" s="3">
        <v>0</v>
      </c>
      <c r="W1006">
        <v>1.1000000000000001</v>
      </c>
      <c r="X1006" s="3" t="s">
        <v>1749</v>
      </c>
      <c r="Y1006">
        <v>6.8</v>
      </c>
      <c r="Z1006" s="3" t="s">
        <v>1749</v>
      </c>
      <c r="AA1006">
        <v>6.1</v>
      </c>
      <c r="AB1006" s="3" t="s">
        <v>1749</v>
      </c>
      <c r="AC1006">
        <v>53</v>
      </c>
      <c r="AD1006">
        <v>94</v>
      </c>
      <c r="AE1006">
        <v>8</v>
      </c>
      <c r="AF1006">
        <v>9176</v>
      </c>
      <c r="AG1006">
        <v>3642</v>
      </c>
      <c r="AH1006">
        <v>47833</v>
      </c>
      <c r="AI1006">
        <v>90994</v>
      </c>
      <c r="AJ1006">
        <v>49.157302399999999</v>
      </c>
      <c r="AK1006">
        <v>-123.9664322</v>
      </c>
    </row>
    <row r="1007" spans="1:37" x14ac:dyDescent="0.3">
      <c r="A1007">
        <v>1007</v>
      </c>
      <c r="B1007" s="3" t="s">
        <v>856</v>
      </c>
      <c r="C1007" t="s">
        <v>1245</v>
      </c>
      <c r="D1007" t="s">
        <v>1246</v>
      </c>
      <c r="E1007" t="s">
        <v>1247</v>
      </c>
      <c r="F1007" t="s">
        <v>61</v>
      </c>
      <c r="G1007" t="s">
        <v>69</v>
      </c>
      <c r="H1007" t="s">
        <v>708</v>
      </c>
      <c r="I1007">
        <v>3</v>
      </c>
      <c r="J1007" t="s">
        <v>70</v>
      </c>
      <c r="K1007">
        <v>4.2</v>
      </c>
      <c r="L1007" s="3" t="s">
        <v>1748</v>
      </c>
      <c r="M1007">
        <v>10.7</v>
      </c>
      <c r="N1007" s="3" t="s">
        <v>1748</v>
      </c>
      <c r="O1007">
        <v>11.3</v>
      </c>
      <c r="P1007" s="3" t="s">
        <v>1749</v>
      </c>
      <c r="Q1007">
        <v>1.6</v>
      </c>
      <c r="R1007" s="3" t="s">
        <v>1749</v>
      </c>
      <c r="S1007">
        <v>55.1</v>
      </c>
      <c r="T1007" s="3">
        <v>335</v>
      </c>
      <c r="U1007">
        <v>34.5</v>
      </c>
      <c r="V1007" s="3">
        <v>384</v>
      </c>
      <c r="W1007">
        <v>1.1000000000000001</v>
      </c>
      <c r="X1007" s="3" t="s">
        <v>1749</v>
      </c>
      <c r="Y1007">
        <v>12.3</v>
      </c>
      <c r="Z1007" s="3" t="s">
        <v>1749</v>
      </c>
      <c r="AA1007">
        <v>1</v>
      </c>
      <c r="AB1007" s="3" t="s">
        <v>1749</v>
      </c>
      <c r="AC1007">
        <v>53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>
        <v>31.755758400000001</v>
      </c>
      <c r="AK1007">
        <v>35.2600622</v>
      </c>
    </row>
    <row r="1008" spans="1:37" x14ac:dyDescent="0.3">
      <c r="A1008">
        <v>1008</v>
      </c>
      <c r="B1008" s="3" t="s">
        <v>856</v>
      </c>
      <c r="C1008" t="s">
        <v>1248</v>
      </c>
      <c r="D1008" t="s">
        <v>275</v>
      </c>
      <c r="E1008" t="s">
        <v>276</v>
      </c>
      <c r="F1008" t="s">
        <v>68</v>
      </c>
      <c r="G1008" t="s">
        <v>62</v>
      </c>
      <c r="H1008" t="s">
        <v>63</v>
      </c>
      <c r="I1008">
        <v>5</v>
      </c>
      <c r="J1008" t="s">
        <v>70</v>
      </c>
      <c r="K1008">
        <v>9.6999999999999993</v>
      </c>
      <c r="L1008" s="3" t="s">
        <v>1748</v>
      </c>
      <c r="M1008">
        <v>2.5</v>
      </c>
      <c r="N1008" s="3" t="s">
        <v>1748</v>
      </c>
      <c r="O1008">
        <v>20.8</v>
      </c>
      <c r="P1008" s="3">
        <v>651</v>
      </c>
      <c r="Q1008">
        <v>10.199999999999999</v>
      </c>
      <c r="R1008" s="3" t="s">
        <v>1749</v>
      </c>
      <c r="S1008">
        <v>1.2</v>
      </c>
      <c r="T1008" s="3" t="s">
        <v>1749</v>
      </c>
      <c r="U1008">
        <v>1.7</v>
      </c>
      <c r="V1008" s="3" t="s">
        <v>1749</v>
      </c>
      <c r="W1008">
        <v>5</v>
      </c>
      <c r="X1008" s="3" t="s">
        <v>1749</v>
      </c>
      <c r="Y1008">
        <v>6.1</v>
      </c>
      <c r="Z1008" s="3" t="s">
        <v>1749</v>
      </c>
      <c r="AA1008">
        <v>17.100000000000001</v>
      </c>
      <c r="AB1008" s="3">
        <v>579</v>
      </c>
      <c r="AC1008">
        <v>53</v>
      </c>
      <c r="AD1008">
        <v>87</v>
      </c>
      <c r="AE1008">
        <v>16</v>
      </c>
      <c r="AF1008">
        <v>2816</v>
      </c>
      <c r="AG1008">
        <v>32021</v>
      </c>
      <c r="AH1008">
        <v>7774</v>
      </c>
      <c r="AI1008">
        <v>14233</v>
      </c>
      <c r="AJ1008">
        <v>27.9135016</v>
      </c>
      <c r="AK1008">
        <v>78.0781901</v>
      </c>
    </row>
    <row r="1009" spans="1:37" x14ac:dyDescent="0.3">
      <c r="A1009">
        <v>1009</v>
      </c>
      <c r="B1009" s="3" t="s">
        <v>856</v>
      </c>
      <c r="C1009" t="s">
        <v>1249</v>
      </c>
      <c r="D1009" t="s">
        <v>275</v>
      </c>
      <c r="E1009" t="s">
        <v>276</v>
      </c>
      <c r="F1009" t="s">
        <v>68</v>
      </c>
      <c r="G1009" t="s">
        <v>62</v>
      </c>
      <c r="H1009" t="s">
        <v>63</v>
      </c>
      <c r="I1009">
        <v>2</v>
      </c>
      <c r="J1009" t="s">
        <v>64</v>
      </c>
      <c r="K1009">
        <v>8.5</v>
      </c>
      <c r="L1009" s="3" t="s">
        <v>1748</v>
      </c>
      <c r="M1009">
        <v>7.6</v>
      </c>
      <c r="N1009" s="3" t="s">
        <v>1748</v>
      </c>
      <c r="O1009">
        <v>10.6</v>
      </c>
      <c r="P1009" s="3" t="s">
        <v>1749</v>
      </c>
      <c r="Q1009">
        <v>5.9</v>
      </c>
      <c r="R1009" s="3" t="s">
        <v>1749</v>
      </c>
      <c r="S1009">
        <v>3.8</v>
      </c>
      <c r="T1009" s="3" t="s">
        <v>1749</v>
      </c>
      <c r="U1009">
        <v>21.8</v>
      </c>
      <c r="V1009" s="3">
        <v>519</v>
      </c>
      <c r="W1009">
        <v>22.4</v>
      </c>
      <c r="X1009" s="3">
        <v>524</v>
      </c>
      <c r="Y1009">
        <v>9.1</v>
      </c>
      <c r="Z1009" s="3" t="s">
        <v>1749</v>
      </c>
      <c r="AA1009">
        <v>1.9</v>
      </c>
      <c r="AB1009" s="3" t="s">
        <v>1749</v>
      </c>
      <c r="AC1009">
        <v>53</v>
      </c>
      <c r="AD1009">
        <v>87</v>
      </c>
      <c r="AE1009">
        <v>16</v>
      </c>
      <c r="AF1009">
        <v>2816</v>
      </c>
      <c r="AG1009">
        <v>32021</v>
      </c>
      <c r="AH1009">
        <v>7774</v>
      </c>
      <c r="AI1009">
        <v>14233</v>
      </c>
      <c r="AJ1009">
        <v>28.543937499999998</v>
      </c>
      <c r="AK1009">
        <v>67.577203100000006</v>
      </c>
    </row>
    <row r="1010" spans="1:37" x14ac:dyDescent="0.3">
      <c r="A1010">
        <v>1010</v>
      </c>
      <c r="B1010" s="3" t="s">
        <v>856</v>
      </c>
      <c r="C1010" t="s">
        <v>1250</v>
      </c>
      <c r="D1010" t="s">
        <v>275</v>
      </c>
      <c r="E1010" t="s">
        <v>276</v>
      </c>
      <c r="F1010" t="s">
        <v>68</v>
      </c>
      <c r="G1010" t="s">
        <v>69</v>
      </c>
      <c r="H1010" t="s">
        <v>63</v>
      </c>
      <c r="I1010">
        <v>2</v>
      </c>
      <c r="J1010" t="s">
        <v>64</v>
      </c>
      <c r="K1010">
        <v>4.8</v>
      </c>
      <c r="L1010" s="3" t="s">
        <v>1748</v>
      </c>
      <c r="M1010">
        <v>4.0999999999999996</v>
      </c>
      <c r="N1010" s="3" t="s">
        <v>1748</v>
      </c>
      <c r="O1010">
        <v>25.3</v>
      </c>
      <c r="P1010" s="3">
        <v>579</v>
      </c>
      <c r="Q1010">
        <v>5.2</v>
      </c>
      <c r="R1010" s="3" t="s">
        <v>1749</v>
      </c>
      <c r="S1010">
        <v>37</v>
      </c>
      <c r="T1010" s="3">
        <v>438</v>
      </c>
      <c r="U1010">
        <v>1.7</v>
      </c>
      <c r="V1010" s="3" t="s">
        <v>1749</v>
      </c>
      <c r="W1010">
        <v>1.4</v>
      </c>
      <c r="X1010" s="3" t="s">
        <v>1749</v>
      </c>
      <c r="Y1010">
        <v>4.5</v>
      </c>
      <c r="Z1010" s="3" t="s">
        <v>1749</v>
      </c>
      <c r="AA1010">
        <v>1.1000000000000001</v>
      </c>
      <c r="AB1010" s="3" t="s">
        <v>1749</v>
      </c>
      <c r="AC1010">
        <v>53</v>
      </c>
      <c r="AD1010">
        <v>87</v>
      </c>
      <c r="AE1010">
        <v>16</v>
      </c>
      <c r="AF1010">
        <v>2816</v>
      </c>
      <c r="AG1010">
        <v>32021</v>
      </c>
      <c r="AH1010">
        <v>7774</v>
      </c>
      <c r="AI1010">
        <v>14233</v>
      </c>
      <c r="AJ1010">
        <v>10.903790499999999</v>
      </c>
      <c r="AK1010">
        <v>76.898351700000006</v>
      </c>
    </row>
    <row r="1011" spans="1:37" x14ac:dyDescent="0.3">
      <c r="A1011">
        <v>1011</v>
      </c>
      <c r="B1011" s="3" t="s">
        <v>856</v>
      </c>
      <c r="C1011" t="s">
        <v>1251</v>
      </c>
      <c r="D1011" t="s">
        <v>1246</v>
      </c>
      <c r="E1011" t="s">
        <v>1247</v>
      </c>
      <c r="F1011" t="s">
        <v>68</v>
      </c>
      <c r="G1011" t="s">
        <v>69</v>
      </c>
      <c r="H1011" t="s">
        <v>708</v>
      </c>
      <c r="I1011">
        <v>4</v>
      </c>
      <c r="J1011" t="s">
        <v>70</v>
      </c>
      <c r="K1011">
        <v>6.4</v>
      </c>
      <c r="L1011" s="3" t="s">
        <v>1748</v>
      </c>
      <c r="M1011">
        <v>16.5</v>
      </c>
      <c r="N1011" s="3">
        <v>518</v>
      </c>
      <c r="O1011">
        <v>7.3</v>
      </c>
      <c r="P1011" s="3" t="s">
        <v>1749</v>
      </c>
      <c r="Q1011">
        <v>2.2000000000000002</v>
      </c>
      <c r="R1011" s="3" t="s">
        <v>1749</v>
      </c>
      <c r="S1011">
        <v>36.200000000000003</v>
      </c>
      <c r="T1011" s="3">
        <v>446</v>
      </c>
      <c r="U1011">
        <v>25</v>
      </c>
      <c r="V1011" s="3">
        <v>473</v>
      </c>
      <c r="W1011">
        <v>1.3</v>
      </c>
      <c r="X1011" s="3" t="s">
        <v>1749</v>
      </c>
      <c r="Y1011">
        <v>10.9</v>
      </c>
      <c r="Z1011" s="3" t="s">
        <v>1749</v>
      </c>
      <c r="AA1011">
        <v>3.1</v>
      </c>
      <c r="AB1011" s="3" t="s">
        <v>1749</v>
      </c>
      <c r="AC1011">
        <v>53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>
        <v>32.227550999999998</v>
      </c>
      <c r="AK1011">
        <v>35.220625400000003</v>
      </c>
    </row>
    <row r="1012" spans="1:37" x14ac:dyDescent="0.3">
      <c r="A1012">
        <v>1012</v>
      </c>
      <c r="B1012" s="3">
        <v>1012</v>
      </c>
      <c r="C1012" t="s">
        <v>1252</v>
      </c>
      <c r="D1012" t="s">
        <v>543</v>
      </c>
      <c r="E1012" t="s">
        <v>544</v>
      </c>
      <c r="F1012" t="s">
        <v>68</v>
      </c>
      <c r="G1012" t="s">
        <v>78</v>
      </c>
      <c r="H1012" t="s">
        <v>320</v>
      </c>
      <c r="I1012">
        <v>4</v>
      </c>
      <c r="J1012" t="s">
        <v>70</v>
      </c>
      <c r="K1012">
        <v>5.3</v>
      </c>
      <c r="L1012" s="3" t="s">
        <v>1748</v>
      </c>
      <c r="M1012">
        <v>5.8</v>
      </c>
      <c r="N1012" s="3" t="s">
        <v>1748</v>
      </c>
      <c r="O1012">
        <v>32.6</v>
      </c>
      <c r="P1012" s="3">
        <v>486</v>
      </c>
      <c r="Q1012">
        <v>1.5</v>
      </c>
      <c r="R1012" s="3" t="s">
        <v>1749</v>
      </c>
      <c r="S1012">
        <v>6.9</v>
      </c>
      <c r="T1012" s="3" t="s">
        <v>1749</v>
      </c>
      <c r="U1012">
        <v>26.8</v>
      </c>
      <c r="V1012" s="3">
        <v>450</v>
      </c>
      <c r="W1012">
        <v>1.1000000000000001</v>
      </c>
      <c r="X1012" s="3" t="s">
        <v>1749</v>
      </c>
      <c r="Y1012">
        <v>11.4</v>
      </c>
      <c r="Z1012" s="3" t="s">
        <v>1749</v>
      </c>
      <c r="AA1012">
        <v>1.1000000000000001</v>
      </c>
      <c r="AB1012" s="3" t="s">
        <v>1749</v>
      </c>
      <c r="AC1012">
        <v>53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>
        <v>30.081743899999999</v>
      </c>
      <c r="AK1012">
        <v>31.017934</v>
      </c>
    </row>
    <row r="1013" spans="1:37" x14ac:dyDescent="0.3">
      <c r="A1013">
        <v>1013</v>
      </c>
      <c r="B1013" s="3" t="s">
        <v>856</v>
      </c>
      <c r="C1013" t="s">
        <v>1253</v>
      </c>
      <c r="D1013" t="s">
        <v>543</v>
      </c>
      <c r="E1013" t="s">
        <v>544</v>
      </c>
      <c r="F1013" t="s">
        <v>82</v>
      </c>
      <c r="G1013" t="s">
        <v>69</v>
      </c>
      <c r="H1013" t="s">
        <v>320</v>
      </c>
      <c r="I1013">
        <v>4</v>
      </c>
      <c r="J1013" t="s">
        <v>70</v>
      </c>
      <c r="K1013">
        <v>11.2</v>
      </c>
      <c r="L1013" s="3" t="s">
        <v>1748</v>
      </c>
      <c r="M1013">
        <v>6.9</v>
      </c>
      <c r="N1013" s="3" t="s">
        <v>1748</v>
      </c>
      <c r="O1013">
        <v>12.3</v>
      </c>
      <c r="P1013" s="3" t="s">
        <v>1749</v>
      </c>
      <c r="Q1013">
        <v>2.2999999999999998</v>
      </c>
      <c r="R1013" s="3" t="s">
        <v>1749</v>
      </c>
      <c r="S1013">
        <v>15.5</v>
      </c>
      <c r="T1013" s="3">
        <v>660</v>
      </c>
      <c r="U1013">
        <v>4</v>
      </c>
      <c r="V1013" s="3" t="s">
        <v>1749</v>
      </c>
      <c r="W1013">
        <v>10.7</v>
      </c>
      <c r="X1013" s="3">
        <v>658</v>
      </c>
      <c r="Y1013">
        <v>6.9</v>
      </c>
      <c r="Z1013" s="3" t="s">
        <v>1749</v>
      </c>
      <c r="AA1013">
        <v>1.9</v>
      </c>
      <c r="AB1013" s="3" t="s">
        <v>1749</v>
      </c>
      <c r="AC1013">
        <v>53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>
        <v>27.1874915</v>
      </c>
      <c r="AK1013">
        <v>31.170292400000001</v>
      </c>
    </row>
    <row r="1014" spans="1:37" x14ac:dyDescent="0.3">
      <c r="A1014">
        <v>1014</v>
      </c>
      <c r="B1014" s="3" t="s">
        <v>856</v>
      </c>
      <c r="C1014" t="s">
        <v>1254</v>
      </c>
      <c r="D1014" t="s">
        <v>1255</v>
      </c>
      <c r="E1014" t="s">
        <v>1256</v>
      </c>
      <c r="F1014" t="s">
        <v>68</v>
      </c>
      <c r="G1014" t="s">
        <v>134</v>
      </c>
      <c r="H1014" t="s">
        <v>708</v>
      </c>
      <c r="I1014">
        <v>4</v>
      </c>
      <c r="J1014" t="s">
        <v>70</v>
      </c>
      <c r="K1014">
        <v>10.1</v>
      </c>
      <c r="L1014" s="3" t="s">
        <v>1748</v>
      </c>
      <c r="M1014">
        <v>9.4</v>
      </c>
      <c r="N1014" s="3" t="s">
        <v>1748</v>
      </c>
      <c r="O1014">
        <v>22</v>
      </c>
      <c r="P1014" s="3">
        <v>631</v>
      </c>
      <c r="Q1014">
        <v>1.2</v>
      </c>
      <c r="R1014" s="3" t="s">
        <v>1749</v>
      </c>
      <c r="S1014">
        <v>7</v>
      </c>
      <c r="T1014" s="3" t="s">
        <v>1749</v>
      </c>
      <c r="U1014">
        <v>2.6</v>
      </c>
      <c r="V1014" s="3" t="s">
        <v>1749</v>
      </c>
      <c r="W1014">
        <v>1</v>
      </c>
      <c r="X1014" s="3" t="s">
        <v>1749</v>
      </c>
      <c r="Y1014">
        <v>10.4</v>
      </c>
      <c r="Z1014" s="3" t="s">
        <v>1749</v>
      </c>
      <c r="AA1014">
        <v>1.4</v>
      </c>
      <c r="AB1014" s="3" t="s">
        <v>1749</v>
      </c>
      <c r="AC1014">
        <v>53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>
        <v>40.3677043</v>
      </c>
      <c r="AK1014">
        <v>49.832059399999999</v>
      </c>
    </row>
    <row r="1015" spans="1:37" x14ac:dyDescent="0.3">
      <c r="A1015">
        <v>1015</v>
      </c>
      <c r="B1015" s="3" t="s">
        <v>856</v>
      </c>
      <c r="C1015" t="s">
        <v>1257</v>
      </c>
      <c r="D1015" t="s">
        <v>1255</v>
      </c>
      <c r="E1015" t="s">
        <v>1256</v>
      </c>
      <c r="F1015" t="s">
        <v>68</v>
      </c>
      <c r="G1015" t="s">
        <v>78</v>
      </c>
      <c r="H1015" t="s">
        <v>63</v>
      </c>
      <c r="I1015">
        <v>5</v>
      </c>
      <c r="J1015" t="s">
        <v>70</v>
      </c>
      <c r="K1015">
        <v>9.6</v>
      </c>
      <c r="L1015" s="3" t="s">
        <v>1748</v>
      </c>
      <c r="M1015">
        <v>3.2</v>
      </c>
      <c r="N1015" s="3" t="s">
        <v>1748</v>
      </c>
      <c r="O1015">
        <v>33.9</v>
      </c>
      <c r="P1015" s="3">
        <v>472</v>
      </c>
      <c r="Q1015">
        <v>1.4</v>
      </c>
      <c r="R1015" s="3" t="s">
        <v>1749</v>
      </c>
      <c r="S1015">
        <v>2.1</v>
      </c>
      <c r="T1015" s="3" t="s">
        <v>1749</v>
      </c>
      <c r="U1015">
        <v>1.7</v>
      </c>
      <c r="V1015" s="3" t="s">
        <v>1749</v>
      </c>
      <c r="W1015">
        <v>1.1000000000000001</v>
      </c>
      <c r="X1015" s="3" t="s">
        <v>1749</v>
      </c>
      <c r="Y1015">
        <v>9.6</v>
      </c>
      <c r="Z1015" s="3" t="s">
        <v>1749</v>
      </c>
      <c r="AA1015">
        <v>1</v>
      </c>
      <c r="AB1015" s="3" t="s">
        <v>1749</v>
      </c>
      <c r="AC1015">
        <v>53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>
        <v>40.374553900000002</v>
      </c>
      <c r="AK1015">
        <v>49.811465099999999</v>
      </c>
    </row>
    <row r="1016" spans="1:37" x14ac:dyDescent="0.3">
      <c r="A1016">
        <v>1016</v>
      </c>
      <c r="B1016" s="3" t="s">
        <v>856</v>
      </c>
      <c r="C1016" t="s">
        <v>1258</v>
      </c>
      <c r="D1016" t="s">
        <v>275</v>
      </c>
      <c r="E1016" t="s">
        <v>276</v>
      </c>
      <c r="F1016" t="s">
        <v>68</v>
      </c>
      <c r="G1016" t="s">
        <v>69</v>
      </c>
      <c r="H1016" t="s">
        <v>320</v>
      </c>
      <c r="I1016">
        <v>5</v>
      </c>
      <c r="J1016" t="s">
        <v>70</v>
      </c>
      <c r="K1016">
        <v>12.1</v>
      </c>
      <c r="L1016" s="3" t="s">
        <v>1748</v>
      </c>
      <c r="M1016">
        <v>6.5</v>
      </c>
      <c r="N1016" s="3" t="s">
        <v>1748</v>
      </c>
      <c r="O1016">
        <v>15.9</v>
      </c>
      <c r="P1016" s="3" t="s">
        <v>1749</v>
      </c>
      <c r="Q1016">
        <v>7.8</v>
      </c>
      <c r="R1016" s="3" t="s">
        <v>1749</v>
      </c>
      <c r="S1016">
        <v>1.2</v>
      </c>
      <c r="T1016" s="3" t="s">
        <v>1749</v>
      </c>
      <c r="U1016">
        <v>1.6</v>
      </c>
      <c r="V1016" s="3" t="s">
        <v>1749</v>
      </c>
      <c r="W1016">
        <v>15.3</v>
      </c>
      <c r="X1016" s="3">
        <v>591</v>
      </c>
      <c r="Y1016">
        <v>6.3</v>
      </c>
      <c r="Z1016" s="3" t="s">
        <v>1749</v>
      </c>
      <c r="AA1016">
        <v>4.0999999999999996</v>
      </c>
      <c r="AB1016" s="3" t="s">
        <v>1749</v>
      </c>
      <c r="AC1016">
        <v>53</v>
      </c>
      <c r="AD1016">
        <v>87</v>
      </c>
      <c r="AE1016">
        <v>16</v>
      </c>
      <c r="AF1016">
        <v>2816</v>
      </c>
      <c r="AG1016">
        <v>32021</v>
      </c>
      <c r="AH1016">
        <v>7774</v>
      </c>
      <c r="AI1016">
        <v>14233</v>
      </c>
      <c r="AJ1016">
        <v>25.267720300000001</v>
      </c>
      <c r="AK1016">
        <v>82.991258200000004</v>
      </c>
    </row>
    <row r="1017" spans="1:37" x14ac:dyDescent="0.3">
      <c r="A1017">
        <v>1017</v>
      </c>
      <c r="B1017" s="3" t="s">
        <v>856</v>
      </c>
      <c r="C1017" t="s">
        <v>1259</v>
      </c>
      <c r="D1017" t="s">
        <v>59</v>
      </c>
      <c r="E1017" t="s">
        <v>60</v>
      </c>
      <c r="F1017" t="s">
        <v>68</v>
      </c>
      <c r="G1017" t="s">
        <v>62</v>
      </c>
      <c r="H1017" t="s">
        <v>63</v>
      </c>
      <c r="I1017">
        <v>5</v>
      </c>
      <c r="J1017" t="s">
        <v>64</v>
      </c>
      <c r="K1017">
        <v>6.1</v>
      </c>
      <c r="L1017" s="3" t="s">
        <v>1748</v>
      </c>
      <c r="M1017">
        <v>16.8</v>
      </c>
      <c r="N1017" s="3">
        <v>514</v>
      </c>
      <c r="O1017">
        <v>11.7</v>
      </c>
      <c r="P1017" s="3" t="s">
        <v>1749</v>
      </c>
      <c r="Q1017">
        <v>8.3000000000000007</v>
      </c>
      <c r="R1017" s="3" t="s">
        <v>1749</v>
      </c>
      <c r="S1017">
        <v>2.4</v>
      </c>
      <c r="T1017" s="3" t="s">
        <v>1749</v>
      </c>
      <c r="U1017">
        <v>3.8</v>
      </c>
      <c r="V1017" s="3" t="s">
        <v>1749</v>
      </c>
      <c r="W1017">
        <v>3.5</v>
      </c>
      <c r="X1017" s="3" t="s">
        <v>1749</v>
      </c>
      <c r="Y1017">
        <v>12.8</v>
      </c>
      <c r="Z1017" s="3">
        <v>673</v>
      </c>
      <c r="AA1017">
        <v>3.8</v>
      </c>
      <c r="AB1017" s="3" t="s">
        <v>1749</v>
      </c>
      <c r="AC1017">
        <v>53</v>
      </c>
      <c r="AD1017">
        <v>100</v>
      </c>
      <c r="AE1017">
        <v>19</v>
      </c>
      <c r="AF1017">
        <v>27091</v>
      </c>
      <c r="AG1017">
        <v>12264</v>
      </c>
      <c r="AH1017">
        <v>59456</v>
      </c>
      <c r="AI1017">
        <v>113268</v>
      </c>
      <c r="AJ1017">
        <v>31.5500848</v>
      </c>
      <c r="AK1017">
        <v>-97.11354</v>
      </c>
    </row>
    <row r="1018" spans="1:37" x14ac:dyDescent="0.3">
      <c r="A1018">
        <v>1018</v>
      </c>
      <c r="B1018" s="3" t="s">
        <v>703</v>
      </c>
      <c r="C1018" t="s">
        <v>1260</v>
      </c>
      <c r="D1018" t="s">
        <v>94</v>
      </c>
      <c r="E1018" t="s">
        <v>1726</v>
      </c>
      <c r="F1018" t="s">
        <v>61</v>
      </c>
      <c r="G1018" t="s">
        <v>134</v>
      </c>
      <c r="H1018" t="s">
        <v>320</v>
      </c>
      <c r="I1018">
        <v>4</v>
      </c>
      <c r="J1018" t="s">
        <v>70</v>
      </c>
      <c r="K1018">
        <v>6.6</v>
      </c>
      <c r="L1018" s="3" t="s">
        <v>1748</v>
      </c>
      <c r="M1018">
        <v>2.5</v>
      </c>
      <c r="N1018" s="3" t="s">
        <v>1748</v>
      </c>
      <c r="O1018">
        <v>27.3</v>
      </c>
      <c r="P1018" s="3">
        <v>557</v>
      </c>
      <c r="Q1018">
        <v>1.5</v>
      </c>
      <c r="R1018" s="3" t="s">
        <v>1749</v>
      </c>
      <c r="S1018">
        <v>20.7</v>
      </c>
      <c r="T1018" s="3">
        <v>585</v>
      </c>
      <c r="U1018">
        <v>28</v>
      </c>
      <c r="V1018" s="3">
        <v>440</v>
      </c>
      <c r="W1018">
        <v>1</v>
      </c>
      <c r="X1018" s="3" t="s">
        <v>1749</v>
      </c>
      <c r="Y1018">
        <v>7.8</v>
      </c>
      <c r="Z1018" s="3" t="s">
        <v>1749</v>
      </c>
      <c r="AA1018">
        <v>1</v>
      </c>
      <c r="AB1018" s="3" t="s">
        <v>1749</v>
      </c>
      <c r="AC1018">
        <v>53</v>
      </c>
      <c r="AD1018">
        <v>94</v>
      </c>
      <c r="AE1018">
        <v>1</v>
      </c>
      <c r="AF1018">
        <v>1008</v>
      </c>
      <c r="AG1018">
        <v>2742</v>
      </c>
      <c r="AH1018">
        <v>30726</v>
      </c>
      <c r="AI1018">
        <v>58947</v>
      </c>
      <c r="AJ1018">
        <v>39.904210999999997</v>
      </c>
      <c r="AK1018">
        <v>116.40739499999999</v>
      </c>
    </row>
    <row r="1019" spans="1:37" x14ac:dyDescent="0.3">
      <c r="A1019">
        <v>1019</v>
      </c>
      <c r="B1019" s="3" t="s">
        <v>703</v>
      </c>
      <c r="C1019" t="s">
        <v>1261</v>
      </c>
      <c r="D1019" t="s">
        <v>94</v>
      </c>
      <c r="E1019" t="s">
        <v>1726</v>
      </c>
      <c r="F1019" t="s">
        <v>61</v>
      </c>
      <c r="G1019" t="s">
        <v>69</v>
      </c>
      <c r="H1019" t="s">
        <v>63</v>
      </c>
      <c r="I1019">
        <v>2</v>
      </c>
      <c r="J1019" t="s">
        <v>70</v>
      </c>
      <c r="K1019">
        <v>4.9000000000000004</v>
      </c>
      <c r="L1019" s="3" t="s">
        <v>1748</v>
      </c>
      <c r="M1019">
        <v>1.4</v>
      </c>
      <c r="N1019" s="3" t="s">
        <v>1748</v>
      </c>
      <c r="O1019">
        <v>35.799999999999997</v>
      </c>
      <c r="P1019" s="3">
        <v>444</v>
      </c>
      <c r="Q1019">
        <v>8.1999999999999993</v>
      </c>
      <c r="R1019" s="3" t="s">
        <v>1749</v>
      </c>
      <c r="S1019">
        <v>0</v>
      </c>
      <c r="T1019" s="3">
        <v>0</v>
      </c>
      <c r="U1019">
        <v>9.1999999999999993</v>
      </c>
      <c r="V1019" s="3" t="s">
        <v>1749</v>
      </c>
      <c r="W1019">
        <v>1</v>
      </c>
      <c r="X1019" s="3" t="s">
        <v>1749</v>
      </c>
      <c r="Y1019">
        <v>5.3</v>
      </c>
      <c r="Z1019" s="3" t="s">
        <v>1749</v>
      </c>
      <c r="AA1019">
        <v>1</v>
      </c>
      <c r="AB1019" s="3" t="s">
        <v>1749</v>
      </c>
      <c r="AC1019">
        <v>53</v>
      </c>
      <c r="AD1019">
        <v>94</v>
      </c>
      <c r="AE1019">
        <v>1</v>
      </c>
      <c r="AF1019">
        <v>1008</v>
      </c>
      <c r="AG1019">
        <v>2742</v>
      </c>
      <c r="AH1019">
        <v>30726</v>
      </c>
      <c r="AI1019">
        <v>58947</v>
      </c>
      <c r="AJ1019">
        <v>39.971062000000003</v>
      </c>
      <c r="AK1019">
        <v>116.427603</v>
      </c>
    </row>
    <row r="1020" spans="1:37" x14ac:dyDescent="0.3">
      <c r="A1020">
        <v>1020</v>
      </c>
      <c r="B1020" s="3" t="s">
        <v>856</v>
      </c>
      <c r="C1020" t="s">
        <v>1262</v>
      </c>
      <c r="D1020" t="s">
        <v>384</v>
      </c>
      <c r="E1020" t="s">
        <v>385</v>
      </c>
      <c r="F1020" t="s">
        <v>68</v>
      </c>
      <c r="G1020" t="s">
        <v>62</v>
      </c>
      <c r="H1020" t="s">
        <v>63</v>
      </c>
      <c r="I1020">
        <v>3</v>
      </c>
      <c r="J1020" t="s">
        <v>440</v>
      </c>
      <c r="K1020">
        <v>11</v>
      </c>
      <c r="L1020" s="3" t="s">
        <v>1748</v>
      </c>
      <c r="M1020">
        <v>16.100000000000001</v>
      </c>
      <c r="N1020" s="3">
        <v>527</v>
      </c>
      <c r="O1020">
        <v>20.6</v>
      </c>
      <c r="P1020" s="3">
        <v>655</v>
      </c>
      <c r="Q1020">
        <v>1.9</v>
      </c>
      <c r="R1020" s="3" t="s">
        <v>1749</v>
      </c>
      <c r="S1020">
        <v>25.6</v>
      </c>
      <c r="T1020" s="3">
        <v>525</v>
      </c>
      <c r="U1020">
        <v>4.5</v>
      </c>
      <c r="V1020" s="3" t="s">
        <v>1749</v>
      </c>
      <c r="W1020">
        <v>1</v>
      </c>
      <c r="X1020" s="3" t="s">
        <v>1749</v>
      </c>
      <c r="Y1020">
        <v>13.8</v>
      </c>
      <c r="Z1020" s="3">
        <v>617</v>
      </c>
      <c r="AA1020">
        <v>1.1000000000000001</v>
      </c>
      <c r="AB1020" s="3" t="s">
        <v>1749</v>
      </c>
      <c r="AC1020">
        <v>53</v>
      </c>
      <c r="AD1020">
        <v>76</v>
      </c>
      <c r="AE1020">
        <v>9</v>
      </c>
      <c r="AF1020">
        <v>2316</v>
      </c>
      <c r="AG1020">
        <v>12885</v>
      </c>
      <c r="AH1020">
        <v>11033</v>
      </c>
      <c r="AI1020">
        <v>20640</v>
      </c>
      <c r="AJ1020">
        <v>-2.1689812000000002</v>
      </c>
      <c r="AK1020">
        <v>100.3762809</v>
      </c>
    </row>
    <row r="1021" spans="1:37" x14ac:dyDescent="0.3">
      <c r="A1021">
        <v>1021</v>
      </c>
      <c r="B1021" s="3" t="s">
        <v>856</v>
      </c>
      <c r="C1021" t="s">
        <v>1263</v>
      </c>
      <c r="D1021" t="s">
        <v>59</v>
      </c>
      <c r="E1021" t="s">
        <v>60</v>
      </c>
      <c r="F1021" t="s">
        <v>68</v>
      </c>
      <c r="G1021" t="s">
        <v>62</v>
      </c>
      <c r="H1021" t="s">
        <v>63</v>
      </c>
      <c r="I1021">
        <v>4</v>
      </c>
      <c r="J1021" t="s">
        <v>70</v>
      </c>
      <c r="K1021">
        <v>6.8</v>
      </c>
      <c r="L1021" s="3" t="s">
        <v>1748</v>
      </c>
      <c r="M1021">
        <v>4.8</v>
      </c>
      <c r="N1021" s="3" t="s">
        <v>1748</v>
      </c>
      <c r="O1021">
        <v>6.2</v>
      </c>
      <c r="P1021" s="3" t="s">
        <v>1749</v>
      </c>
      <c r="Q1021">
        <v>16.899999999999999</v>
      </c>
      <c r="R1021" s="3">
        <v>604</v>
      </c>
      <c r="S1021">
        <v>8</v>
      </c>
      <c r="T1021" s="3" t="s">
        <v>1749</v>
      </c>
      <c r="U1021">
        <v>9.9</v>
      </c>
      <c r="V1021" s="3" t="s">
        <v>1749</v>
      </c>
      <c r="W1021">
        <v>1.6</v>
      </c>
      <c r="X1021" s="3" t="s">
        <v>1749</v>
      </c>
      <c r="Y1021">
        <v>10.8</v>
      </c>
      <c r="Z1021" s="3" t="s">
        <v>1749</v>
      </c>
      <c r="AA1021">
        <v>3.9</v>
      </c>
      <c r="AB1021" s="3" t="s">
        <v>1749</v>
      </c>
      <c r="AC1021">
        <v>53</v>
      </c>
      <c r="AD1021">
        <v>100</v>
      </c>
      <c r="AE1021">
        <v>19</v>
      </c>
      <c r="AF1021">
        <v>27091</v>
      </c>
      <c r="AG1021">
        <v>12264</v>
      </c>
      <c r="AH1021">
        <v>59456</v>
      </c>
      <c r="AI1021">
        <v>113268</v>
      </c>
      <c r="AJ1021">
        <v>42.0894288</v>
      </c>
      <c r="AK1021">
        <v>-75.969488499999997</v>
      </c>
    </row>
    <row r="1022" spans="1:37" x14ac:dyDescent="0.3">
      <c r="A1022">
        <v>1022</v>
      </c>
      <c r="B1022" s="3" t="s">
        <v>856</v>
      </c>
      <c r="C1022" t="s">
        <v>1264</v>
      </c>
      <c r="D1022" t="s">
        <v>66</v>
      </c>
      <c r="E1022" t="s">
        <v>67</v>
      </c>
      <c r="F1022" t="s">
        <v>68</v>
      </c>
      <c r="G1022" t="s">
        <v>62</v>
      </c>
      <c r="H1022" t="s">
        <v>320</v>
      </c>
      <c r="I1022">
        <v>3</v>
      </c>
      <c r="J1022" t="s">
        <v>70</v>
      </c>
      <c r="K1022">
        <v>5.8</v>
      </c>
      <c r="L1022" s="3" t="s">
        <v>1748</v>
      </c>
      <c r="M1022">
        <v>4.5999999999999996</v>
      </c>
      <c r="N1022" s="3" t="s">
        <v>1748</v>
      </c>
      <c r="O1022">
        <v>7.6</v>
      </c>
      <c r="P1022" s="3" t="s">
        <v>1749</v>
      </c>
      <c r="Q1022">
        <v>3.1</v>
      </c>
      <c r="R1022" s="3" t="s">
        <v>1749</v>
      </c>
      <c r="S1022">
        <v>43.5</v>
      </c>
      <c r="T1022" s="3">
        <v>385</v>
      </c>
      <c r="U1022">
        <v>76.5</v>
      </c>
      <c r="V1022" s="3">
        <v>179</v>
      </c>
      <c r="W1022">
        <v>1.4</v>
      </c>
      <c r="X1022" s="3" t="s">
        <v>1749</v>
      </c>
      <c r="Y1022">
        <v>11.3</v>
      </c>
      <c r="Z1022" s="3" t="s">
        <v>1749</v>
      </c>
      <c r="AA1022">
        <v>1.3</v>
      </c>
      <c r="AB1022" s="3" t="s">
        <v>1749</v>
      </c>
      <c r="AC1022">
        <v>53</v>
      </c>
      <c r="AD1022">
        <v>96</v>
      </c>
      <c r="AE1022">
        <v>12</v>
      </c>
      <c r="AF1022">
        <v>11405</v>
      </c>
      <c r="AG1022">
        <v>3215</v>
      </c>
      <c r="AH1022">
        <v>37460</v>
      </c>
      <c r="AI1022">
        <v>66806</v>
      </c>
      <c r="AJ1022">
        <v>52.483150500000001</v>
      </c>
      <c r="AK1022">
        <v>-1.882798</v>
      </c>
    </row>
    <row r="1023" spans="1:37" x14ac:dyDescent="0.3">
      <c r="A1023">
        <v>1023</v>
      </c>
      <c r="B1023" s="3" t="s">
        <v>856</v>
      </c>
      <c r="C1023" t="s">
        <v>1265</v>
      </c>
      <c r="D1023" t="s">
        <v>908</v>
      </c>
      <c r="E1023" t="s">
        <v>909</v>
      </c>
      <c r="F1023" t="s">
        <v>68</v>
      </c>
      <c r="G1023" t="s">
        <v>62</v>
      </c>
      <c r="H1023" t="s">
        <v>708</v>
      </c>
      <c r="I1023">
        <v>2</v>
      </c>
      <c r="J1023" t="s">
        <v>64</v>
      </c>
      <c r="K1023">
        <v>10.6</v>
      </c>
      <c r="L1023" s="3" t="s">
        <v>1748</v>
      </c>
      <c r="M1023">
        <v>29.1</v>
      </c>
      <c r="N1023" s="3">
        <v>336</v>
      </c>
      <c r="O1023">
        <v>12.4</v>
      </c>
      <c r="P1023" s="3" t="s">
        <v>1749</v>
      </c>
      <c r="Q1023">
        <v>1.9</v>
      </c>
      <c r="R1023" s="3" t="s">
        <v>1749</v>
      </c>
      <c r="S1023">
        <v>2.5</v>
      </c>
      <c r="T1023" s="3" t="s">
        <v>1749</v>
      </c>
      <c r="U1023">
        <v>1.4</v>
      </c>
      <c r="V1023" s="3" t="s">
        <v>1749</v>
      </c>
      <c r="W1023">
        <v>1.1000000000000001</v>
      </c>
      <c r="X1023" s="3" t="s">
        <v>1749</v>
      </c>
      <c r="Y1023">
        <v>9.6</v>
      </c>
      <c r="Z1023" s="3" t="s">
        <v>1749</v>
      </c>
      <c r="AA1023">
        <v>1.1000000000000001</v>
      </c>
      <c r="AB1023" s="3" t="s">
        <v>1749</v>
      </c>
      <c r="AC1023">
        <v>53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>
        <v>23.780146299999998</v>
      </c>
      <c r="AK1023">
        <v>90.407170399999998</v>
      </c>
    </row>
    <row r="1024" spans="1:37" x14ac:dyDescent="0.3">
      <c r="A1024">
        <v>1024</v>
      </c>
      <c r="B1024" s="3" t="s">
        <v>856</v>
      </c>
      <c r="C1024" t="s">
        <v>1266</v>
      </c>
      <c r="D1024" t="s">
        <v>59</v>
      </c>
      <c r="E1024" t="s">
        <v>60</v>
      </c>
      <c r="F1024" t="s">
        <v>82</v>
      </c>
      <c r="G1024" t="s">
        <v>62</v>
      </c>
      <c r="H1024" t="s">
        <v>63</v>
      </c>
      <c r="I1024">
        <v>5</v>
      </c>
      <c r="J1024" t="s">
        <v>64</v>
      </c>
      <c r="K1024">
        <v>7</v>
      </c>
      <c r="L1024" s="3" t="s">
        <v>1748</v>
      </c>
      <c r="M1024">
        <v>5.3</v>
      </c>
      <c r="N1024" s="3" t="s">
        <v>1748</v>
      </c>
      <c r="O1024">
        <v>4.5999999999999996</v>
      </c>
      <c r="P1024" s="3" t="s">
        <v>1749</v>
      </c>
      <c r="Q1024">
        <v>13.3</v>
      </c>
      <c r="R1024" s="3">
        <v>673</v>
      </c>
      <c r="S1024">
        <v>1.3</v>
      </c>
      <c r="T1024" s="3" t="s">
        <v>1749</v>
      </c>
      <c r="U1024">
        <v>3.3</v>
      </c>
      <c r="V1024" s="3" t="s">
        <v>1749</v>
      </c>
      <c r="W1024">
        <v>8.1999999999999993</v>
      </c>
      <c r="X1024" s="3" t="s">
        <v>1749</v>
      </c>
      <c r="Y1024">
        <v>22</v>
      </c>
      <c r="Z1024" s="3">
        <v>377</v>
      </c>
      <c r="AA1024">
        <v>7</v>
      </c>
      <c r="AB1024" s="3" t="s">
        <v>1749</v>
      </c>
      <c r="AC1024">
        <v>53</v>
      </c>
      <c r="AD1024">
        <v>100</v>
      </c>
      <c r="AE1024">
        <v>19</v>
      </c>
      <c r="AF1024">
        <v>27091</v>
      </c>
      <c r="AG1024">
        <v>12264</v>
      </c>
      <c r="AH1024">
        <v>59456</v>
      </c>
      <c r="AI1024">
        <v>113268</v>
      </c>
      <c r="AJ1024">
        <v>40.2518435</v>
      </c>
      <c r="AK1024">
        <v>-111.64931559999999</v>
      </c>
    </row>
    <row r="1025" spans="1:37" x14ac:dyDescent="0.3">
      <c r="A1025">
        <v>1025</v>
      </c>
      <c r="B1025" s="3" t="s">
        <v>856</v>
      </c>
      <c r="C1025" t="s">
        <v>1267</v>
      </c>
      <c r="D1025" t="s">
        <v>66</v>
      </c>
      <c r="E1025" t="s">
        <v>67</v>
      </c>
      <c r="F1025" t="s">
        <v>68</v>
      </c>
      <c r="G1025" t="s">
        <v>62</v>
      </c>
      <c r="H1025" t="s">
        <v>320</v>
      </c>
      <c r="I1025">
        <v>4</v>
      </c>
      <c r="J1025" t="s">
        <v>70</v>
      </c>
      <c r="K1025">
        <v>5.7</v>
      </c>
      <c r="L1025" s="3" t="s">
        <v>1748</v>
      </c>
      <c r="M1025">
        <v>2.1</v>
      </c>
      <c r="N1025" s="3" t="s">
        <v>1748</v>
      </c>
      <c r="O1025">
        <v>5.8</v>
      </c>
      <c r="P1025" s="3" t="s">
        <v>1749</v>
      </c>
      <c r="Q1025">
        <v>4.0999999999999996</v>
      </c>
      <c r="R1025" s="3" t="s">
        <v>1749</v>
      </c>
      <c r="S1025">
        <v>35.9</v>
      </c>
      <c r="T1025" s="3">
        <v>447</v>
      </c>
      <c r="U1025">
        <v>72.8</v>
      </c>
      <c r="V1025" s="3">
        <v>194</v>
      </c>
      <c r="W1025">
        <v>1</v>
      </c>
      <c r="X1025" s="3" t="s">
        <v>1749</v>
      </c>
      <c r="Y1025">
        <v>8.6</v>
      </c>
      <c r="Z1025" s="3" t="s">
        <v>1749</v>
      </c>
      <c r="AA1025">
        <v>1</v>
      </c>
      <c r="AB1025" s="3" t="s">
        <v>1749</v>
      </c>
      <c r="AC1025">
        <v>53</v>
      </c>
      <c r="AD1025">
        <v>96</v>
      </c>
      <c r="AE1025">
        <v>12</v>
      </c>
      <c r="AF1025">
        <v>11405</v>
      </c>
      <c r="AG1025">
        <v>3215</v>
      </c>
      <c r="AH1025">
        <v>37460</v>
      </c>
      <c r="AI1025">
        <v>66806</v>
      </c>
      <c r="AJ1025">
        <v>51.279496000000002</v>
      </c>
      <c r="AK1025">
        <v>1.0898758</v>
      </c>
    </row>
    <row r="1026" spans="1:37" x14ac:dyDescent="0.3">
      <c r="A1026">
        <v>1026</v>
      </c>
      <c r="B1026" s="3" t="s">
        <v>703</v>
      </c>
      <c r="C1026" t="s">
        <v>1268</v>
      </c>
      <c r="D1026" t="s">
        <v>167</v>
      </c>
      <c r="E1026" t="s">
        <v>168</v>
      </c>
      <c r="F1026" t="s">
        <v>61</v>
      </c>
      <c r="G1026" t="s">
        <v>62</v>
      </c>
      <c r="H1026" t="s">
        <v>320</v>
      </c>
      <c r="I1026">
        <v>3</v>
      </c>
      <c r="J1026" t="s">
        <v>64</v>
      </c>
      <c r="K1026">
        <v>6.3</v>
      </c>
      <c r="L1026" s="3" t="s">
        <v>1748</v>
      </c>
      <c r="M1026">
        <v>2.5</v>
      </c>
      <c r="N1026" s="3" t="s">
        <v>1748</v>
      </c>
      <c r="O1026">
        <v>44.5</v>
      </c>
      <c r="P1026" s="3">
        <v>353</v>
      </c>
      <c r="Q1026">
        <v>1.6</v>
      </c>
      <c r="R1026" s="3" t="s">
        <v>1749</v>
      </c>
      <c r="S1026">
        <v>6.4</v>
      </c>
      <c r="T1026" s="3" t="s">
        <v>1749</v>
      </c>
      <c r="U1026">
        <v>5.4</v>
      </c>
      <c r="V1026" s="3" t="s">
        <v>1749</v>
      </c>
      <c r="W1026">
        <v>1</v>
      </c>
      <c r="X1026" s="3" t="s">
        <v>1749</v>
      </c>
      <c r="Y1026">
        <v>7.9</v>
      </c>
      <c r="Z1026" s="3" t="s">
        <v>1749</v>
      </c>
      <c r="AA1026">
        <v>1.1000000000000001</v>
      </c>
      <c r="AB1026" s="3" t="s">
        <v>1749</v>
      </c>
      <c r="AC1026">
        <v>53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>
        <v>22.906568199999999</v>
      </c>
      <c r="AK1026">
        <v>120.2733849</v>
      </c>
    </row>
    <row r="1027" spans="1:37" x14ac:dyDescent="0.3">
      <c r="A1027">
        <v>1027</v>
      </c>
      <c r="B1027" s="3" t="s">
        <v>1002</v>
      </c>
      <c r="C1027" t="s">
        <v>1269</v>
      </c>
      <c r="D1027" t="s">
        <v>167</v>
      </c>
      <c r="E1027" t="s">
        <v>168</v>
      </c>
      <c r="F1027" t="s">
        <v>68</v>
      </c>
      <c r="G1027" t="s">
        <v>62</v>
      </c>
      <c r="H1027" t="s">
        <v>320</v>
      </c>
      <c r="I1027">
        <v>3</v>
      </c>
      <c r="J1027" t="s">
        <v>70</v>
      </c>
      <c r="K1027">
        <v>5.8</v>
      </c>
      <c r="L1027" s="3" t="s">
        <v>1748</v>
      </c>
      <c r="M1027">
        <v>5.2</v>
      </c>
      <c r="N1027" s="3" t="s">
        <v>1748</v>
      </c>
      <c r="O1027">
        <v>4.4000000000000004</v>
      </c>
      <c r="P1027" s="3" t="s">
        <v>1749</v>
      </c>
      <c r="Q1027">
        <v>15.1</v>
      </c>
      <c r="R1027" s="3">
        <v>631</v>
      </c>
      <c r="S1027">
        <v>4.4000000000000004</v>
      </c>
      <c r="T1027" s="3" t="s">
        <v>1749</v>
      </c>
      <c r="U1027">
        <v>7.2</v>
      </c>
      <c r="V1027" s="3" t="s">
        <v>1749</v>
      </c>
      <c r="W1027">
        <v>1</v>
      </c>
      <c r="X1027" s="3" t="s">
        <v>1749</v>
      </c>
      <c r="Y1027">
        <v>19.2</v>
      </c>
      <c r="Z1027" s="3">
        <v>437</v>
      </c>
      <c r="AA1027">
        <v>3.2</v>
      </c>
      <c r="AB1027" s="3" t="s">
        <v>1749</v>
      </c>
      <c r="AC1027">
        <v>53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  <c r="AJ1027">
        <v>24.9573827</v>
      </c>
      <c r="AK1027">
        <v>121.2407764</v>
      </c>
    </row>
    <row r="1028" spans="1:37" x14ac:dyDescent="0.3">
      <c r="A1028">
        <v>1028</v>
      </c>
      <c r="B1028" s="3" t="s">
        <v>856</v>
      </c>
      <c r="C1028" t="s">
        <v>1270</v>
      </c>
      <c r="D1028" t="s">
        <v>128</v>
      </c>
      <c r="E1028" t="s">
        <v>129</v>
      </c>
      <c r="F1028" t="s">
        <v>68</v>
      </c>
      <c r="G1028" t="s">
        <v>69</v>
      </c>
      <c r="H1028" t="s">
        <v>320</v>
      </c>
      <c r="I1028">
        <v>4</v>
      </c>
      <c r="J1028" t="s">
        <v>70</v>
      </c>
      <c r="K1028">
        <v>5.4</v>
      </c>
      <c r="L1028" s="3" t="s">
        <v>1748</v>
      </c>
      <c r="M1028">
        <v>2.8</v>
      </c>
      <c r="N1028" s="3" t="s">
        <v>1748</v>
      </c>
      <c r="O1028">
        <v>30.6</v>
      </c>
      <c r="P1028" s="3">
        <v>512</v>
      </c>
      <c r="Q1028">
        <v>8.6</v>
      </c>
      <c r="R1028" s="3" t="s">
        <v>1749</v>
      </c>
      <c r="S1028">
        <v>7</v>
      </c>
      <c r="T1028" s="3" t="s">
        <v>1749</v>
      </c>
      <c r="U1028">
        <v>4.3</v>
      </c>
      <c r="V1028" s="3" t="s">
        <v>1749</v>
      </c>
      <c r="W1028">
        <v>1.9</v>
      </c>
      <c r="X1028" s="3" t="s">
        <v>1749</v>
      </c>
      <c r="Y1028">
        <v>4.5</v>
      </c>
      <c r="Z1028" s="3" t="s">
        <v>1749</v>
      </c>
      <c r="AA1028">
        <v>1.1000000000000001</v>
      </c>
      <c r="AB1028" s="3" t="s">
        <v>1749</v>
      </c>
      <c r="AC1028">
        <v>53</v>
      </c>
      <c r="AD1028">
        <v>90</v>
      </c>
      <c r="AE1028">
        <v>5</v>
      </c>
      <c r="AF1028">
        <v>3655</v>
      </c>
      <c r="AG1028">
        <v>1537</v>
      </c>
      <c r="AH1028">
        <v>34860</v>
      </c>
      <c r="AI1028">
        <v>63618</v>
      </c>
      <c r="AJ1028">
        <v>36.628131500000002</v>
      </c>
      <c r="AK1028">
        <v>127.4563596</v>
      </c>
    </row>
    <row r="1029" spans="1:37" x14ac:dyDescent="0.3">
      <c r="A1029">
        <v>1029</v>
      </c>
      <c r="B1029" s="3" t="s">
        <v>856</v>
      </c>
      <c r="C1029" t="s">
        <v>1271</v>
      </c>
      <c r="D1029" t="s">
        <v>808</v>
      </c>
      <c r="E1029" t="s">
        <v>809</v>
      </c>
      <c r="F1029" t="s">
        <v>61</v>
      </c>
      <c r="G1029" t="s">
        <v>78</v>
      </c>
      <c r="H1029" t="s">
        <v>63</v>
      </c>
      <c r="I1029">
        <v>5</v>
      </c>
      <c r="J1029" t="s">
        <v>64</v>
      </c>
      <c r="K1029">
        <v>10.9</v>
      </c>
      <c r="L1029" s="3" t="s">
        <v>1748</v>
      </c>
      <c r="M1029">
        <v>16</v>
      </c>
      <c r="N1029" s="3">
        <v>529</v>
      </c>
      <c r="O1029">
        <v>4.8</v>
      </c>
      <c r="P1029" s="3" t="s">
        <v>1749</v>
      </c>
      <c r="Q1029">
        <v>3.1</v>
      </c>
      <c r="R1029" s="3" t="s">
        <v>1749</v>
      </c>
      <c r="S1029">
        <v>7.8</v>
      </c>
      <c r="T1029" s="3" t="s">
        <v>1749</v>
      </c>
      <c r="U1029">
        <v>37.5</v>
      </c>
      <c r="V1029" s="3">
        <v>367</v>
      </c>
      <c r="W1029">
        <v>1.2</v>
      </c>
      <c r="X1029" s="3" t="s">
        <v>1749</v>
      </c>
      <c r="Y1029">
        <v>5.5</v>
      </c>
      <c r="Z1029" s="3" t="s">
        <v>1749</v>
      </c>
      <c r="AA1029">
        <v>1.1000000000000001</v>
      </c>
      <c r="AB1029" s="3" t="s">
        <v>1749</v>
      </c>
      <c r="AC1029">
        <v>53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>
        <v>47.486153399999999</v>
      </c>
      <c r="AK1029">
        <v>19.058255500000001</v>
      </c>
    </row>
    <row r="1030" spans="1:37" x14ac:dyDescent="0.3">
      <c r="A1030">
        <v>1030</v>
      </c>
      <c r="B1030" s="3" t="s">
        <v>703</v>
      </c>
      <c r="C1030" t="s">
        <v>1272</v>
      </c>
      <c r="D1030" t="s">
        <v>416</v>
      </c>
      <c r="E1030" t="s">
        <v>417</v>
      </c>
      <c r="F1030" t="s">
        <v>68</v>
      </c>
      <c r="G1030" t="s">
        <v>78</v>
      </c>
      <c r="H1030" t="s">
        <v>63</v>
      </c>
      <c r="I1030">
        <v>4</v>
      </c>
      <c r="J1030" t="s">
        <v>70</v>
      </c>
      <c r="K1030">
        <v>11.4</v>
      </c>
      <c r="L1030" s="3" t="s">
        <v>1748</v>
      </c>
      <c r="M1030">
        <v>23.7</v>
      </c>
      <c r="N1030" s="3">
        <v>406</v>
      </c>
      <c r="O1030">
        <v>19.600000000000001</v>
      </c>
      <c r="P1030" s="3">
        <v>676</v>
      </c>
      <c r="Q1030">
        <v>4.4000000000000004</v>
      </c>
      <c r="R1030" s="3" t="s">
        <v>1749</v>
      </c>
      <c r="S1030">
        <v>2.1</v>
      </c>
      <c r="T1030" s="3" t="s">
        <v>1749</v>
      </c>
      <c r="U1030">
        <v>2</v>
      </c>
      <c r="V1030" s="3" t="s">
        <v>1749</v>
      </c>
      <c r="W1030">
        <v>1.6</v>
      </c>
      <c r="X1030" s="3" t="s">
        <v>1749</v>
      </c>
      <c r="Y1030">
        <v>8.8000000000000007</v>
      </c>
      <c r="Z1030" s="3" t="s">
        <v>1749</v>
      </c>
      <c r="AA1030">
        <v>1.4</v>
      </c>
      <c r="AB1030" s="3" t="s">
        <v>1749</v>
      </c>
      <c r="AC1030">
        <v>53</v>
      </c>
      <c r="AD1030">
        <v>82</v>
      </c>
      <c r="AE1030">
        <v>4</v>
      </c>
      <c r="AF1030">
        <v>1686</v>
      </c>
      <c r="AG1030">
        <v>1610</v>
      </c>
      <c r="AH1030">
        <v>16879</v>
      </c>
      <c r="AI1030">
        <v>32874</v>
      </c>
      <c r="AJ1030">
        <v>50.072044699999999</v>
      </c>
      <c r="AK1030">
        <v>19.942764199999999</v>
      </c>
    </row>
    <row r="1031" spans="1:37" x14ac:dyDescent="0.3">
      <c r="A1031">
        <v>1031</v>
      </c>
      <c r="B1031" s="3">
        <v>796</v>
      </c>
      <c r="C1031" t="s">
        <v>1273</v>
      </c>
      <c r="D1031" t="s">
        <v>128</v>
      </c>
      <c r="E1031" t="s">
        <v>129</v>
      </c>
      <c r="F1031" t="s">
        <v>68</v>
      </c>
      <c r="G1031" t="s">
        <v>69</v>
      </c>
      <c r="H1031" t="s">
        <v>320</v>
      </c>
      <c r="I1031">
        <v>4</v>
      </c>
      <c r="J1031" t="s">
        <v>64</v>
      </c>
      <c r="K1031">
        <v>4.8</v>
      </c>
      <c r="L1031" s="3" t="s">
        <v>1748</v>
      </c>
      <c r="M1031">
        <v>3.5</v>
      </c>
      <c r="N1031" s="3" t="s">
        <v>1748</v>
      </c>
      <c r="O1031">
        <v>68.900000000000006</v>
      </c>
      <c r="P1031" s="3">
        <v>188</v>
      </c>
      <c r="Q1031">
        <v>2.8</v>
      </c>
      <c r="R1031" s="3" t="s">
        <v>1749</v>
      </c>
      <c r="S1031">
        <v>4.5</v>
      </c>
      <c r="T1031" s="3" t="s">
        <v>1749</v>
      </c>
      <c r="U1031">
        <v>5.8</v>
      </c>
      <c r="V1031" s="3" t="s">
        <v>1749</v>
      </c>
      <c r="W1031">
        <v>1</v>
      </c>
      <c r="X1031" s="3" t="s">
        <v>1749</v>
      </c>
      <c r="Y1031">
        <v>6.8</v>
      </c>
      <c r="Z1031" s="3" t="s">
        <v>1749</v>
      </c>
      <c r="AA1031">
        <v>1</v>
      </c>
      <c r="AB1031" s="3" t="s">
        <v>1749</v>
      </c>
      <c r="AC1031">
        <v>53</v>
      </c>
      <c r="AD1031">
        <v>90</v>
      </c>
      <c r="AE1031">
        <v>5</v>
      </c>
      <c r="AF1031">
        <v>3655</v>
      </c>
      <c r="AG1031">
        <v>1537</v>
      </c>
      <c r="AH1031">
        <v>34860</v>
      </c>
      <c r="AI1031">
        <v>63618</v>
      </c>
      <c r="AJ1031">
        <v>37.321598399999999</v>
      </c>
      <c r="AK1031">
        <v>127.1267503</v>
      </c>
    </row>
    <row r="1032" spans="1:37" x14ac:dyDescent="0.3">
      <c r="A1032">
        <v>1032</v>
      </c>
      <c r="B1032" s="3" t="s">
        <v>856</v>
      </c>
      <c r="C1032" t="s">
        <v>1274</v>
      </c>
      <c r="D1032" t="s">
        <v>113</v>
      </c>
      <c r="E1032" t="s">
        <v>114</v>
      </c>
      <c r="F1032" t="s">
        <v>68</v>
      </c>
      <c r="G1032" t="s">
        <v>62</v>
      </c>
      <c r="H1032" t="s">
        <v>320</v>
      </c>
      <c r="I1032">
        <v>5</v>
      </c>
      <c r="J1032" t="s">
        <v>64</v>
      </c>
      <c r="K1032">
        <v>9</v>
      </c>
      <c r="L1032" s="3" t="s">
        <v>1748</v>
      </c>
      <c r="M1032">
        <v>13.7</v>
      </c>
      <c r="N1032" s="3">
        <v>592</v>
      </c>
      <c r="O1032">
        <v>5.3</v>
      </c>
      <c r="P1032" s="3" t="s">
        <v>1749</v>
      </c>
      <c r="Q1032">
        <v>2.1</v>
      </c>
      <c r="R1032" s="3" t="s">
        <v>1749</v>
      </c>
      <c r="S1032">
        <v>18.600000000000001</v>
      </c>
      <c r="T1032" s="3">
        <v>606</v>
      </c>
      <c r="U1032">
        <v>4</v>
      </c>
      <c r="V1032" s="3" t="s">
        <v>1749</v>
      </c>
      <c r="W1032">
        <v>1.1000000000000001</v>
      </c>
      <c r="X1032" s="3" t="s">
        <v>1749</v>
      </c>
      <c r="Y1032">
        <v>15.9</v>
      </c>
      <c r="Z1032" s="3">
        <v>527</v>
      </c>
      <c r="AA1032">
        <v>1</v>
      </c>
      <c r="AB1032" s="3" t="s">
        <v>1749</v>
      </c>
      <c r="AC1032">
        <v>53</v>
      </c>
      <c r="AD1032">
        <v>92</v>
      </c>
      <c r="AE1032">
        <v>9</v>
      </c>
      <c r="AF1032">
        <v>8132</v>
      </c>
      <c r="AG1032">
        <v>3470</v>
      </c>
      <c r="AH1032">
        <v>37963</v>
      </c>
      <c r="AI1032">
        <v>72067</v>
      </c>
      <c r="AJ1032">
        <v>35.030091599999999</v>
      </c>
      <c r="AK1032">
        <v>135.7606883</v>
      </c>
    </row>
    <row r="1033" spans="1:37" x14ac:dyDescent="0.3">
      <c r="A1033">
        <v>1033</v>
      </c>
      <c r="B1033" s="3" t="s">
        <v>1002</v>
      </c>
      <c r="C1033" t="s">
        <v>1275</v>
      </c>
      <c r="D1033" t="s">
        <v>499</v>
      </c>
      <c r="E1033" t="s">
        <v>500</v>
      </c>
      <c r="F1033" t="s">
        <v>82</v>
      </c>
      <c r="G1033" t="s">
        <v>69</v>
      </c>
      <c r="H1033" t="s">
        <v>320</v>
      </c>
      <c r="I1033">
        <v>3</v>
      </c>
      <c r="J1033" t="s">
        <v>70</v>
      </c>
      <c r="K1033">
        <v>8.6</v>
      </c>
      <c r="L1033" s="3" t="s">
        <v>1748</v>
      </c>
      <c r="M1033">
        <v>10.3</v>
      </c>
      <c r="N1033" s="3" t="s">
        <v>1748</v>
      </c>
      <c r="O1033">
        <v>13.8</v>
      </c>
      <c r="P1033" s="3" t="s">
        <v>1749</v>
      </c>
      <c r="Q1033">
        <v>3</v>
      </c>
      <c r="R1033" s="3" t="s">
        <v>1749</v>
      </c>
      <c r="S1033">
        <v>1.3</v>
      </c>
      <c r="T1033" s="3" t="s">
        <v>1749</v>
      </c>
      <c r="U1033">
        <v>3.3</v>
      </c>
      <c r="V1033" s="3" t="s">
        <v>1749</v>
      </c>
      <c r="W1033">
        <v>10.6</v>
      </c>
      <c r="X1033" s="3">
        <v>661</v>
      </c>
      <c r="Y1033">
        <v>8.5</v>
      </c>
      <c r="Z1033" s="3" t="s">
        <v>1749</v>
      </c>
      <c r="AA1033">
        <v>17.2</v>
      </c>
      <c r="AB1033" s="3">
        <v>574</v>
      </c>
      <c r="AC1033">
        <v>53</v>
      </c>
      <c r="AD1033">
        <v>84</v>
      </c>
      <c r="AE1033">
        <v>0</v>
      </c>
      <c r="AF1033">
        <v>24</v>
      </c>
      <c r="AG1033">
        <v>41</v>
      </c>
      <c r="AH1033">
        <v>9804</v>
      </c>
      <c r="AI1033">
        <v>17936</v>
      </c>
      <c r="AJ1033">
        <v>38.457813199999997</v>
      </c>
      <c r="AK1033">
        <v>27.230429699999998</v>
      </c>
    </row>
    <row r="1034" spans="1:37" x14ac:dyDescent="0.3">
      <c r="A1034">
        <v>1034</v>
      </c>
      <c r="B1034" s="3" t="s">
        <v>856</v>
      </c>
      <c r="C1034" t="s">
        <v>1276</v>
      </c>
      <c r="D1034" t="s">
        <v>1057</v>
      </c>
      <c r="E1034" t="s">
        <v>1058</v>
      </c>
      <c r="F1034" t="s">
        <v>61</v>
      </c>
      <c r="G1034" t="s">
        <v>78</v>
      </c>
      <c r="H1034" t="s">
        <v>63</v>
      </c>
      <c r="I1034">
        <v>5</v>
      </c>
      <c r="J1034" t="s">
        <v>70</v>
      </c>
      <c r="K1034">
        <v>6.3</v>
      </c>
      <c r="L1034" s="3" t="s">
        <v>1748</v>
      </c>
      <c r="M1034">
        <v>17.600000000000001</v>
      </c>
      <c r="N1034" s="3">
        <v>498</v>
      </c>
      <c r="O1034">
        <v>16.600000000000001</v>
      </c>
      <c r="P1034" s="3" t="s">
        <v>1749</v>
      </c>
      <c r="Q1034">
        <v>3.3</v>
      </c>
      <c r="R1034" s="3" t="s">
        <v>1749</v>
      </c>
      <c r="S1034">
        <v>6.7</v>
      </c>
      <c r="T1034" s="3" t="s">
        <v>1749</v>
      </c>
      <c r="U1034">
        <v>1.9</v>
      </c>
      <c r="V1034" s="3" t="s">
        <v>1749</v>
      </c>
      <c r="W1034">
        <v>1.1000000000000001</v>
      </c>
      <c r="X1034" s="3" t="s">
        <v>1749</v>
      </c>
      <c r="Y1034">
        <v>10.6</v>
      </c>
      <c r="Z1034" s="3" t="s">
        <v>1749</v>
      </c>
      <c r="AA1034">
        <v>1.1000000000000001</v>
      </c>
      <c r="AB1034" s="3" t="s">
        <v>1749</v>
      </c>
      <c r="AC1034">
        <v>53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>
        <v>-0.2124413</v>
      </c>
      <c r="AK1034">
        <v>-78.490584200000001</v>
      </c>
    </row>
    <row r="1035" spans="1:37" x14ac:dyDescent="0.3">
      <c r="A1035">
        <v>1035</v>
      </c>
      <c r="B1035" s="3" t="s">
        <v>856</v>
      </c>
      <c r="C1035" t="s">
        <v>1277</v>
      </c>
      <c r="D1035" t="s">
        <v>1057</v>
      </c>
      <c r="E1035" t="s">
        <v>1058</v>
      </c>
      <c r="F1035" t="s">
        <v>61</v>
      </c>
      <c r="G1035" t="s">
        <v>78</v>
      </c>
      <c r="H1035" t="s">
        <v>63</v>
      </c>
      <c r="I1035">
        <v>4</v>
      </c>
      <c r="J1035" t="s">
        <v>70</v>
      </c>
      <c r="K1035">
        <v>12.9</v>
      </c>
      <c r="L1035" s="3" t="s">
        <v>1748</v>
      </c>
      <c r="M1035">
        <v>9.1</v>
      </c>
      <c r="N1035" s="3" t="s">
        <v>1748</v>
      </c>
      <c r="O1035">
        <v>19.2</v>
      </c>
      <c r="P1035" s="3">
        <v>690</v>
      </c>
      <c r="Q1035">
        <v>2.7</v>
      </c>
      <c r="R1035" s="3" t="s">
        <v>1749</v>
      </c>
      <c r="S1035">
        <v>13</v>
      </c>
      <c r="T1035" s="3" t="s">
        <v>1749</v>
      </c>
      <c r="U1035">
        <v>1.7</v>
      </c>
      <c r="V1035" s="3" t="s">
        <v>1749</v>
      </c>
      <c r="W1035">
        <v>1.4</v>
      </c>
      <c r="X1035" s="3" t="s">
        <v>1749</v>
      </c>
      <c r="Y1035">
        <v>11.9</v>
      </c>
      <c r="Z1035" s="3" t="s">
        <v>1749</v>
      </c>
      <c r="AA1035">
        <v>23</v>
      </c>
      <c r="AB1035" s="3">
        <v>514</v>
      </c>
      <c r="AC1035">
        <v>53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>
        <v>-2.1478801999999999</v>
      </c>
      <c r="AK1035">
        <v>-79.967144300000001</v>
      </c>
    </row>
    <row r="1036" spans="1:37" x14ac:dyDescent="0.3">
      <c r="A1036">
        <v>1037</v>
      </c>
      <c r="B1036" s="3" t="s">
        <v>856</v>
      </c>
      <c r="C1036" t="s">
        <v>1278</v>
      </c>
      <c r="D1036" t="s">
        <v>193</v>
      </c>
      <c r="E1036" t="s">
        <v>194</v>
      </c>
      <c r="F1036" t="s">
        <v>68</v>
      </c>
      <c r="G1036" t="s">
        <v>78</v>
      </c>
      <c r="H1036" t="s">
        <v>63</v>
      </c>
      <c r="I1036">
        <v>5</v>
      </c>
      <c r="J1036" t="s">
        <v>70</v>
      </c>
      <c r="K1036">
        <v>5.5</v>
      </c>
      <c r="L1036" s="3" t="s">
        <v>1748</v>
      </c>
      <c r="M1036">
        <v>7.8</v>
      </c>
      <c r="N1036" s="3" t="s">
        <v>1748</v>
      </c>
      <c r="O1036">
        <v>37.1</v>
      </c>
      <c r="P1036" s="3">
        <v>426</v>
      </c>
      <c r="Q1036">
        <v>1.6</v>
      </c>
      <c r="R1036" s="3" t="s">
        <v>1749</v>
      </c>
      <c r="S1036">
        <v>4.0999999999999996</v>
      </c>
      <c r="T1036" s="3" t="s">
        <v>1749</v>
      </c>
      <c r="U1036">
        <v>13.1</v>
      </c>
      <c r="V1036" s="3">
        <v>660</v>
      </c>
      <c r="W1036">
        <v>1.9</v>
      </c>
      <c r="X1036" s="3" t="s">
        <v>1749</v>
      </c>
      <c r="Y1036">
        <v>33.4</v>
      </c>
      <c r="Z1036" s="3">
        <v>230</v>
      </c>
      <c r="AA1036">
        <v>5.2</v>
      </c>
      <c r="AB1036" s="3" t="s">
        <v>1749</v>
      </c>
      <c r="AC1036">
        <v>53</v>
      </c>
      <c r="AD1036">
        <v>87</v>
      </c>
      <c r="AE1036">
        <v>17</v>
      </c>
      <c r="AF1036">
        <v>3786</v>
      </c>
      <c r="AG1036">
        <v>12588</v>
      </c>
      <c r="AH1036">
        <v>9400</v>
      </c>
      <c r="AI1036">
        <v>17679</v>
      </c>
      <c r="AJ1036">
        <v>55.800933200000003</v>
      </c>
      <c r="AK1036">
        <v>37.526652300000002</v>
      </c>
    </row>
    <row r="1037" spans="1:37" x14ac:dyDescent="0.3">
      <c r="A1037">
        <v>1038</v>
      </c>
      <c r="B1037" s="3" t="s">
        <v>856</v>
      </c>
      <c r="C1037" t="s">
        <v>1279</v>
      </c>
      <c r="D1037" t="s">
        <v>59</v>
      </c>
      <c r="E1037" t="s">
        <v>60</v>
      </c>
      <c r="F1037" t="s">
        <v>68</v>
      </c>
      <c r="G1037" t="s">
        <v>62</v>
      </c>
      <c r="H1037" t="s">
        <v>320</v>
      </c>
      <c r="I1037">
        <v>5</v>
      </c>
      <c r="J1037" t="s">
        <v>64</v>
      </c>
      <c r="K1037">
        <v>6.4</v>
      </c>
      <c r="L1037" s="3" t="s">
        <v>1748</v>
      </c>
      <c r="M1037">
        <v>7.3</v>
      </c>
      <c r="N1037" s="3" t="s">
        <v>1748</v>
      </c>
      <c r="O1037">
        <v>15.4</v>
      </c>
      <c r="P1037" s="3" t="s">
        <v>1749</v>
      </c>
      <c r="Q1037">
        <v>5.9</v>
      </c>
      <c r="R1037" s="3" t="s">
        <v>1749</v>
      </c>
      <c r="S1037">
        <v>7.8</v>
      </c>
      <c r="T1037" s="3" t="s">
        <v>1749</v>
      </c>
      <c r="U1037">
        <v>14.6</v>
      </c>
      <c r="V1037" s="3">
        <v>629</v>
      </c>
      <c r="W1037">
        <v>1.5</v>
      </c>
      <c r="X1037" s="3" t="s">
        <v>1749</v>
      </c>
      <c r="Y1037">
        <v>24.7</v>
      </c>
      <c r="Z1037" s="3">
        <v>338</v>
      </c>
      <c r="AA1037">
        <v>1.3</v>
      </c>
      <c r="AB1037" s="3" t="s">
        <v>1749</v>
      </c>
      <c r="AC1037">
        <v>53</v>
      </c>
      <c r="AD1037">
        <v>100</v>
      </c>
      <c r="AE1037">
        <v>19</v>
      </c>
      <c r="AF1037">
        <v>27091</v>
      </c>
      <c r="AG1037">
        <v>12264</v>
      </c>
      <c r="AH1037">
        <v>59456</v>
      </c>
      <c r="AI1037">
        <v>113268</v>
      </c>
      <c r="AJ1037">
        <v>40.861456699999998</v>
      </c>
      <c r="AK1037">
        <v>-73.885277099999996</v>
      </c>
    </row>
    <row r="1038" spans="1:37" x14ac:dyDescent="0.3">
      <c r="A1038">
        <v>1039</v>
      </c>
      <c r="B1038" s="3" t="s">
        <v>856</v>
      </c>
      <c r="C1038" t="s">
        <v>1280</v>
      </c>
      <c r="D1038" t="s">
        <v>278</v>
      </c>
      <c r="E1038" t="s">
        <v>279</v>
      </c>
      <c r="F1038" t="s">
        <v>68</v>
      </c>
      <c r="G1038" t="s">
        <v>62</v>
      </c>
      <c r="H1038" t="s">
        <v>320</v>
      </c>
      <c r="I1038">
        <v>5</v>
      </c>
      <c r="J1038" t="s">
        <v>64</v>
      </c>
      <c r="K1038">
        <v>4.5</v>
      </c>
      <c r="L1038" s="3" t="s">
        <v>1748</v>
      </c>
      <c r="M1038">
        <v>7.3</v>
      </c>
      <c r="N1038" s="3" t="s">
        <v>1748</v>
      </c>
      <c r="O1038">
        <v>16.600000000000001</v>
      </c>
      <c r="P1038" s="3" t="s">
        <v>1749</v>
      </c>
      <c r="Q1038">
        <v>2.2000000000000002</v>
      </c>
      <c r="R1038" s="3" t="s">
        <v>1749</v>
      </c>
      <c r="S1038">
        <v>4</v>
      </c>
      <c r="T1038" s="3" t="s">
        <v>1749</v>
      </c>
      <c r="U1038">
        <v>50.6</v>
      </c>
      <c r="V1038" s="3">
        <v>287</v>
      </c>
      <c r="W1038">
        <v>1</v>
      </c>
      <c r="X1038" s="3" t="s">
        <v>1749</v>
      </c>
      <c r="Y1038">
        <v>5.0999999999999996</v>
      </c>
      <c r="Z1038" s="3" t="s">
        <v>1749</v>
      </c>
      <c r="AA1038">
        <v>5.2</v>
      </c>
      <c r="AB1038" s="3" t="s">
        <v>1749</v>
      </c>
      <c r="AC1038">
        <v>53</v>
      </c>
      <c r="AD1038">
        <v>90</v>
      </c>
      <c r="AE1038">
        <v>8</v>
      </c>
      <c r="AF1038">
        <v>4882</v>
      </c>
      <c r="AG1038">
        <v>2453</v>
      </c>
      <c r="AH1038">
        <v>27945</v>
      </c>
      <c r="AI1038">
        <v>51090</v>
      </c>
      <c r="AJ1038">
        <v>40.442571600000001</v>
      </c>
      <c r="AK1038">
        <v>-3.7173544999999999</v>
      </c>
    </row>
    <row r="1039" spans="1:37" x14ac:dyDescent="0.3">
      <c r="A1039">
        <v>1040</v>
      </c>
      <c r="B1039" s="3" t="s">
        <v>856</v>
      </c>
      <c r="C1039" t="s">
        <v>1281</v>
      </c>
      <c r="D1039" t="s">
        <v>543</v>
      </c>
      <c r="E1039" t="s">
        <v>544</v>
      </c>
      <c r="F1039" t="s">
        <v>61</v>
      </c>
      <c r="G1039" t="s">
        <v>78</v>
      </c>
      <c r="H1039" t="s">
        <v>320</v>
      </c>
      <c r="I1039">
        <v>2</v>
      </c>
      <c r="J1039" t="s">
        <v>64</v>
      </c>
      <c r="K1039">
        <v>4.5</v>
      </c>
      <c r="L1039" s="3" t="s">
        <v>1748</v>
      </c>
      <c r="M1039">
        <v>27.8</v>
      </c>
      <c r="N1039" s="3">
        <v>349</v>
      </c>
      <c r="O1039">
        <v>31.4</v>
      </c>
      <c r="P1039" s="3">
        <v>503</v>
      </c>
      <c r="Q1039">
        <v>1.8</v>
      </c>
      <c r="R1039" s="3" t="s">
        <v>1749</v>
      </c>
      <c r="S1039">
        <v>6.9</v>
      </c>
      <c r="T1039" s="3" t="s">
        <v>1749</v>
      </c>
      <c r="U1039">
        <v>14.7</v>
      </c>
      <c r="V1039" s="3">
        <v>627</v>
      </c>
      <c r="W1039">
        <v>1</v>
      </c>
      <c r="X1039" s="3" t="s">
        <v>1749</v>
      </c>
      <c r="Y1039">
        <v>8.8000000000000007</v>
      </c>
      <c r="Z1039" s="3" t="s">
        <v>1749</v>
      </c>
      <c r="AA1039">
        <v>1.6</v>
      </c>
      <c r="AB1039" s="3" t="s">
        <v>1749</v>
      </c>
      <c r="AC1039">
        <v>53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  <c r="AI1039" t="e">
        <v>#N/A</v>
      </c>
      <c r="AJ1039">
        <v>30.027153899999998</v>
      </c>
      <c r="AK1039">
        <v>31.4917257</v>
      </c>
    </row>
    <row r="1040" spans="1:37" x14ac:dyDescent="0.3">
      <c r="A1040">
        <v>1041</v>
      </c>
      <c r="B1040" s="3" t="s">
        <v>856</v>
      </c>
      <c r="C1040" t="s">
        <v>1282</v>
      </c>
      <c r="D1040" t="s">
        <v>499</v>
      </c>
      <c r="E1040" t="s">
        <v>500</v>
      </c>
      <c r="F1040" t="s">
        <v>82</v>
      </c>
      <c r="G1040" t="s">
        <v>69</v>
      </c>
      <c r="H1040" t="s">
        <v>320</v>
      </c>
      <c r="I1040">
        <v>4</v>
      </c>
      <c r="J1040" t="s">
        <v>70</v>
      </c>
      <c r="K1040">
        <v>16.399999999999999</v>
      </c>
      <c r="L1040" s="3">
        <v>534</v>
      </c>
      <c r="M1040">
        <v>11.3</v>
      </c>
      <c r="N1040" s="3" t="s">
        <v>1748</v>
      </c>
      <c r="O1040">
        <v>5.5</v>
      </c>
      <c r="P1040" s="3" t="s">
        <v>1749</v>
      </c>
      <c r="Q1040">
        <v>4</v>
      </c>
      <c r="R1040" s="3" t="s">
        <v>1749</v>
      </c>
      <c r="S1040">
        <v>1.1000000000000001</v>
      </c>
      <c r="T1040" s="3" t="s">
        <v>1749</v>
      </c>
      <c r="U1040">
        <v>2.8</v>
      </c>
      <c r="V1040" s="3" t="s">
        <v>1749</v>
      </c>
      <c r="W1040">
        <v>14.4</v>
      </c>
      <c r="X1040" s="3">
        <v>604</v>
      </c>
      <c r="Y1040">
        <v>14.5</v>
      </c>
      <c r="Z1040" s="3">
        <v>580</v>
      </c>
      <c r="AA1040">
        <v>14.5</v>
      </c>
      <c r="AB1040" s="3">
        <v>617</v>
      </c>
      <c r="AC1040">
        <v>53</v>
      </c>
      <c r="AD1040">
        <v>84</v>
      </c>
      <c r="AE1040">
        <v>0</v>
      </c>
      <c r="AF1040">
        <v>24</v>
      </c>
      <c r="AG1040">
        <v>41</v>
      </c>
      <c r="AH1040">
        <v>9804</v>
      </c>
      <c r="AI1040">
        <v>17936</v>
      </c>
      <c r="AJ1040">
        <v>39.939635500000001</v>
      </c>
      <c r="AK1040">
        <v>32.803251500000002</v>
      </c>
    </row>
    <row r="1041" spans="1:37" x14ac:dyDescent="0.3">
      <c r="A1041">
        <v>1042</v>
      </c>
      <c r="B1041" s="3" t="s">
        <v>703</v>
      </c>
      <c r="C1041" t="s">
        <v>1283</v>
      </c>
      <c r="D1041" t="s">
        <v>688</v>
      </c>
      <c r="E1041" t="s">
        <v>689</v>
      </c>
      <c r="F1041" t="s">
        <v>91</v>
      </c>
      <c r="G1041" t="s">
        <v>78</v>
      </c>
      <c r="H1041" t="s">
        <v>63</v>
      </c>
      <c r="I1041">
        <v>2</v>
      </c>
      <c r="J1041" t="s">
        <v>70</v>
      </c>
      <c r="K1041">
        <v>7.1</v>
      </c>
      <c r="L1041" s="3" t="s">
        <v>1748</v>
      </c>
      <c r="M1041">
        <v>13.4</v>
      </c>
      <c r="N1041" s="3" t="s">
        <v>1748</v>
      </c>
      <c r="O1041">
        <v>18.8</v>
      </c>
      <c r="P1041" s="3" t="s">
        <v>1749</v>
      </c>
      <c r="Q1041">
        <v>4.8</v>
      </c>
      <c r="R1041" s="3" t="s">
        <v>1749</v>
      </c>
      <c r="S1041">
        <v>44.1</v>
      </c>
      <c r="T1041" s="3">
        <v>382</v>
      </c>
      <c r="U1041">
        <v>14.4</v>
      </c>
      <c r="V1041" s="3">
        <v>632</v>
      </c>
      <c r="W1041">
        <v>1.1000000000000001</v>
      </c>
      <c r="X1041" s="3" t="s">
        <v>1749</v>
      </c>
      <c r="Y1041">
        <v>10.6</v>
      </c>
      <c r="Z1041" s="3" t="s">
        <v>1749</v>
      </c>
      <c r="AA1041">
        <v>1</v>
      </c>
      <c r="AB1041" s="3" t="s">
        <v>1749</v>
      </c>
      <c r="AC1041">
        <v>53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  <c r="AJ1041">
        <v>31.776656200000001</v>
      </c>
      <c r="AK1041">
        <v>35.8024579</v>
      </c>
    </row>
    <row r="1042" spans="1:37" x14ac:dyDescent="0.3">
      <c r="A1042">
        <v>1043</v>
      </c>
      <c r="B1042" s="3" t="s">
        <v>856</v>
      </c>
      <c r="C1042" t="s">
        <v>1284</v>
      </c>
      <c r="D1042" t="s">
        <v>66</v>
      </c>
      <c r="E1042" t="s">
        <v>67</v>
      </c>
      <c r="F1042" t="s">
        <v>68</v>
      </c>
      <c r="G1042" t="s">
        <v>78</v>
      </c>
      <c r="H1042" t="s">
        <v>63</v>
      </c>
      <c r="I1042">
        <v>3</v>
      </c>
      <c r="J1042" t="s">
        <v>70</v>
      </c>
      <c r="K1042">
        <v>5.5</v>
      </c>
      <c r="L1042" s="3" t="s">
        <v>1748</v>
      </c>
      <c r="M1042">
        <v>4.9000000000000004</v>
      </c>
      <c r="N1042" s="3" t="s">
        <v>1748</v>
      </c>
      <c r="O1042">
        <v>4.4000000000000004</v>
      </c>
      <c r="P1042" s="3" t="s">
        <v>1749</v>
      </c>
      <c r="Q1042">
        <v>6.5</v>
      </c>
      <c r="R1042" s="3" t="s">
        <v>1749</v>
      </c>
      <c r="S1042">
        <v>31.4</v>
      </c>
      <c r="T1042" s="3">
        <v>479</v>
      </c>
      <c r="U1042">
        <v>37.5</v>
      </c>
      <c r="V1042" s="3">
        <v>366</v>
      </c>
      <c r="W1042">
        <v>2.4</v>
      </c>
      <c r="X1042" s="3" t="s">
        <v>1749</v>
      </c>
      <c r="Y1042">
        <v>11.2</v>
      </c>
      <c r="Z1042" s="3" t="s">
        <v>1749</v>
      </c>
      <c r="AA1042">
        <v>14</v>
      </c>
      <c r="AB1042" s="3">
        <v>624</v>
      </c>
      <c r="AC1042">
        <v>53</v>
      </c>
      <c r="AD1042">
        <v>96</v>
      </c>
      <c r="AE1042">
        <v>12</v>
      </c>
      <c r="AF1042">
        <v>11405</v>
      </c>
      <c r="AG1042">
        <v>3215</v>
      </c>
      <c r="AH1042">
        <v>37460</v>
      </c>
      <c r="AI1042">
        <v>66806</v>
      </c>
      <c r="AJ1042">
        <v>55.866818299999998</v>
      </c>
      <c r="AK1042">
        <v>-4.2499602000000003</v>
      </c>
    </row>
    <row r="1043" spans="1:37" x14ac:dyDescent="0.3">
      <c r="A1043">
        <v>1044</v>
      </c>
      <c r="B1043" s="3" t="s">
        <v>703</v>
      </c>
      <c r="C1043" t="s">
        <v>1285</v>
      </c>
      <c r="D1043" t="s">
        <v>94</v>
      </c>
      <c r="E1043" t="s">
        <v>1726</v>
      </c>
      <c r="F1043" t="s">
        <v>82</v>
      </c>
      <c r="G1043" t="s">
        <v>78</v>
      </c>
      <c r="H1043" t="s">
        <v>63</v>
      </c>
      <c r="I1043">
        <v>4</v>
      </c>
      <c r="J1043" t="s">
        <v>70</v>
      </c>
      <c r="K1043">
        <v>4.5999999999999996</v>
      </c>
      <c r="L1043" s="3" t="s">
        <v>1748</v>
      </c>
      <c r="M1043">
        <v>2</v>
      </c>
      <c r="N1043" s="3" t="s">
        <v>1748</v>
      </c>
      <c r="O1043">
        <v>14.6</v>
      </c>
      <c r="P1043" s="3" t="s">
        <v>1749</v>
      </c>
      <c r="Q1043">
        <v>23</v>
      </c>
      <c r="R1043" s="3">
        <v>513</v>
      </c>
      <c r="S1043">
        <v>2.5</v>
      </c>
      <c r="T1043" s="3" t="s">
        <v>1749</v>
      </c>
      <c r="U1043">
        <v>2</v>
      </c>
      <c r="V1043" s="3" t="s">
        <v>1749</v>
      </c>
      <c r="W1043">
        <v>2.1</v>
      </c>
      <c r="X1043" s="3" t="s">
        <v>1749</v>
      </c>
      <c r="Y1043">
        <v>6.2</v>
      </c>
      <c r="Z1043" s="3" t="s">
        <v>1749</v>
      </c>
      <c r="AA1043">
        <v>1.3</v>
      </c>
      <c r="AB1043" s="3" t="s">
        <v>1749</v>
      </c>
      <c r="AC1043">
        <v>53</v>
      </c>
      <c r="AD1043">
        <v>94</v>
      </c>
      <c r="AE1043">
        <v>1</v>
      </c>
      <c r="AF1043">
        <v>1008</v>
      </c>
      <c r="AG1043">
        <v>2742</v>
      </c>
      <c r="AH1043">
        <v>30726</v>
      </c>
      <c r="AI1043">
        <v>58947</v>
      </c>
      <c r="AJ1043">
        <v>45.773237000000002</v>
      </c>
      <c r="AK1043">
        <v>126.664126</v>
      </c>
    </row>
    <row r="1044" spans="1:37" x14ac:dyDescent="0.3">
      <c r="A1044">
        <v>1045</v>
      </c>
      <c r="B1044" s="3" t="s">
        <v>856</v>
      </c>
      <c r="C1044" t="s">
        <v>1286</v>
      </c>
      <c r="D1044" t="s">
        <v>66</v>
      </c>
      <c r="E1044" t="s">
        <v>67</v>
      </c>
      <c r="F1044" t="s">
        <v>91</v>
      </c>
      <c r="G1044" t="s">
        <v>62</v>
      </c>
      <c r="H1044" t="s">
        <v>320</v>
      </c>
      <c r="I1044">
        <v>2</v>
      </c>
      <c r="J1044" t="s">
        <v>70</v>
      </c>
      <c r="K1044">
        <v>4.2</v>
      </c>
      <c r="L1044" s="3" t="s">
        <v>1748</v>
      </c>
      <c r="M1044">
        <v>12.6</v>
      </c>
      <c r="N1044" s="3" t="s">
        <v>1748</v>
      </c>
      <c r="O1044">
        <v>6.1</v>
      </c>
      <c r="P1044" s="3" t="s">
        <v>1749</v>
      </c>
      <c r="Q1044">
        <v>8.5</v>
      </c>
      <c r="R1044" s="3" t="s">
        <v>1749</v>
      </c>
      <c r="S1044">
        <v>18.5</v>
      </c>
      <c r="T1044" s="3">
        <v>607</v>
      </c>
      <c r="U1044">
        <v>9.1</v>
      </c>
      <c r="V1044" s="3" t="s">
        <v>1749</v>
      </c>
      <c r="W1044">
        <v>1</v>
      </c>
      <c r="X1044" s="3" t="s">
        <v>1749</v>
      </c>
      <c r="Y1044">
        <v>9.3000000000000007</v>
      </c>
      <c r="Z1044" s="3" t="s">
        <v>1749</v>
      </c>
      <c r="AA1044">
        <v>1</v>
      </c>
      <c r="AB1044" s="3" t="s">
        <v>1749</v>
      </c>
      <c r="AC1044">
        <v>53</v>
      </c>
      <c r="AD1044">
        <v>96</v>
      </c>
      <c r="AE1044">
        <v>12</v>
      </c>
      <c r="AF1044">
        <v>11405</v>
      </c>
      <c r="AG1044">
        <v>3215</v>
      </c>
      <c r="AH1044">
        <v>37460</v>
      </c>
      <c r="AI1044">
        <v>66806</v>
      </c>
      <c r="AJ1044">
        <v>52.778955000000003</v>
      </c>
      <c r="AK1044">
        <v>-2.4277047999999999</v>
      </c>
    </row>
    <row r="1045" spans="1:37" x14ac:dyDescent="0.3">
      <c r="A1045">
        <v>1046</v>
      </c>
      <c r="B1045" s="3">
        <v>797</v>
      </c>
      <c r="C1045" t="s">
        <v>1287</v>
      </c>
      <c r="D1045" t="s">
        <v>59</v>
      </c>
      <c r="E1045" t="s">
        <v>60</v>
      </c>
      <c r="F1045" t="s">
        <v>61</v>
      </c>
      <c r="G1045" t="s">
        <v>69</v>
      </c>
      <c r="H1045" t="s">
        <v>320</v>
      </c>
      <c r="I1045">
        <v>5</v>
      </c>
      <c r="J1045" t="s">
        <v>64</v>
      </c>
      <c r="K1045">
        <v>6.5</v>
      </c>
      <c r="L1045" s="3" t="s">
        <v>1748</v>
      </c>
      <c r="M1045">
        <v>7.7</v>
      </c>
      <c r="N1045" s="3" t="s">
        <v>1748</v>
      </c>
      <c r="O1045">
        <v>46.7</v>
      </c>
      <c r="P1045" s="3">
        <v>336</v>
      </c>
      <c r="Q1045">
        <v>3.4</v>
      </c>
      <c r="R1045" s="3" t="s">
        <v>1749</v>
      </c>
      <c r="S1045">
        <v>1.1000000000000001</v>
      </c>
      <c r="T1045" s="3" t="s">
        <v>1749</v>
      </c>
      <c r="U1045">
        <v>3.8</v>
      </c>
      <c r="V1045" s="3" t="s">
        <v>1749</v>
      </c>
      <c r="W1045">
        <v>2.6</v>
      </c>
      <c r="X1045" s="3" t="s">
        <v>1749</v>
      </c>
      <c r="Y1045">
        <v>16.100000000000001</v>
      </c>
      <c r="Z1045" s="3">
        <v>520</v>
      </c>
      <c r="AA1045">
        <v>1.2</v>
      </c>
      <c r="AB1045" s="3" t="s">
        <v>1749</v>
      </c>
      <c r="AC1045">
        <v>53</v>
      </c>
      <c r="AD1045">
        <v>100</v>
      </c>
      <c r="AE1045">
        <v>19</v>
      </c>
      <c r="AF1045">
        <v>27091</v>
      </c>
      <c r="AG1045">
        <v>12264</v>
      </c>
      <c r="AH1045">
        <v>59456</v>
      </c>
      <c r="AI1045">
        <v>113268</v>
      </c>
      <c r="AJ1045">
        <v>38.9226843</v>
      </c>
      <c r="AK1045">
        <v>-77.019437699999997</v>
      </c>
    </row>
    <row r="1046" spans="1:37" x14ac:dyDescent="0.3">
      <c r="A1046">
        <v>1047</v>
      </c>
      <c r="B1046" s="3" t="s">
        <v>703</v>
      </c>
      <c r="C1046" t="s">
        <v>1288</v>
      </c>
      <c r="D1046" t="s">
        <v>808</v>
      </c>
      <c r="E1046" t="s">
        <v>809</v>
      </c>
      <c r="F1046" t="s">
        <v>61</v>
      </c>
      <c r="G1046" t="s">
        <v>78</v>
      </c>
      <c r="H1046" t="s">
        <v>63</v>
      </c>
      <c r="I1046">
        <v>5</v>
      </c>
      <c r="J1046" t="s">
        <v>64</v>
      </c>
      <c r="K1046">
        <v>5.6</v>
      </c>
      <c r="L1046" s="3" t="s">
        <v>1748</v>
      </c>
      <c r="M1046">
        <v>4</v>
      </c>
      <c r="N1046" s="3" t="s">
        <v>1748</v>
      </c>
      <c r="O1046">
        <v>34.1</v>
      </c>
      <c r="P1046" s="3">
        <v>469</v>
      </c>
      <c r="Q1046">
        <v>2.9</v>
      </c>
      <c r="R1046" s="3" t="s">
        <v>1749</v>
      </c>
      <c r="S1046">
        <v>1.9</v>
      </c>
      <c r="T1046" s="3" t="s">
        <v>1749</v>
      </c>
      <c r="U1046">
        <v>29.1</v>
      </c>
      <c r="V1046" s="3">
        <v>429</v>
      </c>
      <c r="W1046">
        <v>8.5</v>
      </c>
      <c r="X1046" s="3" t="s">
        <v>1749</v>
      </c>
      <c r="Y1046">
        <v>5.5</v>
      </c>
      <c r="Z1046" s="3" t="s">
        <v>1749</v>
      </c>
      <c r="AA1046">
        <v>1.4</v>
      </c>
      <c r="AB1046" s="3" t="s">
        <v>1749</v>
      </c>
      <c r="AC1046">
        <v>53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>
        <v>47.5930204</v>
      </c>
      <c r="AK1046">
        <v>19.361499299999998</v>
      </c>
    </row>
    <row r="1047" spans="1:37" x14ac:dyDescent="0.3">
      <c r="A1047">
        <v>1048</v>
      </c>
      <c r="B1047" s="3" t="s">
        <v>856</v>
      </c>
      <c r="C1047" t="s">
        <v>1289</v>
      </c>
      <c r="D1047" t="s">
        <v>268</v>
      </c>
      <c r="E1047" t="s">
        <v>269</v>
      </c>
      <c r="F1047" t="s">
        <v>82</v>
      </c>
      <c r="G1047" t="s">
        <v>78</v>
      </c>
      <c r="H1047" t="s">
        <v>320</v>
      </c>
      <c r="I1047">
        <v>4</v>
      </c>
      <c r="J1047" t="s">
        <v>70</v>
      </c>
      <c r="K1047">
        <v>10.6</v>
      </c>
      <c r="L1047" s="3" t="s">
        <v>1748</v>
      </c>
      <c r="M1047">
        <v>4.8</v>
      </c>
      <c r="N1047" s="3" t="s">
        <v>1748</v>
      </c>
      <c r="O1047">
        <v>14.8</v>
      </c>
      <c r="P1047" s="3" t="s">
        <v>1749</v>
      </c>
      <c r="Q1047">
        <v>1.4</v>
      </c>
      <c r="R1047" s="3" t="s">
        <v>1749</v>
      </c>
      <c r="S1047">
        <v>46.6</v>
      </c>
      <c r="T1047" s="3">
        <v>370</v>
      </c>
      <c r="U1047">
        <v>2.9</v>
      </c>
      <c r="V1047" s="3" t="s">
        <v>1749</v>
      </c>
      <c r="W1047">
        <v>1.8</v>
      </c>
      <c r="X1047" s="3" t="s">
        <v>1749</v>
      </c>
      <c r="Y1047">
        <v>5.6</v>
      </c>
      <c r="Z1047" s="3" t="s">
        <v>1749</v>
      </c>
      <c r="AA1047">
        <v>1</v>
      </c>
      <c r="AB1047" s="3" t="s">
        <v>1749</v>
      </c>
      <c r="AC1047">
        <v>53</v>
      </c>
      <c r="AD1047">
        <v>86</v>
      </c>
      <c r="AE1047">
        <v>0</v>
      </c>
      <c r="AF1047">
        <v>0</v>
      </c>
      <c r="AG1047">
        <v>0</v>
      </c>
      <c r="AH1047">
        <v>32405</v>
      </c>
      <c r="AI1047">
        <v>59375</v>
      </c>
      <c r="AJ1047">
        <v>24.8113861</v>
      </c>
      <c r="AK1047">
        <v>46.701267199999997</v>
      </c>
    </row>
    <row r="1048" spans="1:37" x14ac:dyDescent="0.3">
      <c r="A1048">
        <v>1050</v>
      </c>
      <c r="B1048" s="3" t="s">
        <v>703</v>
      </c>
      <c r="C1048" t="s">
        <v>1290</v>
      </c>
      <c r="D1048" t="s">
        <v>113</v>
      </c>
      <c r="E1048" t="s">
        <v>114</v>
      </c>
      <c r="F1048" t="s">
        <v>91</v>
      </c>
      <c r="G1048" t="s">
        <v>62</v>
      </c>
      <c r="H1048" t="s">
        <v>708</v>
      </c>
      <c r="I1048">
        <v>4</v>
      </c>
      <c r="J1048" t="s">
        <v>440</v>
      </c>
      <c r="K1048">
        <v>4.9000000000000004</v>
      </c>
      <c r="L1048" s="3" t="s">
        <v>1748</v>
      </c>
      <c r="M1048">
        <v>13.2</v>
      </c>
      <c r="N1048" s="3" t="s">
        <v>1748</v>
      </c>
      <c r="O1048">
        <v>17.899999999999999</v>
      </c>
      <c r="P1048" s="3" t="s">
        <v>1749</v>
      </c>
      <c r="Q1048">
        <v>1.7</v>
      </c>
      <c r="R1048" s="3" t="s">
        <v>1749</v>
      </c>
      <c r="S1048">
        <v>76.599999999999994</v>
      </c>
      <c r="T1048" s="3">
        <v>242</v>
      </c>
      <c r="U1048">
        <v>6</v>
      </c>
      <c r="V1048" s="3" t="s">
        <v>1749</v>
      </c>
      <c r="W1048">
        <v>1</v>
      </c>
      <c r="X1048" s="3" t="s">
        <v>1749</v>
      </c>
      <c r="Y1048">
        <v>13.5</v>
      </c>
      <c r="Z1048" s="3">
        <v>636</v>
      </c>
      <c r="AA1048">
        <v>1</v>
      </c>
      <c r="AB1048" s="3" t="s">
        <v>1749</v>
      </c>
      <c r="AC1048">
        <v>53</v>
      </c>
      <c r="AD1048">
        <v>92</v>
      </c>
      <c r="AE1048">
        <v>9</v>
      </c>
      <c r="AF1048">
        <v>8132</v>
      </c>
      <c r="AG1048">
        <v>3470</v>
      </c>
      <c r="AH1048">
        <v>37963</v>
      </c>
      <c r="AI1048">
        <v>72067</v>
      </c>
      <c r="AJ1048">
        <v>35.6875365</v>
      </c>
      <c r="AK1048">
        <v>139.52955069999999</v>
      </c>
    </row>
    <row r="1049" spans="1:37" x14ac:dyDescent="0.3">
      <c r="A1049">
        <v>1051</v>
      </c>
      <c r="B1049" s="3" t="s">
        <v>703</v>
      </c>
      <c r="C1049" t="s">
        <v>1291</v>
      </c>
      <c r="D1049" t="s">
        <v>202</v>
      </c>
      <c r="E1049" t="s">
        <v>203</v>
      </c>
      <c r="F1049" t="s">
        <v>61</v>
      </c>
      <c r="G1049" t="s">
        <v>62</v>
      </c>
      <c r="H1049" t="s">
        <v>708</v>
      </c>
      <c r="I1049">
        <v>4</v>
      </c>
      <c r="J1049" t="s">
        <v>64</v>
      </c>
      <c r="K1049">
        <v>6.3</v>
      </c>
      <c r="L1049" s="3" t="s">
        <v>1748</v>
      </c>
      <c r="M1049">
        <v>5.5</v>
      </c>
      <c r="N1049" s="3" t="s">
        <v>1748</v>
      </c>
      <c r="O1049">
        <v>58.8</v>
      </c>
      <c r="P1049" s="3">
        <v>245</v>
      </c>
      <c r="Q1049">
        <v>1</v>
      </c>
      <c r="R1049" s="3" t="s">
        <v>1749</v>
      </c>
      <c r="S1049">
        <v>2.5</v>
      </c>
      <c r="T1049" s="3" t="s">
        <v>1749</v>
      </c>
      <c r="U1049">
        <v>1.5</v>
      </c>
      <c r="V1049" s="3" t="s">
        <v>1749</v>
      </c>
      <c r="W1049">
        <v>1</v>
      </c>
      <c r="X1049" s="3" t="s">
        <v>1749</v>
      </c>
      <c r="Y1049">
        <v>6.6</v>
      </c>
      <c r="Z1049" s="3" t="s">
        <v>1749</v>
      </c>
      <c r="AA1049">
        <v>1</v>
      </c>
      <c r="AB1049" s="3" t="s">
        <v>1749</v>
      </c>
      <c r="AC1049">
        <v>53</v>
      </c>
      <c r="AD1049">
        <v>79</v>
      </c>
      <c r="AE1049">
        <v>10</v>
      </c>
      <c r="AF1049">
        <v>3364</v>
      </c>
      <c r="AG1049">
        <v>13084</v>
      </c>
      <c r="AH1049">
        <v>13964</v>
      </c>
      <c r="AI1049">
        <v>26036</v>
      </c>
      <c r="AJ1049">
        <v>20.608379599999999</v>
      </c>
      <c r="AK1049">
        <v>-103.41466010000001</v>
      </c>
    </row>
    <row r="1050" spans="1:37" x14ac:dyDescent="0.3">
      <c r="A1050">
        <v>1052</v>
      </c>
      <c r="B1050" s="3" t="s">
        <v>856</v>
      </c>
      <c r="C1050" t="s">
        <v>1292</v>
      </c>
      <c r="D1050" t="s">
        <v>94</v>
      </c>
      <c r="E1050" t="s">
        <v>1726</v>
      </c>
      <c r="F1050" t="s">
        <v>68</v>
      </c>
      <c r="G1050" t="s">
        <v>69</v>
      </c>
      <c r="H1050" t="s">
        <v>63</v>
      </c>
      <c r="I1050">
        <v>2</v>
      </c>
      <c r="J1050" t="s">
        <v>70</v>
      </c>
      <c r="K1050">
        <v>4.9000000000000004</v>
      </c>
      <c r="L1050" s="3" t="s">
        <v>1748</v>
      </c>
      <c r="M1050">
        <v>6.8</v>
      </c>
      <c r="N1050" s="3" t="s">
        <v>1748</v>
      </c>
      <c r="O1050">
        <v>16.8</v>
      </c>
      <c r="P1050" s="3" t="s">
        <v>1749</v>
      </c>
      <c r="Q1050">
        <v>20.5</v>
      </c>
      <c r="R1050" s="3">
        <v>552</v>
      </c>
      <c r="S1050">
        <v>0</v>
      </c>
      <c r="T1050" s="3">
        <v>0</v>
      </c>
      <c r="U1050">
        <v>0</v>
      </c>
      <c r="V1050" s="3">
        <v>0</v>
      </c>
      <c r="W1050">
        <v>5.8</v>
      </c>
      <c r="X1050" s="3" t="s">
        <v>1749</v>
      </c>
      <c r="Y1050">
        <v>5.3</v>
      </c>
      <c r="Z1050" s="3" t="s">
        <v>1749</v>
      </c>
      <c r="AA1050">
        <v>1.2</v>
      </c>
      <c r="AB1050" s="3" t="s">
        <v>1749</v>
      </c>
      <c r="AC1050">
        <v>53</v>
      </c>
      <c r="AD1050">
        <v>94</v>
      </c>
      <c r="AE1050">
        <v>1</v>
      </c>
      <c r="AF1050">
        <v>1008</v>
      </c>
      <c r="AG1050">
        <v>2742</v>
      </c>
      <c r="AH1050">
        <v>30726</v>
      </c>
      <c r="AI1050">
        <v>58947</v>
      </c>
      <c r="AJ1050">
        <v>31.482675</v>
      </c>
      <c r="AK1050">
        <v>120.27746399999999</v>
      </c>
    </row>
    <row r="1051" spans="1:37" x14ac:dyDescent="0.3">
      <c r="A1051">
        <v>1053</v>
      </c>
      <c r="B1051" s="3">
        <v>750</v>
      </c>
      <c r="C1051" t="s">
        <v>1293</v>
      </c>
      <c r="D1051" t="s">
        <v>113</v>
      </c>
      <c r="E1051" t="s">
        <v>114</v>
      </c>
      <c r="F1051" t="s">
        <v>61</v>
      </c>
      <c r="G1051" t="s">
        <v>69</v>
      </c>
      <c r="H1051" t="s">
        <v>320</v>
      </c>
      <c r="I1051">
        <v>4</v>
      </c>
      <c r="J1051" t="s">
        <v>70</v>
      </c>
      <c r="K1051">
        <v>6.1</v>
      </c>
      <c r="L1051" s="3" t="s">
        <v>1748</v>
      </c>
      <c r="M1051">
        <v>2.9</v>
      </c>
      <c r="N1051" s="3" t="s">
        <v>1748</v>
      </c>
      <c r="O1051">
        <v>65.8</v>
      </c>
      <c r="P1051" s="3">
        <v>206</v>
      </c>
      <c r="Q1051">
        <v>3.9</v>
      </c>
      <c r="R1051" s="3" t="s">
        <v>1749</v>
      </c>
      <c r="S1051">
        <v>4</v>
      </c>
      <c r="T1051" s="3" t="s">
        <v>1749</v>
      </c>
      <c r="U1051">
        <v>3</v>
      </c>
      <c r="V1051" s="3" t="s">
        <v>1749</v>
      </c>
      <c r="W1051">
        <v>1.8</v>
      </c>
      <c r="X1051" s="3" t="s">
        <v>1749</v>
      </c>
      <c r="Y1051">
        <v>7.2</v>
      </c>
      <c r="Z1051" s="3" t="s">
        <v>1749</v>
      </c>
      <c r="AA1051">
        <v>1.3</v>
      </c>
      <c r="AB1051" s="3" t="s">
        <v>1749</v>
      </c>
      <c r="AC1051">
        <v>53</v>
      </c>
      <c r="AD1051">
        <v>92</v>
      </c>
      <c r="AE1051">
        <v>9</v>
      </c>
      <c r="AF1051">
        <v>8132</v>
      </c>
      <c r="AG1051">
        <v>3470</v>
      </c>
      <c r="AH1051">
        <v>37963</v>
      </c>
      <c r="AI1051">
        <v>72067</v>
      </c>
      <c r="AJ1051">
        <v>31.5699425</v>
      </c>
      <c r="AK1051">
        <v>130.54428480000001</v>
      </c>
    </row>
    <row r="1052" spans="1:37" x14ac:dyDescent="0.3">
      <c r="A1052">
        <v>1054</v>
      </c>
      <c r="B1052" s="3" t="s">
        <v>856</v>
      </c>
      <c r="C1052" t="s">
        <v>1294</v>
      </c>
      <c r="D1052" t="s">
        <v>128</v>
      </c>
      <c r="E1052" t="s">
        <v>129</v>
      </c>
      <c r="F1052" t="s">
        <v>68</v>
      </c>
      <c r="G1052" t="s">
        <v>69</v>
      </c>
      <c r="H1052" t="s">
        <v>320</v>
      </c>
      <c r="I1052">
        <v>2</v>
      </c>
      <c r="J1052" t="s">
        <v>70</v>
      </c>
      <c r="K1052">
        <v>5.8</v>
      </c>
      <c r="L1052" s="3" t="s">
        <v>1748</v>
      </c>
      <c r="M1052">
        <v>5.4</v>
      </c>
      <c r="N1052" s="3" t="s">
        <v>1748</v>
      </c>
      <c r="O1052">
        <v>20</v>
      </c>
      <c r="P1052" s="3">
        <v>665</v>
      </c>
      <c r="Q1052">
        <v>8.9</v>
      </c>
      <c r="R1052" s="3" t="s">
        <v>1749</v>
      </c>
      <c r="S1052">
        <v>4</v>
      </c>
      <c r="T1052" s="3" t="s">
        <v>1749</v>
      </c>
      <c r="U1052">
        <v>2.5</v>
      </c>
      <c r="V1052" s="3" t="s">
        <v>1749</v>
      </c>
      <c r="W1052">
        <v>1.7</v>
      </c>
      <c r="X1052" s="3" t="s">
        <v>1749</v>
      </c>
      <c r="Y1052">
        <v>6</v>
      </c>
      <c r="Z1052" s="3" t="s">
        <v>1749</v>
      </c>
      <c r="AA1052">
        <v>17.600000000000001</v>
      </c>
      <c r="AB1052" s="3">
        <v>573</v>
      </c>
      <c r="AC1052">
        <v>53</v>
      </c>
      <c r="AD1052">
        <v>90</v>
      </c>
      <c r="AE1052">
        <v>5</v>
      </c>
      <c r="AF1052">
        <v>3655</v>
      </c>
      <c r="AG1052">
        <v>1537</v>
      </c>
      <c r="AH1052">
        <v>34860</v>
      </c>
      <c r="AI1052">
        <v>63618</v>
      </c>
      <c r="AJ1052">
        <v>37.869077099999998</v>
      </c>
      <c r="AK1052">
        <v>127.74467420000001</v>
      </c>
    </row>
    <row r="1053" spans="1:37" x14ac:dyDescent="0.3">
      <c r="A1053">
        <v>1055</v>
      </c>
      <c r="B1053" s="3" t="s">
        <v>856</v>
      </c>
      <c r="C1053" t="s">
        <v>1295</v>
      </c>
      <c r="D1053" t="s">
        <v>372</v>
      </c>
      <c r="E1053" t="s">
        <v>373</v>
      </c>
      <c r="F1053" t="s">
        <v>61</v>
      </c>
      <c r="G1053" t="s">
        <v>134</v>
      </c>
      <c r="H1053" t="s">
        <v>708</v>
      </c>
      <c r="I1053">
        <v>4</v>
      </c>
      <c r="J1053" t="s">
        <v>70</v>
      </c>
      <c r="K1053">
        <v>6.5</v>
      </c>
      <c r="L1053" s="3" t="s">
        <v>1748</v>
      </c>
      <c r="M1053">
        <v>6.7</v>
      </c>
      <c r="N1053" s="3" t="s">
        <v>1748</v>
      </c>
      <c r="O1053">
        <v>35.5</v>
      </c>
      <c r="P1053" s="3">
        <v>448</v>
      </c>
      <c r="Q1053">
        <v>1</v>
      </c>
      <c r="R1053" s="3" t="s">
        <v>1749</v>
      </c>
      <c r="S1053">
        <v>6.7</v>
      </c>
      <c r="T1053" s="3" t="s">
        <v>1749</v>
      </c>
      <c r="U1053">
        <v>4.4000000000000004</v>
      </c>
      <c r="V1053" s="3" t="s">
        <v>1749</v>
      </c>
      <c r="W1053">
        <v>1</v>
      </c>
      <c r="X1053" s="3" t="s">
        <v>1749</v>
      </c>
      <c r="Y1053">
        <v>12.1</v>
      </c>
      <c r="Z1053" s="3" t="s">
        <v>1749</v>
      </c>
      <c r="AA1053">
        <v>1.8</v>
      </c>
      <c r="AB1053" s="3" t="s">
        <v>1749</v>
      </c>
      <c r="AC1053">
        <v>53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>
        <v>43.243603999999998</v>
      </c>
      <c r="AK1053">
        <v>76.920421000000005</v>
      </c>
    </row>
    <row r="1054" spans="1:37" x14ac:dyDescent="0.3">
      <c r="A1054">
        <v>1056</v>
      </c>
      <c r="B1054" s="3" t="s">
        <v>703</v>
      </c>
      <c r="C1054" t="s">
        <v>1296</v>
      </c>
      <c r="D1054" t="s">
        <v>372</v>
      </c>
      <c r="E1054" t="s">
        <v>373</v>
      </c>
      <c r="F1054" t="s">
        <v>91</v>
      </c>
      <c r="G1054" t="s">
        <v>78</v>
      </c>
      <c r="H1054" t="s">
        <v>63</v>
      </c>
      <c r="I1054">
        <v>2</v>
      </c>
      <c r="J1054" t="s">
        <v>70</v>
      </c>
      <c r="K1054">
        <v>13.1</v>
      </c>
      <c r="L1054" s="3" t="s">
        <v>1748</v>
      </c>
      <c r="M1054">
        <v>22.6</v>
      </c>
      <c r="N1054" s="3">
        <v>420</v>
      </c>
      <c r="O1054">
        <v>20</v>
      </c>
      <c r="P1054" s="3">
        <v>666</v>
      </c>
      <c r="Q1054">
        <v>1.4</v>
      </c>
      <c r="R1054" s="3" t="s">
        <v>1749</v>
      </c>
      <c r="S1054">
        <v>5.3</v>
      </c>
      <c r="T1054" s="3" t="s">
        <v>1749</v>
      </c>
      <c r="U1054">
        <v>2.1</v>
      </c>
      <c r="V1054" s="3" t="s">
        <v>1749</v>
      </c>
      <c r="W1054">
        <v>1</v>
      </c>
      <c r="X1054" s="3" t="s">
        <v>1749</v>
      </c>
      <c r="Y1054">
        <v>12.2</v>
      </c>
      <c r="Z1054" s="3" t="s">
        <v>1749</v>
      </c>
      <c r="AA1054">
        <v>1</v>
      </c>
      <c r="AB1054" s="3" t="s">
        <v>1749</v>
      </c>
      <c r="AC1054">
        <v>53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>
        <v>43.2552989</v>
      </c>
      <c r="AK1054">
        <v>76.943282100000005</v>
      </c>
    </row>
    <row r="1055" spans="1:37" x14ac:dyDescent="0.3">
      <c r="A1055">
        <v>1057</v>
      </c>
      <c r="B1055" s="3" t="s">
        <v>856</v>
      </c>
      <c r="C1055" t="s">
        <v>1297</v>
      </c>
      <c r="D1055" t="s">
        <v>193</v>
      </c>
      <c r="E1055" t="s">
        <v>194</v>
      </c>
      <c r="F1055" t="s">
        <v>68</v>
      </c>
      <c r="G1055" t="s">
        <v>78</v>
      </c>
      <c r="H1055" t="s">
        <v>63</v>
      </c>
      <c r="I1055">
        <v>5</v>
      </c>
      <c r="J1055" t="s">
        <v>70</v>
      </c>
      <c r="K1055">
        <v>5</v>
      </c>
      <c r="L1055" s="3" t="s">
        <v>1748</v>
      </c>
      <c r="M1055">
        <v>3.6</v>
      </c>
      <c r="N1055" s="3" t="s">
        <v>1748</v>
      </c>
      <c r="O1055">
        <v>23.1</v>
      </c>
      <c r="P1055" s="3">
        <v>615</v>
      </c>
      <c r="Q1055">
        <v>1.4</v>
      </c>
      <c r="R1055" s="3" t="s">
        <v>1749</v>
      </c>
      <c r="S1055">
        <v>2.5</v>
      </c>
      <c r="T1055" s="3" t="s">
        <v>1749</v>
      </c>
      <c r="U1055">
        <v>44</v>
      </c>
      <c r="V1055" s="3">
        <v>329</v>
      </c>
      <c r="W1055">
        <v>1</v>
      </c>
      <c r="X1055" s="3" t="s">
        <v>1749</v>
      </c>
      <c r="Y1055">
        <v>7.8</v>
      </c>
      <c r="Z1055" s="3" t="s">
        <v>1749</v>
      </c>
      <c r="AA1055">
        <v>1</v>
      </c>
      <c r="AB1055" s="3" t="s">
        <v>1749</v>
      </c>
      <c r="AC1055">
        <v>53</v>
      </c>
      <c r="AD1055">
        <v>87</v>
      </c>
      <c r="AE1055">
        <v>17</v>
      </c>
      <c r="AF1055">
        <v>3786</v>
      </c>
      <c r="AG1055">
        <v>12588</v>
      </c>
      <c r="AH1055">
        <v>9400</v>
      </c>
      <c r="AI1055">
        <v>17679</v>
      </c>
      <c r="AJ1055">
        <v>55.794808000000003</v>
      </c>
      <c r="AK1055">
        <v>49.137984600000003</v>
      </c>
    </row>
    <row r="1056" spans="1:37" x14ac:dyDescent="0.3">
      <c r="A1056">
        <v>1058</v>
      </c>
      <c r="B1056" s="3" t="s">
        <v>856</v>
      </c>
      <c r="C1056" t="s">
        <v>1298</v>
      </c>
      <c r="D1056" t="s">
        <v>59</v>
      </c>
      <c r="E1056" t="s">
        <v>60</v>
      </c>
      <c r="F1056" t="s">
        <v>68</v>
      </c>
      <c r="G1056" t="s">
        <v>62</v>
      </c>
      <c r="H1056" t="s">
        <v>63</v>
      </c>
      <c r="I1056">
        <v>5</v>
      </c>
      <c r="J1056" t="s">
        <v>70</v>
      </c>
      <c r="K1056">
        <v>5.9</v>
      </c>
      <c r="L1056" s="3" t="s">
        <v>1748</v>
      </c>
      <c r="M1056">
        <v>4.0999999999999996</v>
      </c>
      <c r="N1056" s="3" t="s">
        <v>1748</v>
      </c>
      <c r="O1056">
        <v>6.6</v>
      </c>
      <c r="P1056" s="3" t="s">
        <v>1749</v>
      </c>
      <c r="Q1056">
        <v>15.1</v>
      </c>
      <c r="R1056" s="3">
        <v>633</v>
      </c>
      <c r="S1056">
        <v>27.2</v>
      </c>
      <c r="T1056" s="3">
        <v>506</v>
      </c>
      <c r="U1056">
        <v>4.8</v>
      </c>
      <c r="V1056" s="3" t="s">
        <v>1749</v>
      </c>
      <c r="W1056">
        <v>7.5</v>
      </c>
      <c r="X1056" s="3" t="s">
        <v>1749</v>
      </c>
      <c r="Y1056">
        <v>10.4</v>
      </c>
      <c r="Z1056" s="3" t="s">
        <v>1749</v>
      </c>
      <c r="AA1056">
        <v>4.4000000000000004</v>
      </c>
      <c r="AB1056" s="3" t="s">
        <v>1749</v>
      </c>
      <c r="AC1056">
        <v>53</v>
      </c>
      <c r="AD1056">
        <v>100</v>
      </c>
      <c r="AE1056">
        <v>19</v>
      </c>
      <c r="AF1056">
        <v>27091</v>
      </c>
      <c r="AG1056">
        <v>12264</v>
      </c>
      <c r="AH1056">
        <v>59456</v>
      </c>
      <c r="AI1056">
        <v>113268</v>
      </c>
      <c r="AJ1056">
        <v>41.143891699999998</v>
      </c>
      <c r="AK1056">
        <v>-81.336501200000001</v>
      </c>
    </row>
    <row r="1057" spans="1:37" x14ac:dyDescent="0.3">
      <c r="A1057">
        <v>1059</v>
      </c>
      <c r="B1057" s="3" t="s">
        <v>856</v>
      </c>
      <c r="C1057" t="s">
        <v>1299</v>
      </c>
      <c r="D1057" t="s">
        <v>128</v>
      </c>
      <c r="E1057" t="s">
        <v>129</v>
      </c>
      <c r="F1057" t="s">
        <v>68</v>
      </c>
      <c r="G1057" t="s">
        <v>62</v>
      </c>
      <c r="H1057" t="s">
        <v>320</v>
      </c>
      <c r="I1057">
        <v>4</v>
      </c>
      <c r="J1057" t="s">
        <v>440</v>
      </c>
      <c r="K1057">
        <v>5.2</v>
      </c>
      <c r="L1057" s="3" t="s">
        <v>1748</v>
      </c>
      <c r="M1057">
        <v>4</v>
      </c>
      <c r="N1057" s="3" t="s">
        <v>1748</v>
      </c>
      <c r="O1057">
        <v>28.8</v>
      </c>
      <c r="P1057" s="3">
        <v>535</v>
      </c>
      <c r="Q1057">
        <v>3.5</v>
      </c>
      <c r="R1057" s="3" t="s">
        <v>1749</v>
      </c>
      <c r="S1057">
        <v>5.5</v>
      </c>
      <c r="T1057" s="3" t="s">
        <v>1749</v>
      </c>
      <c r="U1057">
        <v>21</v>
      </c>
      <c r="V1057" s="3">
        <v>535</v>
      </c>
      <c r="W1057">
        <v>1</v>
      </c>
      <c r="X1057" s="3" t="s">
        <v>1749</v>
      </c>
      <c r="Y1057">
        <v>6.5</v>
      </c>
      <c r="Z1057" s="3" t="s">
        <v>1749</v>
      </c>
      <c r="AA1057">
        <v>1</v>
      </c>
      <c r="AB1057" s="3" t="s">
        <v>1749</v>
      </c>
      <c r="AC1057">
        <v>53</v>
      </c>
      <c r="AD1057">
        <v>90</v>
      </c>
      <c r="AE1057">
        <v>5</v>
      </c>
      <c r="AF1057">
        <v>3655</v>
      </c>
      <c r="AG1057">
        <v>1537</v>
      </c>
      <c r="AH1057">
        <v>34860</v>
      </c>
      <c r="AI1057">
        <v>63618</v>
      </c>
      <c r="AJ1057">
        <v>37.610869399999999</v>
      </c>
      <c r="AK1057">
        <v>126.9972889</v>
      </c>
    </row>
    <row r="1058" spans="1:37" x14ac:dyDescent="0.3">
      <c r="A1058">
        <v>1060</v>
      </c>
      <c r="B1058" s="3" t="s">
        <v>856</v>
      </c>
      <c r="C1058" t="s">
        <v>1300</v>
      </c>
      <c r="D1058" t="s">
        <v>113</v>
      </c>
      <c r="E1058" t="s">
        <v>114</v>
      </c>
      <c r="F1058" t="s">
        <v>91</v>
      </c>
      <c r="G1058" t="s">
        <v>78</v>
      </c>
      <c r="H1058" t="s">
        <v>63</v>
      </c>
      <c r="I1058">
        <v>4</v>
      </c>
      <c r="J1058" t="s">
        <v>70</v>
      </c>
      <c r="K1058">
        <v>6.4</v>
      </c>
      <c r="L1058" s="3" t="s">
        <v>1748</v>
      </c>
      <c r="M1058">
        <v>4</v>
      </c>
      <c r="N1058" s="3" t="s">
        <v>1748</v>
      </c>
      <c r="O1058">
        <v>16.2</v>
      </c>
      <c r="P1058" s="3" t="s">
        <v>1749</v>
      </c>
      <c r="Q1058">
        <v>12.9</v>
      </c>
      <c r="R1058" s="3">
        <v>678</v>
      </c>
      <c r="S1058">
        <v>11</v>
      </c>
      <c r="T1058" s="3" t="s">
        <v>1749</v>
      </c>
      <c r="U1058">
        <v>7.9</v>
      </c>
      <c r="V1058" s="3" t="s">
        <v>1749</v>
      </c>
      <c r="W1058">
        <v>1</v>
      </c>
      <c r="X1058" s="3" t="s">
        <v>1749</v>
      </c>
      <c r="Y1058">
        <v>7.8</v>
      </c>
      <c r="Z1058" s="3" t="s">
        <v>1749</v>
      </c>
      <c r="AA1058">
        <v>1.1000000000000001</v>
      </c>
      <c r="AB1058" s="3" t="s">
        <v>1749</v>
      </c>
      <c r="AC1058">
        <v>53</v>
      </c>
      <c r="AD1058">
        <v>92</v>
      </c>
      <c r="AE1058">
        <v>9</v>
      </c>
      <c r="AF1058">
        <v>8132</v>
      </c>
      <c r="AG1058">
        <v>3470</v>
      </c>
      <c r="AH1058">
        <v>37963</v>
      </c>
      <c r="AI1058">
        <v>72067</v>
      </c>
      <c r="AJ1058">
        <v>35.0497801</v>
      </c>
      <c r="AK1058">
        <v>135.78202949999999</v>
      </c>
    </row>
    <row r="1059" spans="1:37" x14ac:dyDescent="0.3">
      <c r="A1059">
        <v>1061</v>
      </c>
      <c r="B1059" s="3" t="s">
        <v>856</v>
      </c>
      <c r="C1059" t="s">
        <v>1301</v>
      </c>
      <c r="D1059" t="s">
        <v>113</v>
      </c>
      <c r="E1059" t="s">
        <v>114</v>
      </c>
      <c r="F1059" t="s">
        <v>61</v>
      </c>
      <c r="G1059" t="s">
        <v>78</v>
      </c>
      <c r="H1059" t="s">
        <v>63</v>
      </c>
      <c r="I1059">
        <v>5</v>
      </c>
      <c r="J1059" t="s">
        <v>70</v>
      </c>
      <c r="K1059">
        <v>4.7</v>
      </c>
      <c r="L1059" s="3" t="s">
        <v>1748</v>
      </c>
      <c r="M1059">
        <v>5.4</v>
      </c>
      <c r="N1059" s="3" t="s">
        <v>1748</v>
      </c>
      <c r="O1059">
        <v>11.3</v>
      </c>
      <c r="P1059" s="3" t="s">
        <v>1749</v>
      </c>
      <c r="Q1059">
        <v>23</v>
      </c>
      <c r="R1059" s="3">
        <v>514</v>
      </c>
      <c r="S1059">
        <v>9</v>
      </c>
      <c r="T1059" s="3" t="s">
        <v>1749</v>
      </c>
      <c r="U1059">
        <v>4.5999999999999996</v>
      </c>
      <c r="V1059" s="3" t="s">
        <v>1749</v>
      </c>
      <c r="W1059">
        <v>1.1000000000000001</v>
      </c>
      <c r="X1059" s="3" t="s">
        <v>1749</v>
      </c>
      <c r="Y1059">
        <v>8</v>
      </c>
      <c r="Z1059" s="3" t="s">
        <v>1749</v>
      </c>
      <c r="AA1059">
        <v>1</v>
      </c>
      <c r="AB1059" s="3" t="s">
        <v>1749</v>
      </c>
      <c r="AC1059">
        <v>53</v>
      </c>
      <c r="AD1059">
        <v>92</v>
      </c>
      <c r="AE1059">
        <v>9</v>
      </c>
      <c r="AF1059">
        <v>8132</v>
      </c>
      <c r="AG1059">
        <v>3470</v>
      </c>
      <c r="AH1059">
        <v>37963</v>
      </c>
      <c r="AI1059">
        <v>72067</v>
      </c>
      <c r="AJ1059">
        <v>33.892445100000003</v>
      </c>
      <c r="AK1059">
        <v>130.8402662</v>
      </c>
    </row>
    <row r="1060" spans="1:37" x14ac:dyDescent="0.3">
      <c r="A1060">
        <v>1062</v>
      </c>
      <c r="B1060" s="3" t="s">
        <v>856</v>
      </c>
      <c r="C1060" t="s">
        <v>1302</v>
      </c>
      <c r="D1060" t="s">
        <v>66</v>
      </c>
      <c r="E1060" t="s">
        <v>67</v>
      </c>
      <c r="F1060" t="s">
        <v>68</v>
      </c>
      <c r="G1060" t="s">
        <v>62</v>
      </c>
      <c r="H1060" t="s">
        <v>320</v>
      </c>
      <c r="I1060">
        <v>3</v>
      </c>
      <c r="J1060" t="s">
        <v>70</v>
      </c>
      <c r="K1060">
        <v>4.4000000000000004</v>
      </c>
      <c r="L1060" s="3" t="s">
        <v>1748</v>
      </c>
      <c r="M1060">
        <v>8</v>
      </c>
      <c r="N1060" s="3" t="s">
        <v>1748</v>
      </c>
      <c r="O1060">
        <v>4.4000000000000004</v>
      </c>
      <c r="P1060" s="3" t="s">
        <v>1749</v>
      </c>
      <c r="Q1060">
        <v>8.1</v>
      </c>
      <c r="R1060" s="3" t="s">
        <v>1749</v>
      </c>
      <c r="S1060">
        <v>35.200000000000003</v>
      </c>
      <c r="T1060" s="3">
        <v>453</v>
      </c>
      <c r="U1060">
        <v>18</v>
      </c>
      <c r="V1060" s="3">
        <v>574</v>
      </c>
      <c r="W1060">
        <v>2.2000000000000002</v>
      </c>
      <c r="X1060" s="3" t="s">
        <v>1749</v>
      </c>
      <c r="Y1060">
        <v>11.5</v>
      </c>
      <c r="Z1060" s="3" t="s">
        <v>1749</v>
      </c>
      <c r="AA1060">
        <v>1.6</v>
      </c>
      <c r="AB1060" s="3" t="s">
        <v>1749</v>
      </c>
      <c r="AC1060">
        <v>53</v>
      </c>
      <c r="AD1060">
        <v>96</v>
      </c>
      <c r="AE1060">
        <v>12</v>
      </c>
      <c r="AF1060">
        <v>11405</v>
      </c>
      <c r="AG1060">
        <v>3215</v>
      </c>
      <c r="AH1060">
        <v>37460</v>
      </c>
      <c r="AI1060">
        <v>66806</v>
      </c>
      <c r="AJ1060">
        <v>53.8035274</v>
      </c>
      <c r="AK1060">
        <v>-1.5480354999999999</v>
      </c>
    </row>
    <row r="1061" spans="1:37" x14ac:dyDescent="0.3">
      <c r="A1061">
        <v>1063</v>
      </c>
      <c r="B1061" s="3">
        <v>798</v>
      </c>
      <c r="C1061" t="s">
        <v>1303</v>
      </c>
      <c r="D1061" t="s">
        <v>193</v>
      </c>
      <c r="E1061" t="s">
        <v>194</v>
      </c>
      <c r="F1061" t="s">
        <v>68</v>
      </c>
      <c r="G1061" t="s">
        <v>78</v>
      </c>
      <c r="H1061" t="s">
        <v>63</v>
      </c>
      <c r="I1061">
        <v>5</v>
      </c>
      <c r="J1061" t="s">
        <v>70</v>
      </c>
      <c r="K1061">
        <v>8.8000000000000007</v>
      </c>
      <c r="L1061" s="3" t="s">
        <v>1748</v>
      </c>
      <c r="M1061">
        <v>3.7</v>
      </c>
      <c r="N1061" s="3" t="s">
        <v>1748</v>
      </c>
      <c r="O1061">
        <v>45.9</v>
      </c>
      <c r="P1061" s="3">
        <v>342</v>
      </c>
      <c r="Q1061">
        <v>2.1</v>
      </c>
      <c r="R1061" s="3" t="s">
        <v>1749</v>
      </c>
      <c r="S1061">
        <v>2.2000000000000002</v>
      </c>
      <c r="T1061" s="3" t="s">
        <v>1749</v>
      </c>
      <c r="U1061">
        <v>21.9</v>
      </c>
      <c r="V1061" s="3">
        <v>516</v>
      </c>
      <c r="W1061">
        <v>1.3</v>
      </c>
      <c r="X1061" s="3" t="s">
        <v>1749</v>
      </c>
      <c r="Y1061">
        <v>8.5</v>
      </c>
      <c r="Z1061" s="3" t="s">
        <v>1749</v>
      </c>
      <c r="AA1061">
        <v>5.9</v>
      </c>
      <c r="AB1061" s="3" t="s">
        <v>1749</v>
      </c>
      <c r="AC1061">
        <v>53</v>
      </c>
      <c r="AD1061">
        <v>87</v>
      </c>
      <c r="AE1061">
        <v>17</v>
      </c>
      <c r="AF1061">
        <v>3786</v>
      </c>
      <c r="AG1061">
        <v>12588</v>
      </c>
      <c r="AH1061">
        <v>9400</v>
      </c>
      <c r="AI1061">
        <v>17679</v>
      </c>
      <c r="AJ1061">
        <v>56.312236900000002</v>
      </c>
      <c r="AK1061">
        <v>44.007697800000003</v>
      </c>
    </row>
    <row r="1062" spans="1:37" x14ac:dyDescent="0.3">
      <c r="A1062">
        <v>1064</v>
      </c>
      <c r="B1062" s="3" t="s">
        <v>703</v>
      </c>
      <c r="C1062" t="s">
        <v>1304</v>
      </c>
      <c r="D1062" t="s">
        <v>416</v>
      </c>
      <c r="E1062" t="s">
        <v>417</v>
      </c>
      <c r="F1062" t="s">
        <v>61</v>
      </c>
      <c r="G1062" t="s">
        <v>62</v>
      </c>
      <c r="H1062" t="s">
        <v>63</v>
      </c>
      <c r="I1062">
        <v>4</v>
      </c>
      <c r="J1062" t="s">
        <v>70</v>
      </c>
      <c r="K1062">
        <v>5.4</v>
      </c>
      <c r="L1062" s="3" t="s">
        <v>1748</v>
      </c>
      <c r="M1062">
        <v>3.7</v>
      </c>
      <c r="N1062" s="3" t="s">
        <v>1748</v>
      </c>
      <c r="O1062">
        <v>42.4</v>
      </c>
      <c r="P1062" s="3">
        <v>372</v>
      </c>
      <c r="Q1062">
        <v>8.3000000000000007</v>
      </c>
      <c r="R1062" s="3" t="s">
        <v>1749</v>
      </c>
      <c r="S1062">
        <v>4.2</v>
      </c>
      <c r="T1062" s="3" t="s">
        <v>1749</v>
      </c>
      <c r="U1062">
        <v>3.5</v>
      </c>
      <c r="V1062" s="3" t="s">
        <v>1749</v>
      </c>
      <c r="W1062">
        <v>7.8</v>
      </c>
      <c r="X1062" s="3" t="s">
        <v>1749</v>
      </c>
      <c r="Y1062">
        <v>8.4</v>
      </c>
      <c r="Z1062" s="3" t="s">
        <v>1749</v>
      </c>
      <c r="AA1062">
        <v>3.9</v>
      </c>
      <c r="AB1062" s="3" t="s">
        <v>1749</v>
      </c>
      <c r="AC1062">
        <v>53</v>
      </c>
      <c r="AD1062">
        <v>82</v>
      </c>
      <c r="AE1062">
        <v>4</v>
      </c>
      <c r="AF1062">
        <v>1686</v>
      </c>
      <c r="AG1062">
        <v>1610</v>
      </c>
      <c r="AH1062">
        <v>16879</v>
      </c>
      <c r="AI1062">
        <v>32874</v>
      </c>
      <c r="AJ1062">
        <v>51.753714600000002</v>
      </c>
      <c r="AK1062">
        <v>19.451717599999998</v>
      </c>
    </row>
    <row r="1063" spans="1:37" x14ac:dyDescent="0.3">
      <c r="A1063">
        <v>1065</v>
      </c>
      <c r="B1063" s="3" t="s">
        <v>1002</v>
      </c>
      <c r="C1063" t="s">
        <v>1305</v>
      </c>
      <c r="D1063" t="s">
        <v>543</v>
      </c>
      <c r="E1063" t="s">
        <v>544</v>
      </c>
      <c r="F1063" t="s">
        <v>82</v>
      </c>
      <c r="G1063" t="s">
        <v>69</v>
      </c>
      <c r="H1063" t="s">
        <v>320</v>
      </c>
      <c r="I1063">
        <v>4</v>
      </c>
      <c r="J1063" t="s">
        <v>70</v>
      </c>
      <c r="K1063">
        <v>12.9</v>
      </c>
      <c r="L1063" s="3" t="s">
        <v>1748</v>
      </c>
      <c r="M1063">
        <v>8.1</v>
      </c>
      <c r="N1063" s="3" t="s">
        <v>1748</v>
      </c>
      <c r="O1063">
        <v>3.2</v>
      </c>
      <c r="P1063" s="3" t="s">
        <v>1749</v>
      </c>
      <c r="Q1063">
        <v>2.4</v>
      </c>
      <c r="R1063" s="3" t="s">
        <v>1749</v>
      </c>
      <c r="S1063">
        <v>5.8</v>
      </c>
      <c r="T1063" s="3" t="s">
        <v>1749</v>
      </c>
      <c r="U1063">
        <v>4.0999999999999996</v>
      </c>
      <c r="V1063" s="3" t="s">
        <v>1749</v>
      </c>
      <c r="W1063">
        <v>33.5</v>
      </c>
      <c r="X1063" s="3">
        <v>428</v>
      </c>
      <c r="Y1063">
        <v>9.6</v>
      </c>
      <c r="Z1063" s="3" t="s">
        <v>1749</v>
      </c>
      <c r="AA1063">
        <v>19.899999999999999</v>
      </c>
      <c r="AB1063" s="3">
        <v>545</v>
      </c>
      <c r="AC1063">
        <v>53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>
        <v>31.044890299999999</v>
      </c>
      <c r="AK1063">
        <v>31.353686700000001</v>
      </c>
    </row>
    <row r="1064" spans="1:37" x14ac:dyDescent="0.3">
      <c r="A1064">
        <v>1066</v>
      </c>
      <c r="B1064" s="3" t="s">
        <v>1002</v>
      </c>
      <c r="C1064" t="s">
        <v>1306</v>
      </c>
      <c r="D1064" t="s">
        <v>113</v>
      </c>
      <c r="E1064" t="s">
        <v>114</v>
      </c>
      <c r="F1064" t="s">
        <v>82</v>
      </c>
      <c r="G1064" t="s">
        <v>62</v>
      </c>
      <c r="H1064" t="s">
        <v>320</v>
      </c>
      <c r="I1064">
        <v>5</v>
      </c>
      <c r="J1064" t="s">
        <v>440</v>
      </c>
      <c r="K1064">
        <v>7.4</v>
      </c>
      <c r="L1064" s="3" t="s">
        <v>1748</v>
      </c>
      <c r="M1064">
        <v>24.5</v>
      </c>
      <c r="N1064" s="3">
        <v>390</v>
      </c>
      <c r="O1064">
        <v>4.9000000000000004</v>
      </c>
      <c r="P1064" s="3" t="s">
        <v>1749</v>
      </c>
      <c r="Q1064">
        <v>1.7</v>
      </c>
      <c r="R1064" s="3" t="s">
        <v>1749</v>
      </c>
      <c r="S1064">
        <v>10.1</v>
      </c>
      <c r="T1064" s="3" t="s">
        <v>1749</v>
      </c>
      <c r="U1064">
        <v>5.3</v>
      </c>
      <c r="V1064" s="3" t="s">
        <v>1749</v>
      </c>
      <c r="W1064">
        <v>1.5</v>
      </c>
      <c r="X1064" s="3" t="s">
        <v>1749</v>
      </c>
      <c r="Y1064">
        <v>16</v>
      </c>
      <c r="Z1064" s="3">
        <v>524</v>
      </c>
      <c r="AA1064">
        <v>1.1000000000000001</v>
      </c>
      <c r="AB1064" s="3" t="s">
        <v>1749</v>
      </c>
      <c r="AC1064">
        <v>53</v>
      </c>
      <c r="AD1064">
        <v>92</v>
      </c>
      <c r="AE1064">
        <v>9</v>
      </c>
      <c r="AF1064">
        <v>8132</v>
      </c>
      <c r="AG1064">
        <v>3470</v>
      </c>
      <c r="AH1064">
        <v>37963</v>
      </c>
      <c r="AI1064">
        <v>72067</v>
      </c>
      <c r="AJ1064">
        <v>35.698044899999999</v>
      </c>
      <c r="AK1064">
        <v>139.76217310000001</v>
      </c>
    </row>
    <row r="1065" spans="1:37" x14ac:dyDescent="0.3">
      <c r="A1065">
        <v>1067</v>
      </c>
      <c r="B1065" s="3" t="s">
        <v>856</v>
      </c>
      <c r="C1065" t="s">
        <v>1307</v>
      </c>
      <c r="D1065" t="s">
        <v>59</v>
      </c>
      <c r="E1065" t="s">
        <v>60</v>
      </c>
      <c r="F1065" t="s">
        <v>68</v>
      </c>
      <c r="G1065" t="s">
        <v>62</v>
      </c>
      <c r="H1065" t="s">
        <v>63</v>
      </c>
      <c r="I1065">
        <v>5</v>
      </c>
      <c r="J1065" t="s">
        <v>70</v>
      </c>
      <c r="K1065">
        <v>6</v>
      </c>
      <c r="L1065" s="3" t="s">
        <v>1748</v>
      </c>
      <c r="M1065">
        <v>5.8</v>
      </c>
      <c r="N1065" s="3" t="s">
        <v>1748</v>
      </c>
      <c r="O1065">
        <v>6.7</v>
      </c>
      <c r="P1065" s="3" t="s">
        <v>1749</v>
      </c>
      <c r="Q1065">
        <v>18.399999999999999</v>
      </c>
      <c r="R1065" s="3">
        <v>576</v>
      </c>
      <c r="S1065">
        <v>15.7</v>
      </c>
      <c r="T1065" s="3">
        <v>657</v>
      </c>
      <c r="U1065">
        <v>3.2</v>
      </c>
      <c r="V1065" s="3" t="s">
        <v>1749</v>
      </c>
      <c r="W1065">
        <v>9.1999999999999993</v>
      </c>
      <c r="X1065" s="3">
        <v>688</v>
      </c>
      <c r="Y1065">
        <v>10.8</v>
      </c>
      <c r="Z1065" s="3" t="s">
        <v>1749</v>
      </c>
      <c r="AA1065">
        <v>11.7</v>
      </c>
      <c r="AB1065" s="3">
        <v>647</v>
      </c>
      <c r="AC1065">
        <v>53</v>
      </c>
      <c r="AD1065">
        <v>100</v>
      </c>
      <c r="AE1065">
        <v>19</v>
      </c>
      <c r="AF1065">
        <v>27091</v>
      </c>
      <c r="AG1065">
        <v>12264</v>
      </c>
      <c r="AH1065">
        <v>59456</v>
      </c>
      <c r="AI1065">
        <v>113268</v>
      </c>
      <c r="AJ1065">
        <v>33.457697500000002</v>
      </c>
      <c r="AK1065">
        <v>-88.794158499999995</v>
      </c>
    </row>
    <row r="1066" spans="1:37" x14ac:dyDescent="0.3">
      <c r="A1066">
        <v>1068</v>
      </c>
      <c r="B1066" s="3" t="s">
        <v>856</v>
      </c>
      <c r="C1066" t="s">
        <v>1308</v>
      </c>
      <c r="D1066" t="s">
        <v>160</v>
      </c>
      <c r="E1066" t="s">
        <v>161</v>
      </c>
      <c r="F1066" t="s">
        <v>61</v>
      </c>
      <c r="G1066" t="s">
        <v>134</v>
      </c>
      <c r="H1066" t="s">
        <v>708</v>
      </c>
      <c r="I1066">
        <v>3</v>
      </c>
      <c r="J1066" t="s">
        <v>440</v>
      </c>
      <c r="K1066">
        <v>8.8000000000000007</v>
      </c>
      <c r="L1066" s="3" t="s">
        <v>1748</v>
      </c>
      <c r="M1066">
        <v>17.600000000000001</v>
      </c>
      <c r="N1066" s="3">
        <v>497</v>
      </c>
      <c r="O1066">
        <v>11.6</v>
      </c>
      <c r="P1066" s="3" t="s">
        <v>1749</v>
      </c>
      <c r="Q1066">
        <v>5.8</v>
      </c>
      <c r="R1066" s="3" t="s">
        <v>1749</v>
      </c>
      <c r="S1066">
        <v>16.3</v>
      </c>
      <c r="T1066" s="3">
        <v>649</v>
      </c>
      <c r="U1066">
        <v>23.5</v>
      </c>
      <c r="V1066" s="3">
        <v>494</v>
      </c>
      <c r="W1066">
        <v>1.3</v>
      </c>
      <c r="X1066" s="3" t="s">
        <v>1749</v>
      </c>
      <c r="Y1066">
        <v>9.1</v>
      </c>
      <c r="Z1066" s="3" t="s">
        <v>1749</v>
      </c>
      <c r="AA1066">
        <v>1.3</v>
      </c>
      <c r="AB1066" s="3" t="s">
        <v>1749</v>
      </c>
      <c r="AC1066">
        <v>53</v>
      </c>
      <c r="AD1066">
        <v>84</v>
      </c>
      <c r="AE1066">
        <v>10</v>
      </c>
      <c r="AF1066">
        <v>3396</v>
      </c>
      <c r="AG1066">
        <v>7901</v>
      </c>
      <c r="AH1066">
        <v>14981</v>
      </c>
      <c r="AI1066">
        <v>28346</v>
      </c>
      <c r="AJ1066">
        <v>2.9277715</v>
      </c>
      <c r="AK1066">
        <v>101.6419004</v>
      </c>
    </row>
    <row r="1067" spans="1:37" x14ac:dyDescent="0.3">
      <c r="A1067">
        <v>1069</v>
      </c>
      <c r="B1067" s="3" t="s">
        <v>856</v>
      </c>
      <c r="C1067" t="s">
        <v>1309</v>
      </c>
      <c r="D1067" t="s">
        <v>1224</v>
      </c>
      <c r="E1067" t="s">
        <v>1225</v>
      </c>
      <c r="F1067" t="s">
        <v>82</v>
      </c>
      <c r="G1067" t="s">
        <v>69</v>
      </c>
      <c r="H1067" t="s">
        <v>320</v>
      </c>
      <c r="I1067">
        <v>4</v>
      </c>
      <c r="J1067" t="s">
        <v>70</v>
      </c>
      <c r="K1067">
        <v>3.7</v>
      </c>
      <c r="L1067" s="3" t="s">
        <v>1748</v>
      </c>
      <c r="M1067">
        <v>5.3</v>
      </c>
      <c r="N1067" s="3" t="s">
        <v>1748</v>
      </c>
      <c r="O1067">
        <v>43.7</v>
      </c>
      <c r="P1067" s="3">
        <v>359</v>
      </c>
      <c r="Q1067">
        <v>1.3</v>
      </c>
      <c r="R1067" s="3" t="s">
        <v>1749</v>
      </c>
      <c r="S1067">
        <v>33</v>
      </c>
      <c r="T1067" s="3">
        <v>466</v>
      </c>
      <c r="U1067">
        <v>4</v>
      </c>
      <c r="V1067" s="3" t="s">
        <v>1749</v>
      </c>
      <c r="W1067">
        <v>1</v>
      </c>
      <c r="X1067" s="3" t="s">
        <v>1749</v>
      </c>
      <c r="Y1067">
        <v>9.3000000000000007</v>
      </c>
      <c r="Z1067" s="3" t="s">
        <v>1749</v>
      </c>
      <c r="AA1067">
        <v>1</v>
      </c>
      <c r="AB1067" s="3" t="s">
        <v>1749</v>
      </c>
      <c r="AC1067">
        <v>53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>
        <v>33.367290400000002</v>
      </c>
      <c r="AK1067">
        <v>44.403571599999999</v>
      </c>
    </row>
    <row r="1068" spans="1:37" x14ac:dyDescent="0.3">
      <c r="A1068">
        <v>1070</v>
      </c>
      <c r="B1068" s="3" t="s">
        <v>856</v>
      </c>
      <c r="C1068" t="s">
        <v>1310</v>
      </c>
      <c r="D1068" t="s">
        <v>688</v>
      </c>
      <c r="E1068" t="s">
        <v>689</v>
      </c>
      <c r="F1068" t="s">
        <v>61</v>
      </c>
      <c r="G1068" t="s">
        <v>69</v>
      </c>
      <c r="H1068" t="s">
        <v>708</v>
      </c>
      <c r="I1068">
        <v>3</v>
      </c>
      <c r="J1068" t="s">
        <v>70</v>
      </c>
      <c r="K1068">
        <v>7.6</v>
      </c>
      <c r="L1068" s="3" t="s">
        <v>1748</v>
      </c>
      <c r="M1068">
        <v>8.9</v>
      </c>
      <c r="N1068" s="3" t="s">
        <v>1748</v>
      </c>
      <c r="O1068">
        <v>10.1</v>
      </c>
      <c r="P1068" s="3" t="s">
        <v>1749</v>
      </c>
      <c r="Q1068">
        <v>1.7</v>
      </c>
      <c r="R1068" s="3" t="s">
        <v>1749</v>
      </c>
      <c r="S1068">
        <v>10.1</v>
      </c>
      <c r="T1068" s="3" t="s">
        <v>1749</v>
      </c>
      <c r="U1068">
        <v>43.6</v>
      </c>
      <c r="V1068" s="3">
        <v>330</v>
      </c>
      <c r="W1068">
        <v>1</v>
      </c>
      <c r="X1068" s="3" t="s">
        <v>1749</v>
      </c>
      <c r="Y1068">
        <v>8.6999999999999993</v>
      </c>
      <c r="Z1068" s="3" t="s">
        <v>1749</v>
      </c>
      <c r="AA1068">
        <v>1.7</v>
      </c>
      <c r="AB1068" s="3" t="s">
        <v>1749</v>
      </c>
      <c r="AC1068">
        <v>53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>
        <v>31.093656200000002</v>
      </c>
      <c r="AK1068">
        <v>35.717374200000002</v>
      </c>
    </row>
    <row r="1069" spans="1:37" x14ac:dyDescent="0.3">
      <c r="A1069">
        <v>1071</v>
      </c>
      <c r="B1069" s="3" t="s">
        <v>856</v>
      </c>
      <c r="C1069" t="s">
        <v>1311</v>
      </c>
      <c r="D1069" t="s">
        <v>660</v>
      </c>
      <c r="E1069" t="s">
        <v>661</v>
      </c>
      <c r="F1069" t="s">
        <v>91</v>
      </c>
      <c r="G1069" t="s">
        <v>78</v>
      </c>
      <c r="H1069" t="s">
        <v>63</v>
      </c>
      <c r="I1069">
        <v>2</v>
      </c>
      <c r="J1069" t="s">
        <v>70</v>
      </c>
      <c r="K1069">
        <v>5.3</v>
      </c>
      <c r="L1069" s="3" t="s">
        <v>1748</v>
      </c>
      <c r="M1069">
        <v>9.5</v>
      </c>
      <c r="N1069" s="3" t="s">
        <v>1748</v>
      </c>
      <c r="O1069">
        <v>14.3</v>
      </c>
      <c r="P1069" s="3" t="s">
        <v>1749</v>
      </c>
      <c r="Q1069">
        <v>4.2</v>
      </c>
      <c r="R1069" s="3" t="s">
        <v>1749</v>
      </c>
      <c r="S1069">
        <v>12.5</v>
      </c>
      <c r="T1069" s="3" t="s">
        <v>1749</v>
      </c>
      <c r="U1069">
        <v>27.8</v>
      </c>
      <c r="V1069" s="3">
        <v>441</v>
      </c>
      <c r="W1069">
        <v>1</v>
      </c>
      <c r="X1069" s="3" t="s">
        <v>1749</v>
      </c>
      <c r="Y1069">
        <v>21.7</v>
      </c>
      <c r="Z1069" s="3">
        <v>382</v>
      </c>
      <c r="AA1069">
        <v>8.4</v>
      </c>
      <c r="AB1069" s="3">
        <v>695</v>
      </c>
      <c r="AC1069">
        <v>53</v>
      </c>
      <c r="AD1069">
        <v>77</v>
      </c>
      <c r="AE1069">
        <v>2</v>
      </c>
      <c r="AF1069">
        <v>1095</v>
      </c>
      <c r="AG1069">
        <v>982</v>
      </c>
      <c r="AH1069">
        <v>21401</v>
      </c>
      <c r="AI1069">
        <v>39458</v>
      </c>
      <c r="AJ1069">
        <v>54.733969999999999</v>
      </c>
      <c r="AK1069">
        <v>25.255808999999999</v>
      </c>
    </row>
    <row r="1070" spans="1:37" x14ac:dyDescent="0.3">
      <c r="A1070">
        <v>1072</v>
      </c>
      <c r="B1070" s="3" t="s">
        <v>856</v>
      </c>
      <c r="C1070" t="s">
        <v>1312</v>
      </c>
      <c r="D1070" t="s">
        <v>94</v>
      </c>
      <c r="E1070" t="s">
        <v>1726</v>
      </c>
      <c r="F1070" t="s">
        <v>82</v>
      </c>
      <c r="G1070" t="s">
        <v>134</v>
      </c>
      <c r="H1070" t="s">
        <v>708</v>
      </c>
      <c r="I1070">
        <v>3</v>
      </c>
      <c r="J1070" t="s">
        <v>70</v>
      </c>
      <c r="K1070">
        <v>5.0999999999999996</v>
      </c>
      <c r="L1070" s="3" t="s">
        <v>1748</v>
      </c>
      <c r="M1070">
        <v>1.7</v>
      </c>
      <c r="N1070" s="3" t="s">
        <v>1748</v>
      </c>
      <c r="O1070">
        <v>16.600000000000001</v>
      </c>
      <c r="P1070" s="3" t="s">
        <v>1749</v>
      </c>
      <c r="Q1070">
        <v>21.6</v>
      </c>
      <c r="R1070" s="3">
        <v>532</v>
      </c>
      <c r="S1070">
        <v>0</v>
      </c>
      <c r="T1070" s="3">
        <v>0</v>
      </c>
      <c r="U1070">
        <v>4.5999999999999996</v>
      </c>
      <c r="V1070" s="3" t="s">
        <v>1749</v>
      </c>
      <c r="W1070">
        <v>7.5</v>
      </c>
      <c r="X1070" s="3" t="s">
        <v>1749</v>
      </c>
      <c r="Y1070">
        <v>6.4</v>
      </c>
      <c r="Z1070" s="3" t="s">
        <v>1749</v>
      </c>
      <c r="AA1070">
        <v>7.1</v>
      </c>
      <c r="AB1070" s="3" t="s">
        <v>1749</v>
      </c>
      <c r="AC1070">
        <v>53</v>
      </c>
      <c r="AD1070">
        <v>94</v>
      </c>
      <c r="AE1070">
        <v>1</v>
      </c>
      <c r="AF1070">
        <v>1008</v>
      </c>
      <c r="AG1070">
        <v>2742</v>
      </c>
      <c r="AH1070">
        <v>30726</v>
      </c>
      <c r="AI1070">
        <v>58947</v>
      </c>
      <c r="AJ1070">
        <v>32.054943000000002</v>
      </c>
      <c r="AK1070">
        <v>118.76494700000001</v>
      </c>
    </row>
    <row r="1071" spans="1:37" x14ac:dyDescent="0.3">
      <c r="A1071">
        <v>1073</v>
      </c>
      <c r="B1071" s="3" t="s">
        <v>856</v>
      </c>
      <c r="C1071" t="s">
        <v>1313</v>
      </c>
      <c r="D1071" t="s">
        <v>897</v>
      </c>
      <c r="E1071" t="s">
        <v>898</v>
      </c>
      <c r="F1071" t="s">
        <v>91</v>
      </c>
      <c r="G1071" t="s">
        <v>78</v>
      </c>
      <c r="H1071" t="s">
        <v>320</v>
      </c>
      <c r="I1071">
        <v>5</v>
      </c>
      <c r="J1071" t="s">
        <v>70</v>
      </c>
      <c r="K1071">
        <v>5.2</v>
      </c>
      <c r="L1071" s="3" t="s">
        <v>1748</v>
      </c>
      <c r="M1071">
        <v>11.6</v>
      </c>
      <c r="N1071" s="3" t="s">
        <v>1748</v>
      </c>
      <c r="O1071">
        <v>39.9</v>
      </c>
      <c r="P1071" s="3">
        <v>396</v>
      </c>
      <c r="Q1071">
        <v>1.2</v>
      </c>
      <c r="R1071" s="3" t="s">
        <v>1749</v>
      </c>
      <c r="S1071">
        <v>2.2000000000000002</v>
      </c>
      <c r="T1071" s="3" t="s">
        <v>1749</v>
      </c>
      <c r="U1071">
        <v>1.4</v>
      </c>
      <c r="V1071" s="3" t="s">
        <v>1749</v>
      </c>
      <c r="W1071">
        <v>1</v>
      </c>
      <c r="X1071" s="3" t="s">
        <v>1749</v>
      </c>
      <c r="Y1071">
        <v>12.7</v>
      </c>
      <c r="Z1071" s="3">
        <v>685</v>
      </c>
      <c r="AA1071">
        <v>1.3</v>
      </c>
      <c r="AB1071" s="3" t="s">
        <v>1749</v>
      </c>
      <c r="AC1071">
        <v>53</v>
      </c>
      <c r="AD1071">
        <v>79</v>
      </c>
      <c r="AE1071">
        <v>8</v>
      </c>
      <c r="AF1071">
        <v>1416</v>
      </c>
      <c r="AG1071">
        <v>4906</v>
      </c>
      <c r="AH1071">
        <v>8484</v>
      </c>
      <c r="AI1071">
        <v>15599</v>
      </c>
      <c r="AJ1071">
        <v>50.464457199999998</v>
      </c>
      <c r="AK1071">
        <v>30.519394200000001</v>
      </c>
    </row>
    <row r="1072" spans="1:37" x14ac:dyDescent="0.3">
      <c r="A1072">
        <v>1074</v>
      </c>
      <c r="B1072" s="3" t="s">
        <v>1002</v>
      </c>
      <c r="C1072" t="s">
        <v>1314</v>
      </c>
      <c r="D1072" t="s">
        <v>59</v>
      </c>
      <c r="E1072" t="s">
        <v>60</v>
      </c>
      <c r="F1072" t="s">
        <v>68</v>
      </c>
      <c r="G1072" t="s">
        <v>62</v>
      </c>
      <c r="H1072" t="s">
        <v>63</v>
      </c>
      <c r="I1072">
        <v>5</v>
      </c>
      <c r="J1072" t="s">
        <v>70</v>
      </c>
      <c r="K1072">
        <v>6.5</v>
      </c>
      <c r="L1072" s="3" t="s">
        <v>1748</v>
      </c>
      <c r="M1072">
        <v>6</v>
      </c>
      <c r="N1072" s="3" t="s">
        <v>1748</v>
      </c>
      <c r="O1072">
        <v>4.8</v>
      </c>
      <c r="P1072" s="3" t="s">
        <v>1749</v>
      </c>
      <c r="Q1072">
        <v>12.2</v>
      </c>
      <c r="R1072" s="3">
        <v>695</v>
      </c>
      <c r="S1072">
        <v>2.8</v>
      </c>
      <c r="T1072" s="3" t="s">
        <v>1749</v>
      </c>
      <c r="U1072">
        <v>2.4</v>
      </c>
      <c r="V1072" s="3" t="s">
        <v>1749</v>
      </c>
      <c r="W1072">
        <v>7.4</v>
      </c>
      <c r="X1072" s="3" t="s">
        <v>1749</v>
      </c>
      <c r="Y1072">
        <v>9.1</v>
      </c>
      <c r="Z1072" s="3" t="s">
        <v>1749</v>
      </c>
      <c r="AA1072">
        <v>12.4</v>
      </c>
      <c r="AB1072" s="3">
        <v>639</v>
      </c>
      <c r="AC1072">
        <v>53</v>
      </c>
      <c r="AD1072">
        <v>100</v>
      </c>
      <c r="AE1072">
        <v>19</v>
      </c>
      <c r="AF1072">
        <v>27091</v>
      </c>
      <c r="AG1072">
        <v>12264</v>
      </c>
      <c r="AH1072">
        <v>59456</v>
      </c>
      <c r="AI1072">
        <v>113268</v>
      </c>
      <c r="AJ1072">
        <v>35.180268400000003</v>
      </c>
      <c r="AK1072">
        <v>-111.65403360000001</v>
      </c>
    </row>
    <row r="1073" spans="1:37" x14ac:dyDescent="0.3">
      <c r="A1073">
        <v>1075</v>
      </c>
      <c r="B1073" s="3" t="s">
        <v>703</v>
      </c>
      <c r="C1073" t="s">
        <v>1315</v>
      </c>
      <c r="D1073" t="s">
        <v>94</v>
      </c>
      <c r="E1073" t="s">
        <v>1726</v>
      </c>
      <c r="F1073" t="s">
        <v>68</v>
      </c>
      <c r="G1073" t="s">
        <v>62</v>
      </c>
      <c r="H1073" t="s">
        <v>63</v>
      </c>
      <c r="I1073">
        <v>5</v>
      </c>
      <c r="J1073" t="s">
        <v>70</v>
      </c>
      <c r="K1073">
        <v>4.7</v>
      </c>
      <c r="L1073" s="3" t="s">
        <v>1748</v>
      </c>
      <c r="M1073">
        <v>1.5</v>
      </c>
      <c r="N1073" s="3" t="s">
        <v>1748</v>
      </c>
      <c r="O1073">
        <v>50.9</v>
      </c>
      <c r="P1073" s="3">
        <v>308</v>
      </c>
      <c r="Q1073">
        <v>14.3</v>
      </c>
      <c r="R1073" s="3">
        <v>647</v>
      </c>
      <c r="S1073">
        <v>3.8</v>
      </c>
      <c r="T1073" s="3" t="s">
        <v>1749</v>
      </c>
      <c r="U1073">
        <v>2.8</v>
      </c>
      <c r="V1073" s="3" t="s">
        <v>1749</v>
      </c>
      <c r="W1073">
        <v>3</v>
      </c>
      <c r="X1073" s="3" t="s">
        <v>1749</v>
      </c>
      <c r="Y1073">
        <v>5.9</v>
      </c>
      <c r="Z1073" s="3" t="s">
        <v>1749</v>
      </c>
      <c r="AA1073">
        <v>2.7</v>
      </c>
      <c r="AB1073" s="3" t="s">
        <v>1749</v>
      </c>
      <c r="AC1073">
        <v>53</v>
      </c>
      <c r="AD1073">
        <v>94</v>
      </c>
      <c r="AE1073">
        <v>1</v>
      </c>
      <c r="AF1073">
        <v>1008</v>
      </c>
      <c r="AG1073">
        <v>2742</v>
      </c>
      <c r="AH1073">
        <v>30726</v>
      </c>
      <c r="AI1073">
        <v>58947</v>
      </c>
      <c r="AJ1073">
        <v>34.250690400000003</v>
      </c>
      <c r="AK1073">
        <v>108.9241232</v>
      </c>
    </row>
    <row r="1074" spans="1:37" x14ac:dyDescent="0.3">
      <c r="A1074">
        <v>1076</v>
      </c>
      <c r="B1074" s="3" t="s">
        <v>703</v>
      </c>
      <c r="C1074" t="s">
        <v>1316</v>
      </c>
      <c r="D1074" t="s">
        <v>193</v>
      </c>
      <c r="E1074" t="s">
        <v>194</v>
      </c>
      <c r="F1074" t="s">
        <v>61</v>
      </c>
      <c r="G1074" t="s">
        <v>78</v>
      </c>
      <c r="H1074" t="s">
        <v>63</v>
      </c>
      <c r="I1074">
        <v>4</v>
      </c>
      <c r="J1074" t="s">
        <v>70</v>
      </c>
      <c r="K1074">
        <v>6.8</v>
      </c>
      <c r="L1074" s="3" t="s">
        <v>1748</v>
      </c>
      <c r="M1074">
        <v>5.9</v>
      </c>
      <c r="N1074" s="3" t="s">
        <v>1748</v>
      </c>
      <c r="O1074">
        <v>29.1</v>
      </c>
      <c r="P1074" s="3">
        <v>532</v>
      </c>
      <c r="Q1074">
        <v>1.8</v>
      </c>
      <c r="R1074" s="3" t="s">
        <v>1749</v>
      </c>
      <c r="S1074">
        <v>1.4</v>
      </c>
      <c r="T1074" s="3" t="s">
        <v>1749</v>
      </c>
      <c r="U1074">
        <v>44.6</v>
      </c>
      <c r="V1074" s="3">
        <v>325</v>
      </c>
      <c r="W1074">
        <v>1</v>
      </c>
      <c r="X1074" s="3" t="s">
        <v>1749</v>
      </c>
      <c r="Y1074">
        <v>9.9</v>
      </c>
      <c r="Z1074" s="3" t="s">
        <v>1749</v>
      </c>
      <c r="AA1074">
        <v>1.3</v>
      </c>
      <c r="AB1074" s="3" t="s">
        <v>1749</v>
      </c>
      <c r="AC1074">
        <v>53</v>
      </c>
      <c r="AD1074">
        <v>87</v>
      </c>
      <c r="AE1074">
        <v>17</v>
      </c>
      <c r="AF1074">
        <v>3786</v>
      </c>
      <c r="AG1074">
        <v>12588</v>
      </c>
      <c r="AH1074">
        <v>9400</v>
      </c>
      <c r="AI1074">
        <v>17679</v>
      </c>
      <c r="AJ1074">
        <v>54.9870631</v>
      </c>
      <c r="AK1074">
        <v>82.915070600000007</v>
      </c>
    </row>
    <row r="1075" spans="1:37" x14ac:dyDescent="0.3">
      <c r="A1075">
        <v>1077</v>
      </c>
      <c r="B1075" s="3" t="s">
        <v>856</v>
      </c>
      <c r="C1075" t="s">
        <v>1317</v>
      </c>
      <c r="D1075" t="s">
        <v>897</v>
      </c>
      <c r="E1075" t="s">
        <v>898</v>
      </c>
      <c r="F1075" t="s">
        <v>61</v>
      </c>
      <c r="G1075" t="s">
        <v>78</v>
      </c>
      <c r="H1075" t="s">
        <v>320</v>
      </c>
      <c r="I1075">
        <v>5</v>
      </c>
      <c r="J1075" t="s">
        <v>70</v>
      </c>
      <c r="K1075">
        <v>4.0999999999999996</v>
      </c>
      <c r="L1075" s="3" t="s">
        <v>1748</v>
      </c>
      <c r="M1075">
        <v>2.6</v>
      </c>
      <c r="N1075" s="3" t="s">
        <v>1748</v>
      </c>
      <c r="O1075">
        <v>47.7</v>
      </c>
      <c r="P1075" s="3">
        <v>329</v>
      </c>
      <c r="Q1075">
        <v>1.3</v>
      </c>
      <c r="R1075" s="3" t="s">
        <v>1749</v>
      </c>
      <c r="S1075">
        <v>1.8</v>
      </c>
      <c r="T1075" s="3" t="s">
        <v>1749</v>
      </c>
      <c r="U1075">
        <v>3.6</v>
      </c>
      <c r="V1075" s="3" t="s">
        <v>1749</v>
      </c>
      <c r="W1075">
        <v>1</v>
      </c>
      <c r="X1075" s="3" t="s">
        <v>1749</v>
      </c>
      <c r="Y1075">
        <v>10.5</v>
      </c>
      <c r="Z1075" s="3" t="s">
        <v>1749</v>
      </c>
      <c r="AA1075">
        <v>1</v>
      </c>
      <c r="AB1075" s="3" t="s">
        <v>1749</v>
      </c>
      <c r="AC1075">
        <v>53</v>
      </c>
      <c r="AD1075">
        <v>79</v>
      </c>
      <c r="AE1075">
        <v>8</v>
      </c>
      <c r="AF1075">
        <v>1416</v>
      </c>
      <c r="AG1075">
        <v>4906</v>
      </c>
      <c r="AH1075">
        <v>8484</v>
      </c>
      <c r="AI1075">
        <v>15599</v>
      </c>
      <c r="AJ1075">
        <v>46.4702111</v>
      </c>
      <c r="AK1075">
        <v>30.7306393</v>
      </c>
    </row>
    <row r="1076" spans="1:37" x14ac:dyDescent="0.3">
      <c r="A1076">
        <v>1078</v>
      </c>
      <c r="B1076" s="3" t="s">
        <v>856</v>
      </c>
      <c r="C1076" t="s">
        <v>1318</v>
      </c>
      <c r="D1076" t="s">
        <v>59</v>
      </c>
      <c r="E1076" t="s">
        <v>60</v>
      </c>
      <c r="F1076" t="s">
        <v>68</v>
      </c>
      <c r="G1076" t="s">
        <v>69</v>
      </c>
      <c r="H1076" t="s">
        <v>320</v>
      </c>
      <c r="I1076">
        <v>5</v>
      </c>
      <c r="J1076" t="s">
        <v>70</v>
      </c>
      <c r="K1076">
        <v>8.5</v>
      </c>
      <c r="L1076" s="3" t="s">
        <v>1748</v>
      </c>
      <c r="M1076">
        <v>9.3000000000000007</v>
      </c>
      <c r="N1076" s="3" t="s">
        <v>1748</v>
      </c>
      <c r="O1076">
        <v>5.5</v>
      </c>
      <c r="P1076" s="3" t="s">
        <v>1749</v>
      </c>
      <c r="Q1076">
        <v>14.3</v>
      </c>
      <c r="R1076" s="3">
        <v>651</v>
      </c>
      <c r="S1076">
        <v>5.5</v>
      </c>
      <c r="T1076" s="3" t="s">
        <v>1749</v>
      </c>
      <c r="U1076">
        <v>3.9</v>
      </c>
      <c r="V1076" s="3" t="s">
        <v>1749</v>
      </c>
      <c r="W1076">
        <v>15.1</v>
      </c>
      <c r="X1076" s="3">
        <v>597</v>
      </c>
      <c r="Y1076">
        <v>15.5</v>
      </c>
      <c r="Z1076" s="3">
        <v>538</v>
      </c>
      <c r="AA1076">
        <v>3.9</v>
      </c>
      <c r="AB1076" s="3" t="s">
        <v>1749</v>
      </c>
      <c r="AC1076">
        <v>53</v>
      </c>
      <c r="AD1076">
        <v>100</v>
      </c>
      <c r="AE1076">
        <v>19</v>
      </c>
      <c r="AF1076">
        <v>27091</v>
      </c>
      <c r="AG1076">
        <v>12264</v>
      </c>
      <c r="AH1076">
        <v>59456</v>
      </c>
      <c r="AI1076">
        <v>113268</v>
      </c>
      <c r="AJ1076">
        <v>39.324357999999997</v>
      </c>
      <c r="AK1076">
        <v>-82.101388900000003</v>
      </c>
    </row>
    <row r="1077" spans="1:37" x14ac:dyDescent="0.3">
      <c r="A1077">
        <v>1079</v>
      </c>
      <c r="B1077" s="3" t="s">
        <v>1002</v>
      </c>
      <c r="C1077" t="s">
        <v>1319</v>
      </c>
      <c r="D1077" t="s">
        <v>275</v>
      </c>
      <c r="E1077" t="s">
        <v>276</v>
      </c>
      <c r="F1077" t="s">
        <v>68</v>
      </c>
      <c r="G1077" t="s">
        <v>62</v>
      </c>
      <c r="H1077" t="s">
        <v>63</v>
      </c>
      <c r="I1077">
        <v>4</v>
      </c>
      <c r="J1077" t="s">
        <v>70</v>
      </c>
      <c r="K1077">
        <v>6.7</v>
      </c>
      <c r="L1077" s="3" t="s">
        <v>1748</v>
      </c>
      <c r="M1077">
        <v>5.9</v>
      </c>
      <c r="N1077" s="3" t="s">
        <v>1748</v>
      </c>
      <c r="O1077">
        <v>5.6</v>
      </c>
      <c r="P1077" s="3" t="s">
        <v>1749</v>
      </c>
      <c r="Q1077">
        <v>21</v>
      </c>
      <c r="R1077" s="3">
        <v>545</v>
      </c>
      <c r="S1077">
        <v>0</v>
      </c>
      <c r="T1077" s="3">
        <v>0</v>
      </c>
      <c r="U1077">
        <v>1.8</v>
      </c>
      <c r="V1077" s="3" t="s">
        <v>1749</v>
      </c>
      <c r="W1077">
        <v>1.9</v>
      </c>
      <c r="X1077" s="3" t="s">
        <v>1749</v>
      </c>
      <c r="Y1077">
        <v>29.8</v>
      </c>
      <c r="Z1077" s="3">
        <v>265</v>
      </c>
      <c r="AA1077">
        <v>2.2000000000000002</v>
      </c>
      <c r="AB1077" s="3" t="s">
        <v>1749</v>
      </c>
      <c r="AC1077">
        <v>53</v>
      </c>
      <c r="AD1077">
        <v>87</v>
      </c>
      <c r="AE1077">
        <v>16</v>
      </c>
      <c r="AF1077">
        <v>2816</v>
      </c>
      <c r="AG1077">
        <v>32021</v>
      </c>
      <c r="AH1077">
        <v>7774</v>
      </c>
      <c r="AI1077">
        <v>14233</v>
      </c>
      <c r="AJ1077">
        <v>30.7606188</v>
      </c>
      <c r="AK1077">
        <v>76.765392399999996</v>
      </c>
    </row>
    <row r="1078" spans="1:37" x14ac:dyDescent="0.3">
      <c r="A1078">
        <v>1080</v>
      </c>
      <c r="B1078" s="3" t="s">
        <v>856</v>
      </c>
      <c r="C1078" t="s">
        <v>1320</v>
      </c>
      <c r="D1078" t="s">
        <v>104</v>
      </c>
      <c r="E1078" t="s">
        <v>105</v>
      </c>
      <c r="F1078" t="s">
        <v>68</v>
      </c>
      <c r="G1078" t="s">
        <v>78</v>
      </c>
      <c r="H1078" t="s">
        <v>63</v>
      </c>
      <c r="I1078">
        <v>5</v>
      </c>
      <c r="J1078" t="s">
        <v>70</v>
      </c>
      <c r="K1078">
        <v>12.2</v>
      </c>
      <c r="L1078" s="3" t="s">
        <v>1748</v>
      </c>
      <c r="M1078">
        <v>2.7</v>
      </c>
      <c r="N1078" s="3" t="s">
        <v>1748</v>
      </c>
      <c r="O1078">
        <v>2.9</v>
      </c>
      <c r="P1078" s="3" t="s">
        <v>1749</v>
      </c>
      <c r="Q1078">
        <v>4.5999999999999996</v>
      </c>
      <c r="R1078" s="3" t="s">
        <v>1749</v>
      </c>
      <c r="S1078">
        <v>5.4</v>
      </c>
      <c r="T1078" s="3" t="s">
        <v>1749</v>
      </c>
      <c r="U1078">
        <v>34.799999999999997</v>
      </c>
      <c r="V1078" s="3">
        <v>381</v>
      </c>
      <c r="W1078">
        <v>6.6</v>
      </c>
      <c r="X1078" s="3" t="s">
        <v>1749</v>
      </c>
      <c r="Y1078">
        <v>6.4</v>
      </c>
      <c r="Z1078" s="3" t="s">
        <v>1749</v>
      </c>
      <c r="AA1078">
        <v>2.4</v>
      </c>
      <c r="AB1078" s="3" t="s">
        <v>1749</v>
      </c>
      <c r="AC1078">
        <v>53</v>
      </c>
      <c r="AD1078">
        <v>92</v>
      </c>
      <c r="AE1078">
        <v>4</v>
      </c>
      <c r="AF1078">
        <v>2785</v>
      </c>
      <c r="AG1078">
        <v>932</v>
      </c>
      <c r="AH1078">
        <v>31192</v>
      </c>
      <c r="AI1078">
        <v>58875</v>
      </c>
      <c r="AJ1078">
        <v>43.632657199999997</v>
      </c>
      <c r="AK1078">
        <v>3.8701097</v>
      </c>
    </row>
    <row r="1079" spans="1:37" x14ac:dyDescent="0.3">
      <c r="A1079">
        <v>1081</v>
      </c>
      <c r="B1079" s="3" t="s">
        <v>703</v>
      </c>
      <c r="C1079" t="s">
        <v>1321</v>
      </c>
      <c r="D1079" t="s">
        <v>190</v>
      </c>
      <c r="E1079" t="s">
        <v>191</v>
      </c>
      <c r="F1079" t="s">
        <v>61</v>
      </c>
      <c r="G1079" t="s">
        <v>69</v>
      </c>
      <c r="H1079" t="s">
        <v>708</v>
      </c>
      <c r="I1079">
        <v>4</v>
      </c>
      <c r="J1079" t="s">
        <v>64</v>
      </c>
      <c r="K1079">
        <v>11.3</v>
      </c>
      <c r="L1079" s="3" t="s">
        <v>1748</v>
      </c>
      <c r="M1079">
        <v>11.2</v>
      </c>
      <c r="N1079" s="3" t="s">
        <v>1748</v>
      </c>
      <c r="O1079">
        <v>34.1</v>
      </c>
      <c r="P1079" s="3">
        <v>470</v>
      </c>
      <c r="Q1079">
        <v>1.2</v>
      </c>
      <c r="R1079" s="3" t="s">
        <v>1749</v>
      </c>
      <c r="S1079">
        <v>4.4000000000000004</v>
      </c>
      <c r="T1079" s="3" t="s">
        <v>1749</v>
      </c>
      <c r="U1079">
        <v>1.2</v>
      </c>
      <c r="V1079" s="3" t="s">
        <v>1749</v>
      </c>
      <c r="W1079">
        <v>1</v>
      </c>
      <c r="X1079" s="3" t="s">
        <v>1749</v>
      </c>
      <c r="Y1079">
        <v>13.8</v>
      </c>
      <c r="Z1079" s="3">
        <v>615</v>
      </c>
      <c r="AA1079">
        <v>1.2</v>
      </c>
      <c r="AB1079" s="3" t="s">
        <v>1749</v>
      </c>
      <c r="AC1079">
        <v>53</v>
      </c>
      <c r="AD1079">
        <v>86</v>
      </c>
      <c r="AE1079">
        <v>13</v>
      </c>
      <c r="AF1079">
        <v>5314</v>
      </c>
      <c r="AG1079">
        <v>12406</v>
      </c>
      <c r="AH1079">
        <v>17842</v>
      </c>
      <c r="AI1079">
        <v>32148</v>
      </c>
      <c r="AJ1079">
        <v>-23.538034799999998</v>
      </c>
      <c r="AK1079">
        <v>-46.671144400000003</v>
      </c>
    </row>
    <row r="1080" spans="1:37" x14ac:dyDescent="0.3">
      <c r="A1080">
        <v>1082</v>
      </c>
      <c r="B1080" s="3" t="s">
        <v>703</v>
      </c>
      <c r="C1080" t="s">
        <v>1322</v>
      </c>
      <c r="D1080" t="s">
        <v>416</v>
      </c>
      <c r="E1080" t="s">
        <v>417</v>
      </c>
      <c r="F1080" t="s">
        <v>68</v>
      </c>
      <c r="G1080" t="s">
        <v>134</v>
      </c>
      <c r="H1080" t="s">
        <v>708</v>
      </c>
      <c r="I1080">
        <v>5</v>
      </c>
      <c r="J1080" t="s">
        <v>70</v>
      </c>
      <c r="K1080">
        <v>7.4</v>
      </c>
      <c r="L1080" s="3" t="s">
        <v>1748</v>
      </c>
      <c r="M1080">
        <v>5.6</v>
      </c>
      <c r="N1080" s="3" t="s">
        <v>1748</v>
      </c>
      <c r="O1080">
        <v>32.6</v>
      </c>
      <c r="P1080" s="3">
        <v>488</v>
      </c>
      <c r="Q1080">
        <v>5.9</v>
      </c>
      <c r="R1080" s="3" t="s">
        <v>1749</v>
      </c>
      <c r="S1080">
        <v>2.2000000000000002</v>
      </c>
      <c r="T1080" s="3" t="s">
        <v>1749</v>
      </c>
      <c r="U1080">
        <v>4</v>
      </c>
      <c r="V1080" s="3" t="s">
        <v>1749</v>
      </c>
      <c r="W1080">
        <v>5.5</v>
      </c>
      <c r="X1080" s="3" t="s">
        <v>1749</v>
      </c>
      <c r="Y1080">
        <v>7.5</v>
      </c>
      <c r="Z1080" s="3" t="s">
        <v>1749</v>
      </c>
      <c r="AA1080">
        <v>1.2</v>
      </c>
      <c r="AB1080" s="3" t="s">
        <v>1749</v>
      </c>
      <c r="AC1080">
        <v>53</v>
      </c>
      <c r="AD1080">
        <v>82</v>
      </c>
      <c r="AE1080">
        <v>4</v>
      </c>
      <c r="AF1080">
        <v>1686</v>
      </c>
      <c r="AG1080">
        <v>1610</v>
      </c>
      <c r="AH1080">
        <v>16879</v>
      </c>
      <c r="AI1080">
        <v>32874</v>
      </c>
      <c r="AJ1080">
        <v>52.394109499999999</v>
      </c>
      <c r="AK1080">
        <v>16.918379999999999</v>
      </c>
    </row>
    <row r="1081" spans="1:37" x14ac:dyDescent="0.3">
      <c r="A1081">
        <v>1083</v>
      </c>
      <c r="B1081" s="3" t="s">
        <v>856</v>
      </c>
      <c r="C1081" t="s">
        <v>1323</v>
      </c>
      <c r="D1081" t="s">
        <v>59</v>
      </c>
      <c r="E1081" t="s">
        <v>60</v>
      </c>
      <c r="F1081" t="s">
        <v>68</v>
      </c>
      <c r="G1081" t="s">
        <v>62</v>
      </c>
      <c r="H1081" t="s">
        <v>63</v>
      </c>
      <c r="I1081">
        <v>5</v>
      </c>
      <c r="J1081" t="s">
        <v>64</v>
      </c>
      <c r="K1081">
        <v>6.2</v>
      </c>
      <c r="L1081" s="3" t="s">
        <v>1748</v>
      </c>
      <c r="M1081">
        <v>9.4</v>
      </c>
      <c r="N1081" s="3" t="s">
        <v>1748</v>
      </c>
      <c r="O1081">
        <v>19.8</v>
      </c>
      <c r="P1081" s="3">
        <v>672</v>
      </c>
      <c r="Q1081">
        <v>7.6</v>
      </c>
      <c r="R1081" s="3" t="s">
        <v>1749</v>
      </c>
      <c r="S1081">
        <v>5</v>
      </c>
      <c r="T1081" s="3" t="s">
        <v>1749</v>
      </c>
      <c r="U1081">
        <v>17.7</v>
      </c>
      <c r="V1081" s="3">
        <v>579</v>
      </c>
      <c r="W1081">
        <v>7.8</v>
      </c>
      <c r="X1081" s="3" t="s">
        <v>1749</v>
      </c>
      <c r="Y1081">
        <v>17.3</v>
      </c>
      <c r="Z1081" s="3">
        <v>482</v>
      </c>
      <c r="AA1081">
        <v>1.9</v>
      </c>
      <c r="AB1081" s="3" t="s">
        <v>1749</v>
      </c>
      <c r="AC1081">
        <v>53</v>
      </c>
      <c r="AD1081">
        <v>100</v>
      </c>
      <c r="AE1081">
        <v>19</v>
      </c>
      <c r="AF1081">
        <v>27091</v>
      </c>
      <c r="AG1081">
        <v>12264</v>
      </c>
      <c r="AH1081">
        <v>59456</v>
      </c>
      <c r="AI1081">
        <v>113268</v>
      </c>
      <c r="AJ1081">
        <v>43.084848600000001</v>
      </c>
      <c r="AK1081">
        <v>-77.671535300000002</v>
      </c>
    </row>
    <row r="1082" spans="1:37" x14ac:dyDescent="0.3">
      <c r="A1082">
        <v>1084</v>
      </c>
      <c r="B1082" s="3" t="s">
        <v>703</v>
      </c>
      <c r="C1082" t="s">
        <v>1324</v>
      </c>
      <c r="D1082" t="s">
        <v>193</v>
      </c>
      <c r="E1082" t="s">
        <v>194</v>
      </c>
      <c r="F1082" t="s">
        <v>82</v>
      </c>
      <c r="G1082" t="s">
        <v>78</v>
      </c>
      <c r="H1082" t="s">
        <v>320</v>
      </c>
      <c r="I1082">
        <v>3</v>
      </c>
      <c r="J1082" t="s">
        <v>70</v>
      </c>
      <c r="K1082">
        <v>5.2</v>
      </c>
      <c r="L1082" s="3" t="s">
        <v>1748</v>
      </c>
      <c r="M1082">
        <v>6.8</v>
      </c>
      <c r="N1082" s="3" t="s">
        <v>1748</v>
      </c>
      <c r="O1082">
        <v>49</v>
      </c>
      <c r="P1082" s="3">
        <v>320</v>
      </c>
      <c r="Q1082">
        <v>1.1000000000000001</v>
      </c>
      <c r="R1082" s="3" t="s">
        <v>1749</v>
      </c>
      <c r="S1082">
        <v>2</v>
      </c>
      <c r="T1082" s="3" t="s">
        <v>1749</v>
      </c>
      <c r="U1082">
        <v>3</v>
      </c>
      <c r="V1082" s="3" t="s">
        <v>1749</v>
      </c>
      <c r="W1082">
        <v>1.1000000000000001</v>
      </c>
      <c r="X1082" s="3" t="s">
        <v>1749</v>
      </c>
      <c r="Y1082">
        <v>26</v>
      </c>
      <c r="Z1082" s="3">
        <v>315</v>
      </c>
      <c r="AA1082">
        <v>1.1000000000000001</v>
      </c>
      <c r="AB1082" s="3" t="s">
        <v>1749</v>
      </c>
      <c r="AC1082">
        <v>53</v>
      </c>
      <c r="AD1082">
        <v>87</v>
      </c>
      <c r="AE1082">
        <v>17</v>
      </c>
      <c r="AF1082">
        <v>3786</v>
      </c>
      <c r="AG1082">
        <v>12588</v>
      </c>
      <c r="AH1082">
        <v>9400</v>
      </c>
      <c r="AI1082">
        <v>17679</v>
      </c>
      <c r="AJ1082">
        <v>55.665110900000002</v>
      </c>
      <c r="AK1082">
        <v>37.479359000000002</v>
      </c>
    </row>
    <row r="1083" spans="1:37" x14ac:dyDescent="0.3">
      <c r="A1083">
        <v>1085</v>
      </c>
      <c r="B1083" s="3" t="s">
        <v>703</v>
      </c>
      <c r="C1083" t="s">
        <v>1325</v>
      </c>
      <c r="D1083" t="s">
        <v>193</v>
      </c>
      <c r="E1083" t="s">
        <v>194</v>
      </c>
      <c r="F1083" t="s">
        <v>61</v>
      </c>
      <c r="G1083" t="s">
        <v>78</v>
      </c>
      <c r="H1083" t="s">
        <v>63</v>
      </c>
      <c r="I1083">
        <v>5</v>
      </c>
      <c r="J1083" t="s">
        <v>70</v>
      </c>
      <c r="K1083">
        <v>3.7</v>
      </c>
      <c r="L1083" s="3" t="s">
        <v>1748</v>
      </c>
      <c r="M1083">
        <v>3.1</v>
      </c>
      <c r="N1083" s="3" t="s">
        <v>1748</v>
      </c>
      <c r="O1083">
        <v>53.9</v>
      </c>
      <c r="P1083" s="3">
        <v>285</v>
      </c>
      <c r="Q1083">
        <v>2.2000000000000002</v>
      </c>
      <c r="R1083" s="3" t="s">
        <v>1749</v>
      </c>
      <c r="S1083">
        <v>19.7</v>
      </c>
      <c r="T1083" s="3">
        <v>592</v>
      </c>
      <c r="U1083">
        <v>20.6</v>
      </c>
      <c r="V1083" s="3">
        <v>539</v>
      </c>
      <c r="W1083">
        <v>1</v>
      </c>
      <c r="X1083" s="3" t="s">
        <v>1749</v>
      </c>
      <c r="Y1083">
        <v>12</v>
      </c>
      <c r="Z1083" s="3" t="s">
        <v>1749</v>
      </c>
      <c r="AA1083">
        <v>4.0999999999999996</v>
      </c>
      <c r="AB1083" s="3" t="s">
        <v>1749</v>
      </c>
      <c r="AC1083">
        <v>53</v>
      </c>
      <c r="AD1083">
        <v>87</v>
      </c>
      <c r="AE1083">
        <v>17</v>
      </c>
      <c r="AF1083">
        <v>3786</v>
      </c>
      <c r="AG1083">
        <v>12588</v>
      </c>
      <c r="AH1083">
        <v>9400</v>
      </c>
      <c r="AI1083">
        <v>17679</v>
      </c>
      <c r="AJ1083">
        <v>59.930432600000003</v>
      </c>
      <c r="AK1083">
        <v>30.2677342</v>
      </c>
    </row>
    <row r="1084" spans="1:37" x14ac:dyDescent="0.3">
      <c r="A1084">
        <v>1086</v>
      </c>
      <c r="B1084" s="3" t="s">
        <v>856</v>
      </c>
      <c r="C1084" t="s">
        <v>1326</v>
      </c>
      <c r="D1084" t="s">
        <v>59</v>
      </c>
      <c r="E1084" t="s">
        <v>60</v>
      </c>
      <c r="F1084" t="s">
        <v>82</v>
      </c>
      <c r="G1084" t="s">
        <v>62</v>
      </c>
      <c r="H1084" t="s">
        <v>63</v>
      </c>
      <c r="I1084">
        <v>5</v>
      </c>
      <c r="J1084" t="s">
        <v>70</v>
      </c>
      <c r="K1084">
        <v>5.2</v>
      </c>
      <c r="L1084" s="3" t="s">
        <v>1748</v>
      </c>
      <c r="M1084">
        <v>3</v>
      </c>
      <c r="N1084" s="3" t="s">
        <v>1748</v>
      </c>
      <c r="O1084">
        <v>3.2</v>
      </c>
      <c r="P1084" s="3" t="s">
        <v>1749</v>
      </c>
      <c r="Q1084">
        <v>17.100000000000001</v>
      </c>
      <c r="R1084" s="3">
        <v>598</v>
      </c>
      <c r="S1084">
        <v>6.5</v>
      </c>
      <c r="T1084" s="3" t="s">
        <v>1749</v>
      </c>
      <c r="U1084">
        <v>4.4000000000000004</v>
      </c>
      <c r="V1084" s="3" t="s">
        <v>1749</v>
      </c>
      <c r="W1084">
        <v>27.1</v>
      </c>
      <c r="X1084" s="3">
        <v>479</v>
      </c>
      <c r="Y1084">
        <v>17.8</v>
      </c>
      <c r="Z1084" s="3">
        <v>467</v>
      </c>
      <c r="AA1084">
        <v>23.7</v>
      </c>
      <c r="AB1084" s="3">
        <v>506</v>
      </c>
      <c r="AC1084">
        <v>53</v>
      </c>
      <c r="AD1084">
        <v>100</v>
      </c>
      <c r="AE1084">
        <v>19</v>
      </c>
      <c r="AF1084">
        <v>27091</v>
      </c>
      <c r="AG1084">
        <v>12264</v>
      </c>
      <c r="AH1084">
        <v>59456</v>
      </c>
      <c r="AI1084">
        <v>113268</v>
      </c>
      <c r="AJ1084">
        <v>32.776412100000002</v>
      </c>
      <c r="AK1084">
        <v>-117.0719191</v>
      </c>
    </row>
    <row r="1085" spans="1:37" x14ac:dyDescent="0.3">
      <c r="A1085">
        <v>1087</v>
      </c>
      <c r="B1085" s="3" t="s">
        <v>856</v>
      </c>
      <c r="C1085" t="s">
        <v>1327</v>
      </c>
      <c r="D1085" t="s">
        <v>275</v>
      </c>
      <c r="E1085" t="s">
        <v>276</v>
      </c>
      <c r="F1085" t="s">
        <v>68</v>
      </c>
      <c r="G1085" t="s">
        <v>62</v>
      </c>
      <c r="H1085" t="s">
        <v>63</v>
      </c>
      <c r="I1085">
        <v>3</v>
      </c>
      <c r="J1085" t="s">
        <v>64</v>
      </c>
      <c r="K1085">
        <v>5</v>
      </c>
      <c r="L1085" s="3" t="s">
        <v>1748</v>
      </c>
      <c r="M1085">
        <v>6.3</v>
      </c>
      <c r="N1085" s="3" t="s">
        <v>1748</v>
      </c>
      <c r="O1085">
        <v>29.1</v>
      </c>
      <c r="P1085" s="3">
        <v>530</v>
      </c>
      <c r="Q1085">
        <v>3.9</v>
      </c>
      <c r="R1085" s="3" t="s">
        <v>1749</v>
      </c>
      <c r="S1085">
        <v>5.9</v>
      </c>
      <c r="T1085" s="3" t="s">
        <v>1749</v>
      </c>
      <c r="U1085">
        <v>4.0999999999999996</v>
      </c>
      <c r="V1085" s="3" t="s">
        <v>1749</v>
      </c>
      <c r="W1085">
        <v>1.1000000000000001</v>
      </c>
      <c r="X1085" s="3" t="s">
        <v>1749</v>
      </c>
      <c r="Y1085">
        <v>8.6999999999999993</v>
      </c>
      <c r="Z1085" s="3" t="s">
        <v>1749</v>
      </c>
      <c r="AA1085">
        <v>7.5</v>
      </c>
      <c r="AB1085" s="3" t="s">
        <v>1749</v>
      </c>
      <c r="AC1085">
        <v>53</v>
      </c>
      <c r="AD1085">
        <v>87</v>
      </c>
      <c r="AE1085">
        <v>16</v>
      </c>
      <c r="AF1085">
        <v>2816</v>
      </c>
      <c r="AG1085">
        <v>32021</v>
      </c>
      <c r="AH1085">
        <v>7774</v>
      </c>
      <c r="AI1085">
        <v>14233</v>
      </c>
      <c r="AJ1085">
        <v>12.8728809</v>
      </c>
      <c r="AK1085">
        <v>80.226076599999999</v>
      </c>
    </row>
    <row r="1086" spans="1:37" x14ac:dyDescent="0.3">
      <c r="A1086">
        <v>1088</v>
      </c>
      <c r="B1086" s="3" t="s">
        <v>856</v>
      </c>
      <c r="C1086" t="s">
        <v>1328</v>
      </c>
      <c r="D1086" t="s">
        <v>128</v>
      </c>
      <c r="E1086" t="s">
        <v>129</v>
      </c>
      <c r="F1086" t="s">
        <v>61</v>
      </c>
      <c r="G1086" t="s">
        <v>78</v>
      </c>
      <c r="H1086" t="s">
        <v>63</v>
      </c>
      <c r="I1086">
        <v>3</v>
      </c>
      <c r="J1086" t="s">
        <v>70</v>
      </c>
      <c r="K1086">
        <v>7.4</v>
      </c>
      <c r="L1086" s="3" t="s">
        <v>1748</v>
      </c>
      <c r="M1086">
        <v>3.8</v>
      </c>
      <c r="N1086" s="3" t="s">
        <v>1748</v>
      </c>
      <c r="O1086">
        <v>10.8</v>
      </c>
      <c r="P1086" s="3" t="s">
        <v>1749</v>
      </c>
      <c r="Q1086">
        <v>10</v>
      </c>
      <c r="R1086" s="3" t="s">
        <v>1749</v>
      </c>
      <c r="S1086">
        <v>11.1</v>
      </c>
      <c r="T1086" s="3" t="s">
        <v>1749</v>
      </c>
      <c r="U1086">
        <v>11.9</v>
      </c>
      <c r="V1086" s="3">
        <v>680</v>
      </c>
      <c r="W1086">
        <v>1</v>
      </c>
      <c r="X1086" s="3" t="s">
        <v>1749</v>
      </c>
      <c r="Y1086">
        <v>7.6</v>
      </c>
      <c r="Z1086" s="3" t="s">
        <v>1749</v>
      </c>
      <c r="AA1086">
        <v>1</v>
      </c>
      <c r="AB1086" s="3" t="s">
        <v>1749</v>
      </c>
      <c r="AC1086">
        <v>53</v>
      </c>
      <c r="AD1086">
        <v>90</v>
      </c>
      <c r="AE1086">
        <v>5</v>
      </c>
      <c r="AF1086">
        <v>3655</v>
      </c>
      <c r="AG1086">
        <v>1537</v>
      </c>
      <c r="AH1086">
        <v>34860</v>
      </c>
      <c r="AI1086">
        <v>63618</v>
      </c>
      <c r="AJ1086">
        <v>37.631668400000002</v>
      </c>
      <c r="AK1086">
        <v>127.0774813</v>
      </c>
    </row>
    <row r="1087" spans="1:37" x14ac:dyDescent="0.3">
      <c r="A1087">
        <v>1089</v>
      </c>
      <c r="B1087" s="3" t="s">
        <v>856</v>
      </c>
      <c r="C1087" t="s">
        <v>1329</v>
      </c>
      <c r="D1087" t="s">
        <v>94</v>
      </c>
      <c r="E1087" t="s">
        <v>1726</v>
      </c>
      <c r="F1087" t="s">
        <v>68</v>
      </c>
      <c r="G1087" t="s">
        <v>134</v>
      </c>
      <c r="H1087" t="s">
        <v>708</v>
      </c>
      <c r="I1087">
        <v>3</v>
      </c>
      <c r="J1087" t="s">
        <v>70</v>
      </c>
      <c r="K1087">
        <v>5.3</v>
      </c>
      <c r="L1087" s="3" t="s">
        <v>1748</v>
      </c>
      <c r="M1087">
        <v>2.5</v>
      </c>
      <c r="N1087" s="3" t="s">
        <v>1748</v>
      </c>
      <c r="O1087">
        <v>17.600000000000001</v>
      </c>
      <c r="P1087" s="3" t="s">
        <v>1749</v>
      </c>
      <c r="Q1087">
        <v>1.7</v>
      </c>
      <c r="R1087" s="3" t="s">
        <v>1749</v>
      </c>
      <c r="S1087">
        <v>28.2</v>
      </c>
      <c r="T1087" s="3">
        <v>500</v>
      </c>
      <c r="U1087">
        <v>29.6</v>
      </c>
      <c r="V1087" s="3">
        <v>424</v>
      </c>
      <c r="W1087">
        <v>1</v>
      </c>
      <c r="X1087" s="3" t="s">
        <v>1749</v>
      </c>
      <c r="Y1087">
        <v>6.8</v>
      </c>
      <c r="Z1087" s="3" t="s">
        <v>1749</v>
      </c>
      <c r="AA1087">
        <v>1</v>
      </c>
      <c r="AB1087" s="3" t="s">
        <v>1749</v>
      </c>
      <c r="AC1087">
        <v>53</v>
      </c>
      <c r="AD1087">
        <v>94</v>
      </c>
      <c r="AE1087">
        <v>1</v>
      </c>
      <c r="AF1087">
        <v>1008</v>
      </c>
      <c r="AG1087">
        <v>2742</v>
      </c>
      <c r="AH1087">
        <v>30726</v>
      </c>
      <c r="AI1087">
        <v>58947</v>
      </c>
      <c r="AJ1087">
        <v>31.042571200000001</v>
      </c>
      <c r="AK1087">
        <v>121.2253204</v>
      </c>
    </row>
    <row r="1088" spans="1:37" x14ac:dyDescent="0.3">
      <c r="A1088">
        <v>1090</v>
      </c>
      <c r="B1088" s="3" t="s">
        <v>856</v>
      </c>
      <c r="C1088" t="s">
        <v>1330</v>
      </c>
      <c r="D1088" t="s">
        <v>66</v>
      </c>
      <c r="E1088" t="s">
        <v>67</v>
      </c>
      <c r="F1088" t="s">
        <v>68</v>
      </c>
      <c r="G1088" t="s">
        <v>62</v>
      </c>
      <c r="H1088" t="s">
        <v>320</v>
      </c>
      <c r="I1088">
        <v>3</v>
      </c>
      <c r="J1088" t="s">
        <v>70</v>
      </c>
      <c r="K1088">
        <v>6.5</v>
      </c>
      <c r="L1088" s="3" t="s">
        <v>1748</v>
      </c>
      <c r="M1088">
        <v>12.1</v>
      </c>
      <c r="N1088" s="3" t="s">
        <v>1748</v>
      </c>
      <c r="O1088">
        <v>10</v>
      </c>
      <c r="P1088" s="3" t="s">
        <v>1749</v>
      </c>
      <c r="Q1088">
        <v>4.9000000000000004</v>
      </c>
      <c r="R1088" s="3" t="s">
        <v>1749</v>
      </c>
      <c r="S1088">
        <v>35</v>
      </c>
      <c r="T1088" s="3">
        <v>455</v>
      </c>
      <c r="U1088">
        <v>30.9</v>
      </c>
      <c r="V1088" s="3">
        <v>412</v>
      </c>
      <c r="W1088">
        <v>6.7</v>
      </c>
      <c r="X1088" s="3" t="s">
        <v>1749</v>
      </c>
      <c r="Y1088">
        <v>11.9</v>
      </c>
      <c r="Z1088" s="3" t="s">
        <v>1749</v>
      </c>
      <c r="AA1088">
        <v>2.5</v>
      </c>
      <c r="AB1088" s="3" t="s">
        <v>1749</v>
      </c>
      <c r="AC1088">
        <v>53</v>
      </c>
      <c r="AD1088">
        <v>96</v>
      </c>
      <c r="AE1088">
        <v>12</v>
      </c>
      <c r="AF1088">
        <v>11405</v>
      </c>
      <c r="AG1088">
        <v>3215</v>
      </c>
      <c r="AH1088">
        <v>37460</v>
      </c>
      <c r="AI1088">
        <v>66806</v>
      </c>
      <c r="AJ1088">
        <v>53.378444500000001</v>
      </c>
      <c r="AK1088">
        <v>-1.4663393</v>
      </c>
    </row>
    <row r="1089" spans="1:37" x14ac:dyDescent="0.3">
      <c r="A1089">
        <v>1091</v>
      </c>
      <c r="B1089" s="3" t="s">
        <v>703</v>
      </c>
      <c r="C1089" t="s">
        <v>1331</v>
      </c>
      <c r="D1089" t="s">
        <v>113</v>
      </c>
      <c r="E1089" t="s">
        <v>114</v>
      </c>
      <c r="F1089" t="s">
        <v>61</v>
      </c>
      <c r="G1089" t="s">
        <v>69</v>
      </c>
      <c r="H1089" t="s">
        <v>63</v>
      </c>
      <c r="I1089">
        <v>4</v>
      </c>
      <c r="J1089" t="s">
        <v>70</v>
      </c>
      <c r="K1089">
        <v>3.4</v>
      </c>
      <c r="L1089" s="3" t="s">
        <v>1748</v>
      </c>
      <c r="M1089">
        <v>3.4</v>
      </c>
      <c r="N1089" s="3" t="s">
        <v>1748</v>
      </c>
      <c r="O1089">
        <v>35.1</v>
      </c>
      <c r="P1089" s="3">
        <v>450</v>
      </c>
      <c r="Q1089">
        <v>12</v>
      </c>
      <c r="R1089" s="3">
        <v>699</v>
      </c>
      <c r="S1089">
        <v>10.7</v>
      </c>
      <c r="T1089" s="3" t="s">
        <v>1749</v>
      </c>
      <c r="U1089">
        <v>2.9</v>
      </c>
      <c r="V1089" s="3" t="s">
        <v>1749</v>
      </c>
      <c r="W1089">
        <v>1.3</v>
      </c>
      <c r="X1089" s="3" t="s">
        <v>1749</v>
      </c>
      <c r="Y1089">
        <v>7.8</v>
      </c>
      <c r="Z1089" s="3" t="s">
        <v>1749</v>
      </c>
      <c r="AA1089">
        <v>1.1000000000000001</v>
      </c>
      <c r="AB1089" s="3" t="s">
        <v>1749</v>
      </c>
      <c r="AC1089">
        <v>53</v>
      </c>
      <c r="AD1089">
        <v>92</v>
      </c>
      <c r="AE1089">
        <v>9</v>
      </c>
      <c r="AF1089">
        <v>8132</v>
      </c>
      <c r="AG1089">
        <v>3470</v>
      </c>
      <c r="AH1089">
        <v>37963</v>
      </c>
      <c r="AI1089">
        <v>72067</v>
      </c>
      <c r="AJ1089">
        <v>36.250076</v>
      </c>
      <c r="AK1089">
        <v>137.97886750000001</v>
      </c>
    </row>
    <row r="1090" spans="1:37" x14ac:dyDescent="0.3">
      <c r="A1090">
        <v>1092</v>
      </c>
      <c r="B1090" s="3" t="s">
        <v>856</v>
      </c>
      <c r="C1090" t="s">
        <v>1332</v>
      </c>
      <c r="D1090" t="s">
        <v>193</v>
      </c>
      <c r="E1090" t="s">
        <v>194</v>
      </c>
      <c r="F1090" t="s">
        <v>61</v>
      </c>
      <c r="G1090" t="s">
        <v>62</v>
      </c>
      <c r="H1090" t="s">
        <v>63</v>
      </c>
      <c r="I1090">
        <v>2</v>
      </c>
      <c r="J1090" t="s">
        <v>70</v>
      </c>
      <c r="K1090">
        <v>7.8</v>
      </c>
      <c r="L1090" s="3" t="s">
        <v>1748</v>
      </c>
      <c r="M1090">
        <v>3.8</v>
      </c>
      <c r="N1090" s="3" t="s">
        <v>1748</v>
      </c>
      <c r="O1090">
        <v>15.5</v>
      </c>
      <c r="P1090" s="3" t="s">
        <v>1749</v>
      </c>
      <c r="Q1090">
        <v>3.5</v>
      </c>
      <c r="R1090" s="3" t="s">
        <v>1749</v>
      </c>
      <c r="S1090">
        <v>45.5</v>
      </c>
      <c r="T1090" s="3">
        <v>375</v>
      </c>
      <c r="U1090">
        <v>31.2</v>
      </c>
      <c r="V1090" s="3">
        <v>408</v>
      </c>
      <c r="W1090">
        <v>2.4</v>
      </c>
      <c r="X1090" s="3" t="s">
        <v>1749</v>
      </c>
      <c r="Y1090">
        <v>10.4</v>
      </c>
      <c r="Z1090" s="3" t="s">
        <v>1749</v>
      </c>
      <c r="AA1090">
        <v>7.4</v>
      </c>
      <c r="AB1090" s="3" t="s">
        <v>1749</v>
      </c>
      <c r="AC1090">
        <v>53</v>
      </c>
      <c r="AD1090">
        <v>87</v>
      </c>
      <c r="AE1090">
        <v>17</v>
      </c>
      <c r="AF1090">
        <v>3786</v>
      </c>
      <c r="AG1090">
        <v>12588</v>
      </c>
      <c r="AH1090">
        <v>9400</v>
      </c>
      <c r="AI1090">
        <v>17679</v>
      </c>
      <c r="AJ1090">
        <v>56.004055999999999</v>
      </c>
      <c r="AK1090">
        <v>92.765776000000002</v>
      </c>
    </row>
    <row r="1091" spans="1:37" x14ac:dyDescent="0.3">
      <c r="A1091">
        <v>1093</v>
      </c>
      <c r="B1091" s="3" t="s">
        <v>856</v>
      </c>
      <c r="C1091" t="s">
        <v>1333</v>
      </c>
      <c r="D1091" t="s">
        <v>416</v>
      </c>
      <c r="E1091" t="s">
        <v>417</v>
      </c>
      <c r="F1091" t="s">
        <v>68</v>
      </c>
      <c r="G1091" t="s">
        <v>78</v>
      </c>
      <c r="H1091" t="s">
        <v>63</v>
      </c>
      <c r="I1091">
        <v>4</v>
      </c>
      <c r="J1091" t="s">
        <v>70</v>
      </c>
      <c r="K1091">
        <v>6.5</v>
      </c>
      <c r="L1091" s="3" t="s">
        <v>1748</v>
      </c>
      <c r="M1091">
        <v>3.6</v>
      </c>
      <c r="N1091" s="3" t="s">
        <v>1748</v>
      </c>
      <c r="O1091">
        <v>27.7</v>
      </c>
      <c r="P1091" s="3">
        <v>549</v>
      </c>
      <c r="Q1091">
        <v>6.2</v>
      </c>
      <c r="R1091" s="3" t="s">
        <v>1749</v>
      </c>
      <c r="S1091">
        <v>2.4</v>
      </c>
      <c r="T1091" s="3" t="s">
        <v>1749</v>
      </c>
      <c r="U1091">
        <v>4.4000000000000004</v>
      </c>
      <c r="V1091" s="3" t="s">
        <v>1749</v>
      </c>
      <c r="W1091">
        <v>9</v>
      </c>
      <c r="X1091" s="3">
        <v>697</v>
      </c>
      <c r="Y1091">
        <v>11.1</v>
      </c>
      <c r="Z1091" s="3" t="s">
        <v>1749</v>
      </c>
      <c r="AA1091">
        <v>1.4</v>
      </c>
      <c r="AB1091" s="3" t="s">
        <v>1749</v>
      </c>
      <c r="AC1091">
        <v>53</v>
      </c>
      <c r="AD1091">
        <v>82</v>
      </c>
      <c r="AE1091">
        <v>4</v>
      </c>
      <c r="AF1091">
        <v>1686</v>
      </c>
      <c r="AG1091">
        <v>1610</v>
      </c>
      <c r="AH1091">
        <v>16879</v>
      </c>
      <c r="AI1091">
        <v>32874</v>
      </c>
      <c r="AJ1091">
        <v>50.290971900000002</v>
      </c>
      <c r="AK1091">
        <v>18.6746196</v>
      </c>
    </row>
    <row r="1092" spans="1:37" x14ac:dyDescent="0.3">
      <c r="A1092">
        <v>1094</v>
      </c>
      <c r="B1092" s="3" t="s">
        <v>703</v>
      </c>
      <c r="C1092" t="s">
        <v>1334</v>
      </c>
      <c r="D1092" t="s">
        <v>991</v>
      </c>
      <c r="E1092" t="s">
        <v>992</v>
      </c>
      <c r="F1092" t="s">
        <v>68</v>
      </c>
      <c r="G1092" t="s">
        <v>78</v>
      </c>
      <c r="H1092" t="s">
        <v>63</v>
      </c>
      <c r="I1092">
        <v>4</v>
      </c>
      <c r="J1092" t="s">
        <v>70</v>
      </c>
      <c r="K1092">
        <v>9.6999999999999993</v>
      </c>
      <c r="L1092" s="3" t="s">
        <v>1748</v>
      </c>
      <c r="M1092">
        <v>7.9</v>
      </c>
      <c r="N1092" s="3" t="s">
        <v>1748</v>
      </c>
      <c r="O1092">
        <v>34.700000000000003</v>
      </c>
      <c r="P1092" s="3">
        <v>460</v>
      </c>
      <c r="Q1092">
        <v>3.6</v>
      </c>
      <c r="R1092" s="3" t="s">
        <v>1749</v>
      </c>
      <c r="S1092">
        <v>2.1</v>
      </c>
      <c r="T1092" s="3" t="s">
        <v>1749</v>
      </c>
      <c r="U1092">
        <v>2.7</v>
      </c>
      <c r="V1092" s="3" t="s">
        <v>1749</v>
      </c>
      <c r="W1092">
        <v>2.6</v>
      </c>
      <c r="X1092" s="3" t="s">
        <v>1749</v>
      </c>
      <c r="Y1092">
        <v>18.2</v>
      </c>
      <c r="Z1092" s="3">
        <v>459</v>
      </c>
      <c r="AA1092">
        <v>1.4</v>
      </c>
      <c r="AB1092" s="3" t="s">
        <v>1749</v>
      </c>
      <c r="AC1092">
        <v>53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>
        <v>48.1545998</v>
      </c>
      <c r="AK1092">
        <v>17.1174857</v>
      </c>
    </row>
    <row r="1093" spans="1:37" x14ac:dyDescent="0.3">
      <c r="A1093">
        <v>1095</v>
      </c>
      <c r="B1093" s="3">
        <v>1095</v>
      </c>
      <c r="C1093" t="s">
        <v>1335</v>
      </c>
      <c r="D1093" t="s">
        <v>128</v>
      </c>
      <c r="E1093" t="s">
        <v>129</v>
      </c>
      <c r="F1093" t="s">
        <v>61</v>
      </c>
      <c r="G1093" t="s">
        <v>69</v>
      </c>
      <c r="H1093" t="s">
        <v>320</v>
      </c>
      <c r="I1093">
        <v>3</v>
      </c>
      <c r="J1093" t="s">
        <v>64</v>
      </c>
      <c r="K1093">
        <v>5</v>
      </c>
      <c r="L1093" s="3" t="s">
        <v>1748</v>
      </c>
      <c r="M1093">
        <v>2.9</v>
      </c>
      <c r="N1093" s="3" t="s">
        <v>1748</v>
      </c>
      <c r="O1093">
        <v>46.6</v>
      </c>
      <c r="P1093" s="3">
        <v>337</v>
      </c>
      <c r="Q1093">
        <v>7.3</v>
      </c>
      <c r="R1093" s="3" t="s">
        <v>1749</v>
      </c>
      <c r="S1093">
        <v>5.7</v>
      </c>
      <c r="T1093" s="3" t="s">
        <v>1749</v>
      </c>
      <c r="U1093">
        <v>4.8</v>
      </c>
      <c r="V1093" s="3" t="s">
        <v>1749</v>
      </c>
      <c r="W1093">
        <v>1</v>
      </c>
      <c r="X1093" s="3" t="s">
        <v>1749</v>
      </c>
      <c r="Y1093">
        <v>6.8</v>
      </c>
      <c r="Z1093" s="3" t="s">
        <v>1749</v>
      </c>
      <c r="AA1093">
        <v>1.1000000000000001</v>
      </c>
      <c r="AB1093" s="3" t="s">
        <v>1749</v>
      </c>
      <c r="AC1093">
        <v>53</v>
      </c>
      <c r="AD1093">
        <v>90</v>
      </c>
      <c r="AE1093">
        <v>5</v>
      </c>
      <c r="AF1093">
        <v>3655</v>
      </c>
      <c r="AG1093">
        <v>1537</v>
      </c>
      <c r="AH1093">
        <v>34860</v>
      </c>
      <c r="AI1093">
        <v>63618</v>
      </c>
      <c r="AJ1093">
        <v>36.7696489</v>
      </c>
      <c r="AK1093">
        <v>126.9324079</v>
      </c>
    </row>
    <row r="1094" spans="1:37" x14ac:dyDescent="0.3">
      <c r="A1094">
        <v>1096</v>
      </c>
      <c r="B1094" s="3" t="s">
        <v>703</v>
      </c>
      <c r="C1094" t="s">
        <v>1336</v>
      </c>
      <c r="D1094" t="s">
        <v>59</v>
      </c>
      <c r="E1094" t="s">
        <v>60</v>
      </c>
      <c r="F1094" t="s">
        <v>61</v>
      </c>
      <c r="G1094" t="s">
        <v>62</v>
      </c>
      <c r="H1094" t="s">
        <v>63</v>
      </c>
      <c r="I1094">
        <v>5</v>
      </c>
      <c r="J1094" t="s">
        <v>64</v>
      </c>
      <c r="K1094">
        <v>5.2</v>
      </c>
      <c r="L1094" s="3" t="s">
        <v>1748</v>
      </c>
      <c r="M1094">
        <v>3.8</v>
      </c>
      <c r="N1094" s="3" t="s">
        <v>1748</v>
      </c>
      <c r="O1094">
        <v>28</v>
      </c>
      <c r="P1094" s="3">
        <v>545</v>
      </c>
      <c r="Q1094">
        <v>8.6</v>
      </c>
      <c r="R1094" s="3" t="s">
        <v>1749</v>
      </c>
      <c r="S1094">
        <v>13</v>
      </c>
      <c r="T1094" s="3">
        <v>700</v>
      </c>
      <c r="U1094">
        <v>8.8000000000000007</v>
      </c>
      <c r="V1094" s="3" t="s">
        <v>1749</v>
      </c>
      <c r="W1094">
        <v>2.7</v>
      </c>
      <c r="X1094" s="3" t="s">
        <v>1749</v>
      </c>
      <c r="Y1094">
        <v>30.5</v>
      </c>
      <c r="Z1094" s="3">
        <v>252</v>
      </c>
      <c r="AA1094">
        <v>1.6</v>
      </c>
      <c r="AB1094" s="3" t="s">
        <v>1749</v>
      </c>
      <c r="AC1094">
        <v>53</v>
      </c>
      <c r="AD1094">
        <v>100</v>
      </c>
      <c r="AE1094">
        <v>19</v>
      </c>
      <c r="AF1094">
        <v>27091</v>
      </c>
      <c r="AG1094">
        <v>12264</v>
      </c>
      <c r="AH1094">
        <v>59456</v>
      </c>
      <c r="AI1094">
        <v>113268</v>
      </c>
      <c r="AJ1094">
        <v>32.841217800000003</v>
      </c>
      <c r="AK1094">
        <v>-96.784517500000007</v>
      </c>
    </row>
    <row r="1095" spans="1:37" x14ac:dyDescent="0.3">
      <c r="A1095">
        <v>1097</v>
      </c>
      <c r="B1095" s="3" t="s">
        <v>1002</v>
      </c>
      <c r="C1095" t="s">
        <v>1337</v>
      </c>
      <c r="D1095" t="s">
        <v>94</v>
      </c>
      <c r="E1095" t="s">
        <v>1726</v>
      </c>
      <c r="F1095" t="s">
        <v>82</v>
      </c>
      <c r="G1095" t="s">
        <v>62</v>
      </c>
      <c r="H1095" t="s">
        <v>63</v>
      </c>
      <c r="I1095">
        <v>2</v>
      </c>
      <c r="J1095" t="s">
        <v>70</v>
      </c>
      <c r="K1095">
        <v>3.9</v>
      </c>
      <c r="L1095" s="3" t="s">
        <v>1748</v>
      </c>
      <c r="M1095">
        <v>1.7</v>
      </c>
      <c r="N1095" s="3" t="s">
        <v>1748</v>
      </c>
      <c r="O1095">
        <v>12.6</v>
      </c>
      <c r="P1095" s="3" t="s">
        <v>1749</v>
      </c>
      <c r="Q1095">
        <v>19.2</v>
      </c>
      <c r="R1095" s="3">
        <v>566</v>
      </c>
      <c r="S1095">
        <v>1.3</v>
      </c>
      <c r="T1095" s="3" t="s">
        <v>1749</v>
      </c>
      <c r="U1095">
        <v>1.7</v>
      </c>
      <c r="V1095" s="3" t="s">
        <v>1749</v>
      </c>
      <c r="W1095">
        <v>5.9</v>
      </c>
      <c r="X1095" s="3" t="s">
        <v>1749</v>
      </c>
      <c r="Y1095">
        <v>9</v>
      </c>
      <c r="Z1095" s="3" t="s">
        <v>1749</v>
      </c>
      <c r="AA1095">
        <v>5.8</v>
      </c>
      <c r="AB1095" s="3" t="s">
        <v>1749</v>
      </c>
      <c r="AC1095">
        <v>53</v>
      </c>
      <c r="AD1095">
        <v>94</v>
      </c>
      <c r="AE1095">
        <v>1</v>
      </c>
      <c r="AF1095">
        <v>1008</v>
      </c>
      <c r="AG1095">
        <v>2742</v>
      </c>
      <c r="AH1095">
        <v>30726</v>
      </c>
      <c r="AI1095">
        <v>58947</v>
      </c>
      <c r="AJ1095">
        <v>31.7883016</v>
      </c>
      <c r="AK1095">
        <v>-106.4130287</v>
      </c>
    </row>
    <row r="1096" spans="1:37" x14ac:dyDescent="0.3">
      <c r="A1096">
        <v>1098</v>
      </c>
      <c r="B1096" s="3" t="s">
        <v>703</v>
      </c>
      <c r="C1096" t="s">
        <v>1338</v>
      </c>
      <c r="D1096" t="s">
        <v>808</v>
      </c>
      <c r="E1096" t="s">
        <v>809</v>
      </c>
      <c r="F1096" t="s">
        <v>61</v>
      </c>
      <c r="G1096" t="s">
        <v>69</v>
      </c>
      <c r="H1096" t="s">
        <v>708</v>
      </c>
      <c r="I1096">
        <v>2</v>
      </c>
      <c r="J1096" t="s">
        <v>440</v>
      </c>
      <c r="K1096">
        <v>8.1</v>
      </c>
      <c r="L1096" s="3" t="s">
        <v>1748</v>
      </c>
      <c r="M1096">
        <v>24.7</v>
      </c>
      <c r="N1096" s="3">
        <v>388</v>
      </c>
      <c r="O1096">
        <v>22.8</v>
      </c>
      <c r="P1096" s="3">
        <v>622</v>
      </c>
      <c r="Q1096">
        <v>1.6</v>
      </c>
      <c r="R1096" s="3" t="s">
        <v>1749</v>
      </c>
      <c r="S1096">
        <v>4.2</v>
      </c>
      <c r="T1096" s="3" t="s">
        <v>1749</v>
      </c>
      <c r="U1096">
        <v>6.6</v>
      </c>
      <c r="V1096" s="3" t="s">
        <v>1749</v>
      </c>
      <c r="W1096">
        <v>1</v>
      </c>
      <c r="X1096" s="3" t="s">
        <v>1749</v>
      </c>
      <c r="Y1096">
        <v>9.1999999999999993</v>
      </c>
      <c r="Z1096" s="3" t="s">
        <v>1749</v>
      </c>
      <c r="AA1096">
        <v>1.3</v>
      </c>
      <c r="AB1096" s="3" t="s">
        <v>1749</v>
      </c>
      <c r="AC1096">
        <v>53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>
        <v>47.693306399999997</v>
      </c>
      <c r="AK1096">
        <v>17.6275327</v>
      </c>
    </row>
    <row r="1097" spans="1:37" x14ac:dyDescent="0.3">
      <c r="A1097">
        <v>1099</v>
      </c>
      <c r="B1097" s="3" t="s">
        <v>856</v>
      </c>
      <c r="C1097" t="s">
        <v>1339</v>
      </c>
      <c r="D1097" t="s">
        <v>268</v>
      </c>
      <c r="E1097" t="s">
        <v>269</v>
      </c>
      <c r="F1097" t="s">
        <v>82</v>
      </c>
      <c r="G1097" t="s">
        <v>69</v>
      </c>
      <c r="H1097" t="s">
        <v>320</v>
      </c>
      <c r="I1097">
        <v>2</v>
      </c>
      <c r="J1097" t="s">
        <v>70</v>
      </c>
      <c r="K1097">
        <v>5.7</v>
      </c>
      <c r="L1097" s="3" t="s">
        <v>1748</v>
      </c>
      <c r="M1097">
        <v>2.2999999999999998</v>
      </c>
      <c r="N1097" s="3" t="s">
        <v>1748</v>
      </c>
      <c r="O1097">
        <v>4.0999999999999996</v>
      </c>
      <c r="P1097" s="3" t="s">
        <v>1749</v>
      </c>
      <c r="Q1097">
        <v>3.2</v>
      </c>
      <c r="R1097" s="3" t="s">
        <v>1749</v>
      </c>
      <c r="S1097">
        <v>97.7</v>
      </c>
      <c r="T1097" s="3">
        <v>121</v>
      </c>
      <c r="U1097">
        <v>2.2999999999999998</v>
      </c>
      <c r="V1097" s="3" t="s">
        <v>1749</v>
      </c>
      <c r="W1097">
        <v>2.4</v>
      </c>
      <c r="X1097" s="3" t="s">
        <v>1749</v>
      </c>
      <c r="Y1097">
        <v>4.5</v>
      </c>
      <c r="Z1097" s="3" t="s">
        <v>1749</v>
      </c>
      <c r="AA1097">
        <v>2.1</v>
      </c>
      <c r="AB1097" s="3" t="s">
        <v>1749</v>
      </c>
      <c r="AC1097">
        <v>53</v>
      </c>
      <c r="AD1097">
        <v>86</v>
      </c>
      <c r="AE1097">
        <v>0</v>
      </c>
      <c r="AF1097">
        <v>0</v>
      </c>
      <c r="AG1097">
        <v>0</v>
      </c>
      <c r="AH1097">
        <v>32405</v>
      </c>
      <c r="AI1097">
        <v>59375</v>
      </c>
      <c r="AJ1097">
        <v>24.486078200000001</v>
      </c>
      <c r="AK1097">
        <v>39.5421798</v>
      </c>
    </row>
    <row r="1098" spans="1:37" x14ac:dyDescent="0.3">
      <c r="A1098">
        <v>1100</v>
      </c>
      <c r="B1098" s="3" t="s">
        <v>856</v>
      </c>
      <c r="C1098" t="s">
        <v>1340</v>
      </c>
      <c r="D1098" t="s">
        <v>527</v>
      </c>
      <c r="E1098" t="s">
        <v>528</v>
      </c>
      <c r="F1098" t="s">
        <v>61</v>
      </c>
      <c r="G1098" t="s">
        <v>78</v>
      </c>
      <c r="H1098" t="s">
        <v>63</v>
      </c>
      <c r="I1098">
        <v>2</v>
      </c>
      <c r="J1098" t="s">
        <v>70</v>
      </c>
      <c r="K1098">
        <v>8.6999999999999993</v>
      </c>
      <c r="L1098" s="3" t="s">
        <v>1748</v>
      </c>
      <c r="M1098">
        <v>5.7</v>
      </c>
      <c r="N1098" s="3" t="s">
        <v>1748</v>
      </c>
      <c r="O1098">
        <v>6.9</v>
      </c>
      <c r="P1098" s="3" t="s">
        <v>1749</v>
      </c>
      <c r="Q1098">
        <v>6.1</v>
      </c>
      <c r="R1098" s="3" t="s">
        <v>1749</v>
      </c>
      <c r="S1098">
        <v>40</v>
      </c>
      <c r="T1098" s="3">
        <v>412</v>
      </c>
      <c r="U1098">
        <v>19.3</v>
      </c>
      <c r="V1098" s="3">
        <v>556</v>
      </c>
      <c r="W1098">
        <v>9.3000000000000007</v>
      </c>
      <c r="X1098" s="3">
        <v>686</v>
      </c>
      <c r="Y1098">
        <v>11</v>
      </c>
      <c r="Z1098" s="3" t="s">
        <v>1749</v>
      </c>
      <c r="AA1098">
        <v>1.3</v>
      </c>
      <c r="AB1098" s="3" t="s">
        <v>1749</v>
      </c>
      <c r="AC1098">
        <v>53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>
        <v>59.438732100000003</v>
      </c>
      <c r="AK1098">
        <v>24.7713836</v>
      </c>
    </row>
    <row r="1099" spans="1:37" x14ac:dyDescent="0.3">
      <c r="A1099">
        <v>1101</v>
      </c>
      <c r="B1099" s="3" t="s">
        <v>703</v>
      </c>
      <c r="C1099" t="s">
        <v>1341</v>
      </c>
      <c r="D1099" t="s">
        <v>991</v>
      </c>
      <c r="E1099" t="s">
        <v>992</v>
      </c>
      <c r="F1099" t="s">
        <v>61</v>
      </c>
      <c r="G1099" t="s">
        <v>78</v>
      </c>
      <c r="H1099" t="s">
        <v>63</v>
      </c>
      <c r="I1099">
        <v>4</v>
      </c>
      <c r="J1099" t="s">
        <v>70</v>
      </c>
      <c r="K1099">
        <v>7.5</v>
      </c>
      <c r="L1099" s="3" t="s">
        <v>1748</v>
      </c>
      <c r="M1099">
        <v>2.5</v>
      </c>
      <c r="N1099" s="3" t="s">
        <v>1748</v>
      </c>
      <c r="O1099">
        <v>22.8</v>
      </c>
      <c r="P1099" s="3">
        <v>621</v>
      </c>
      <c r="Q1099">
        <v>5.2</v>
      </c>
      <c r="R1099" s="3" t="s">
        <v>1749</v>
      </c>
      <c r="S1099">
        <v>1.5</v>
      </c>
      <c r="T1099" s="3" t="s">
        <v>1749</v>
      </c>
      <c r="U1099">
        <v>59.3</v>
      </c>
      <c r="V1099" s="3">
        <v>251</v>
      </c>
      <c r="W1099">
        <v>1.7</v>
      </c>
      <c r="X1099" s="3" t="s">
        <v>1749</v>
      </c>
      <c r="Y1099">
        <v>12.8</v>
      </c>
      <c r="Z1099" s="3">
        <v>670</v>
      </c>
      <c r="AA1099">
        <v>1.1000000000000001</v>
      </c>
      <c r="AB1099" s="3" t="s">
        <v>1749</v>
      </c>
      <c r="AC1099">
        <v>53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>
        <v>48.730481500000003</v>
      </c>
      <c r="AK1099">
        <v>21.245322300000002</v>
      </c>
    </row>
    <row r="1100" spans="1:37" x14ac:dyDescent="0.3">
      <c r="A1100">
        <v>1102</v>
      </c>
      <c r="B1100" s="3" t="s">
        <v>703</v>
      </c>
      <c r="C1100" t="s">
        <v>1342</v>
      </c>
      <c r="D1100" t="s">
        <v>396</v>
      </c>
      <c r="E1100" t="s">
        <v>397</v>
      </c>
      <c r="F1100" t="s">
        <v>61</v>
      </c>
      <c r="G1100" t="s">
        <v>134</v>
      </c>
      <c r="H1100" t="s">
        <v>708</v>
      </c>
      <c r="I1100">
        <v>4</v>
      </c>
      <c r="J1100" t="s">
        <v>70</v>
      </c>
      <c r="K1100">
        <v>4.3</v>
      </c>
      <c r="L1100" s="3" t="s">
        <v>1748</v>
      </c>
      <c r="M1100">
        <v>3.2</v>
      </c>
      <c r="N1100" s="3" t="s">
        <v>1748</v>
      </c>
      <c r="O1100">
        <v>45.5</v>
      </c>
      <c r="P1100" s="3">
        <v>346</v>
      </c>
      <c r="Q1100">
        <v>4.3</v>
      </c>
      <c r="R1100" s="3" t="s">
        <v>1749</v>
      </c>
      <c r="S1100">
        <v>16.399999999999999</v>
      </c>
      <c r="T1100" s="3">
        <v>647</v>
      </c>
      <c r="U1100">
        <v>10.1</v>
      </c>
      <c r="V1100" s="3" t="s">
        <v>1749</v>
      </c>
      <c r="W1100">
        <v>1.6</v>
      </c>
      <c r="X1100" s="3" t="s">
        <v>1749</v>
      </c>
      <c r="Y1100">
        <v>7.8</v>
      </c>
      <c r="Z1100" s="3" t="s">
        <v>1749</v>
      </c>
      <c r="AA1100">
        <v>1</v>
      </c>
      <c r="AB1100" s="3" t="s">
        <v>1749</v>
      </c>
      <c r="AC1100">
        <v>53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>
        <v>50.773066900000003</v>
      </c>
      <c r="AK1100">
        <v>15.0744551</v>
      </c>
    </row>
    <row r="1101" spans="1:37" x14ac:dyDescent="0.3">
      <c r="A1101">
        <v>1103</v>
      </c>
      <c r="B1101" s="3" t="s">
        <v>856</v>
      </c>
      <c r="C1101" t="s">
        <v>1343</v>
      </c>
      <c r="D1101" t="s">
        <v>384</v>
      </c>
      <c r="E1101" t="s">
        <v>385</v>
      </c>
      <c r="F1101" t="s">
        <v>68</v>
      </c>
      <c r="G1101" t="s">
        <v>134</v>
      </c>
      <c r="H1101" t="s">
        <v>708</v>
      </c>
      <c r="I1101">
        <v>2</v>
      </c>
      <c r="J1101" t="s">
        <v>440</v>
      </c>
      <c r="K1101">
        <v>7.4</v>
      </c>
      <c r="L1101" s="3" t="s">
        <v>1748</v>
      </c>
      <c r="M1101">
        <v>9.4</v>
      </c>
      <c r="N1101" s="3" t="s">
        <v>1748</v>
      </c>
      <c r="O1101">
        <v>27</v>
      </c>
      <c r="P1101" s="3">
        <v>561</v>
      </c>
      <c r="Q1101">
        <v>1.4</v>
      </c>
      <c r="R1101" s="3" t="s">
        <v>1749</v>
      </c>
      <c r="S1101">
        <v>22.3</v>
      </c>
      <c r="T1101" s="3">
        <v>568</v>
      </c>
      <c r="U1101">
        <v>3.6</v>
      </c>
      <c r="V1101" s="3" t="s">
        <v>1749</v>
      </c>
      <c r="W1101">
        <v>1</v>
      </c>
      <c r="X1101" s="3" t="s">
        <v>1749</v>
      </c>
      <c r="Y1101">
        <v>10.4</v>
      </c>
      <c r="Z1101" s="3" t="s">
        <v>1749</v>
      </c>
      <c r="AA1101">
        <v>3.4</v>
      </c>
      <c r="AB1101" s="3" t="s">
        <v>1749</v>
      </c>
      <c r="AC1101">
        <v>53</v>
      </c>
      <c r="AD1101">
        <v>76</v>
      </c>
      <c r="AE1101">
        <v>9</v>
      </c>
      <c r="AF1101">
        <v>2316</v>
      </c>
      <c r="AG1101">
        <v>12885</v>
      </c>
      <c r="AH1101">
        <v>11033</v>
      </c>
      <c r="AI1101">
        <v>20640</v>
      </c>
      <c r="AJ1101">
        <v>-6.973007</v>
      </c>
      <c r="AK1101">
        <v>107.63168539999999</v>
      </c>
    </row>
    <row r="1102" spans="1:37" x14ac:dyDescent="0.3">
      <c r="A1102">
        <v>1104</v>
      </c>
      <c r="B1102" s="3" t="s">
        <v>856</v>
      </c>
      <c r="C1102" t="s">
        <v>1344</v>
      </c>
      <c r="D1102" t="s">
        <v>473</v>
      </c>
      <c r="E1102" t="s">
        <v>474</v>
      </c>
      <c r="F1102" t="s">
        <v>68</v>
      </c>
      <c r="G1102" t="s">
        <v>78</v>
      </c>
      <c r="H1102" t="s">
        <v>63</v>
      </c>
      <c r="I1102">
        <v>2</v>
      </c>
      <c r="J1102" t="s">
        <v>64</v>
      </c>
      <c r="K1102">
        <v>9.4</v>
      </c>
      <c r="L1102" s="3" t="s">
        <v>1748</v>
      </c>
      <c r="M1102">
        <v>17.5</v>
      </c>
      <c r="N1102" s="3">
        <v>499</v>
      </c>
      <c r="O1102">
        <v>15.3</v>
      </c>
      <c r="P1102" s="3" t="s">
        <v>1749</v>
      </c>
      <c r="Q1102">
        <v>2.6</v>
      </c>
      <c r="R1102" s="3" t="s">
        <v>1749</v>
      </c>
      <c r="S1102">
        <v>3</v>
      </c>
      <c r="T1102" s="3" t="s">
        <v>1749</v>
      </c>
      <c r="U1102">
        <v>2.5</v>
      </c>
      <c r="V1102" s="3" t="s">
        <v>1749</v>
      </c>
      <c r="W1102">
        <v>6.9</v>
      </c>
      <c r="X1102" s="3" t="s">
        <v>1749</v>
      </c>
      <c r="Y1102">
        <v>9.1</v>
      </c>
      <c r="Z1102" s="3" t="s">
        <v>1749</v>
      </c>
      <c r="AA1102">
        <v>10.6</v>
      </c>
      <c r="AB1102" s="3">
        <v>661</v>
      </c>
      <c r="AC1102">
        <v>53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>
        <v>31.390941600000001</v>
      </c>
      <c r="AK1102">
        <v>74.2416731</v>
      </c>
    </row>
    <row r="1103" spans="1:37" x14ac:dyDescent="0.3">
      <c r="A1103">
        <v>1105</v>
      </c>
      <c r="B1103" s="3" t="s">
        <v>856</v>
      </c>
      <c r="C1103" t="s">
        <v>1345</v>
      </c>
      <c r="D1103" t="s">
        <v>66</v>
      </c>
      <c r="E1103" t="s">
        <v>67</v>
      </c>
      <c r="F1103" t="s">
        <v>61</v>
      </c>
      <c r="G1103" t="s">
        <v>62</v>
      </c>
      <c r="H1103" t="s">
        <v>320</v>
      </c>
      <c r="I1103">
        <v>2</v>
      </c>
      <c r="J1103" t="s">
        <v>70</v>
      </c>
      <c r="K1103">
        <v>3.4</v>
      </c>
      <c r="L1103" s="3" t="s">
        <v>1748</v>
      </c>
      <c r="M1103">
        <v>2.9</v>
      </c>
      <c r="N1103" s="3" t="s">
        <v>1748</v>
      </c>
      <c r="O1103">
        <v>5.7</v>
      </c>
      <c r="P1103" s="3" t="s">
        <v>1749</v>
      </c>
      <c r="Q1103">
        <v>2.9</v>
      </c>
      <c r="R1103" s="3" t="s">
        <v>1749</v>
      </c>
      <c r="S1103">
        <v>37.799999999999997</v>
      </c>
      <c r="T1103" s="3">
        <v>426</v>
      </c>
      <c r="U1103">
        <v>96.7</v>
      </c>
      <c r="V1103" s="3">
        <v>78</v>
      </c>
      <c r="W1103">
        <v>1</v>
      </c>
      <c r="X1103" s="3" t="s">
        <v>1749</v>
      </c>
      <c r="Y1103">
        <v>9.6</v>
      </c>
      <c r="Z1103" s="3" t="s">
        <v>1749</v>
      </c>
      <c r="AA1103">
        <v>1</v>
      </c>
      <c r="AB1103" s="3" t="s">
        <v>1749</v>
      </c>
      <c r="AC1103">
        <v>53</v>
      </c>
      <c r="AD1103">
        <v>96</v>
      </c>
      <c r="AE1103">
        <v>12</v>
      </c>
      <c r="AF1103">
        <v>11405</v>
      </c>
      <c r="AG1103">
        <v>3215</v>
      </c>
      <c r="AH1103">
        <v>37460</v>
      </c>
      <c r="AI1103">
        <v>66806</v>
      </c>
      <c r="AJ1103">
        <v>52.230482299999998</v>
      </c>
      <c r="AK1103">
        <v>-0.88698180000000004</v>
      </c>
    </row>
    <row r="1104" spans="1:37" x14ac:dyDescent="0.3">
      <c r="A1104">
        <v>1106</v>
      </c>
      <c r="B1104" s="3" t="s">
        <v>1002</v>
      </c>
      <c r="C1104" t="s">
        <v>1346</v>
      </c>
      <c r="D1104" t="s">
        <v>59</v>
      </c>
      <c r="E1104" t="s">
        <v>60</v>
      </c>
      <c r="F1104" t="s">
        <v>82</v>
      </c>
      <c r="G1104" t="s">
        <v>62</v>
      </c>
      <c r="H1104" t="s">
        <v>63</v>
      </c>
      <c r="I1104">
        <v>5</v>
      </c>
      <c r="J1104" t="s">
        <v>70</v>
      </c>
      <c r="K1104">
        <v>5.2</v>
      </c>
      <c r="L1104" s="3" t="s">
        <v>1748</v>
      </c>
      <c r="M1104">
        <v>4.7</v>
      </c>
      <c r="N1104" s="3" t="s">
        <v>1748</v>
      </c>
      <c r="O1104">
        <v>4.7</v>
      </c>
      <c r="P1104" s="3" t="s">
        <v>1749</v>
      </c>
      <c r="Q1104">
        <v>10.4</v>
      </c>
      <c r="R1104" s="3" t="s">
        <v>1749</v>
      </c>
      <c r="S1104">
        <v>2.2999999999999998</v>
      </c>
      <c r="T1104" s="3" t="s">
        <v>1749</v>
      </c>
      <c r="U1104">
        <v>20.5</v>
      </c>
      <c r="V1104" s="3">
        <v>541</v>
      </c>
      <c r="W1104">
        <v>7.9</v>
      </c>
      <c r="X1104" s="3" t="s">
        <v>1749</v>
      </c>
      <c r="Y1104">
        <v>10</v>
      </c>
      <c r="Z1104" s="3" t="s">
        <v>1749</v>
      </c>
      <c r="AA1104">
        <v>34.299999999999997</v>
      </c>
      <c r="AB1104" s="3">
        <v>409</v>
      </c>
      <c r="AC1104">
        <v>53</v>
      </c>
      <c r="AD1104">
        <v>100</v>
      </c>
      <c r="AE1104">
        <v>19</v>
      </c>
      <c r="AF1104">
        <v>27091</v>
      </c>
      <c r="AG1104">
        <v>12264</v>
      </c>
      <c r="AH1104">
        <v>59456</v>
      </c>
      <c r="AI1104">
        <v>113268</v>
      </c>
      <c r="AJ1104">
        <v>32.7292117</v>
      </c>
      <c r="AK1104">
        <v>-97.115197100000003</v>
      </c>
    </row>
    <row r="1105" spans="1:37" x14ac:dyDescent="0.3">
      <c r="A1105">
        <v>1107</v>
      </c>
      <c r="B1105" s="3" t="s">
        <v>856</v>
      </c>
      <c r="C1105" t="s">
        <v>1347</v>
      </c>
      <c r="D1105" t="s">
        <v>113</v>
      </c>
      <c r="E1105" t="s">
        <v>114</v>
      </c>
      <c r="F1105" t="s">
        <v>68</v>
      </c>
      <c r="G1105" t="s">
        <v>69</v>
      </c>
      <c r="H1105" t="s">
        <v>320</v>
      </c>
      <c r="I1105">
        <v>2</v>
      </c>
      <c r="J1105" t="s">
        <v>64</v>
      </c>
      <c r="K1105">
        <v>11.4</v>
      </c>
      <c r="L1105" s="3" t="s">
        <v>1748</v>
      </c>
      <c r="M1105">
        <v>6.4</v>
      </c>
      <c r="N1105" s="3" t="s">
        <v>1748</v>
      </c>
      <c r="O1105">
        <v>14.4</v>
      </c>
      <c r="P1105" s="3" t="s">
        <v>1749</v>
      </c>
      <c r="Q1105">
        <v>3</v>
      </c>
      <c r="R1105" s="3" t="s">
        <v>1749</v>
      </c>
      <c r="S1105">
        <v>6</v>
      </c>
      <c r="T1105" s="3" t="s">
        <v>1749</v>
      </c>
      <c r="U1105">
        <v>3.1</v>
      </c>
      <c r="V1105" s="3" t="s">
        <v>1749</v>
      </c>
      <c r="W1105">
        <v>1.6</v>
      </c>
      <c r="X1105" s="3" t="s">
        <v>1749</v>
      </c>
      <c r="Y1105">
        <v>7.8</v>
      </c>
      <c r="Z1105" s="3" t="s">
        <v>1749</v>
      </c>
      <c r="AA1105">
        <v>1.2</v>
      </c>
      <c r="AB1105" s="3" t="s">
        <v>1749</v>
      </c>
      <c r="AC1105">
        <v>53</v>
      </c>
      <c r="AD1105">
        <v>92</v>
      </c>
      <c r="AE1105">
        <v>9</v>
      </c>
      <c r="AF1105">
        <v>8132</v>
      </c>
      <c r="AG1105">
        <v>3470</v>
      </c>
      <c r="AH1105">
        <v>37963</v>
      </c>
      <c r="AI1105">
        <v>72067</v>
      </c>
      <c r="AJ1105">
        <v>35.6644893</v>
      </c>
      <c r="AK1105">
        <v>139.68453819999999</v>
      </c>
    </row>
    <row r="1106" spans="1:37" x14ac:dyDescent="0.3">
      <c r="A1106">
        <v>1108</v>
      </c>
      <c r="B1106" s="3">
        <v>751</v>
      </c>
      <c r="C1106" t="s">
        <v>1348</v>
      </c>
      <c r="D1106" t="s">
        <v>113</v>
      </c>
      <c r="E1106" t="s">
        <v>114</v>
      </c>
      <c r="F1106" t="s">
        <v>61</v>
      </c>
      <c r="G1106" t="s">
        <v>69</v>
      </c>
      <c r="H1106" t="s">
        <v>63</v>
      </c>
      <c r="I1106">
        <v>4</v>
      </c>
      <c r="J1106" t="s">
        <v>70</v>
      </c>
      <c r="K1106">
        <v>4.8</v>
      </c>
      <c r="L1106" s="3" t="s">
        <v>1748</v>
      </c>
      <c r="M1106">
        <v>1.9</v>
      </c>
      <c r="N1106" s="3" t="s">
        <v>1748</v>
      </c>
      <c r="O1106">
        <v>66.3</v>
      </c>
      <c r="P1106" s="3">
        <v>200</v>
      </c>
      <c r="Q1106">
        <v>6.6</v>
      </c>
      <c r="R1106" s="3" t="s">
        <v>1749</v>
      </c>
      <c r="S1106">
        <v>2.7</v>
      </c>
      <c r="T1106" s="3" t="s">
        <v>1749</v>
      </c>
      <c r="U1106">
        <v>2.4</v>
      </c>
      <c r="V1106" s="3" t="s">
        <v>1749</v>
      </c>
      <c r="W1106">
        <v>1.2</v>
      </c>
      <c r="X1106" s="3" t="s">
        <v>1749</v>
      </c>
      <c r="Y1106">
        <v>9</v>
      </c>
      <c r="Z1106" s="3" t="s">
        <v>1749</v>
      </c>
      <c r="AA1106">
        <v>1</v>
      </c>
      <c r="AB1106" s="3" t="s">
        <v>1749</v>
      </c>
      <c r="AC1106">
        <v>53</v>
      </c>
      <c r="AD1106">
        <v>92</v>
      </c>
      <c r="AE1106">
        <v>9</v>
      </c>
      <c r="AF1106">
        <v>8132</v>
      </c>
      <c r="AG1106">
        <v>3470</v>
      </c>
      <c r="AH1106">
        <v>37963</v>
      </c>
      <c r="AI1106">
        <v>72067</v>
      </c>
      <c r="AJ1106">
        <v>34.069927200000002</v>
      </c>
      <c r="AK1106">
        <v>134.55981320000001</v>
      </c>
    </row>
    <row r="1107" spans="1:37" x14ac:dyDescent="0.3">
      <c r="A1107">
        <v>1109</v>
      </c>
      <c r="B1107" s="3" t="s">
        <v>856</v>
      </c>
      <c r="C1107" t="s">
        <v>1349</v>
      </c>
      <c r="D1107" t="s">
        <v>396</v>
      </c>
      <c r="E1107" t="s">
        <v>397</v>
      </c>
      <c r="F1107" t="s">
        <v>91</v>
      </c>
      <c r="G1107" t="s">
        <v>62</v>
      </c>
      <c r="H1107" t="s">
        <v>63</v>
      </c>
      <c r="I1107">
        <v>2</v>
      </c>
      <c r="J1107" t="s">
        <v>70</v>
      </c>
      <c r="K1107">
        <v>4.4000000000000004</v>
      </c>
      <c r="L1107" s="3" t="s">
        <v>1748</v>
      </c>
      <c r="M1107">
        <v>15</v>
      </c>
      <c r="N1107" s="3">
        <v>547</v>
      </c>
      <c r="O1107">
        <v>11.3</v>
      </c>
      <c r="P1107" s="3" t="s">
        <v>1749</v>
      </c>
      <c r="Q1107">
        <v>5</v>
      </c>
      <c r="R1107" s="3" t="s">
        <v>1749</v>
      </c>
      <c r="S1107">
        <v>19.5</v>
      </c>
      <c r="T1107" s="3">
        <v>595</v>
      </c>
      <c r="U1107">
        <v>33.9</v>
      </c>
      <c r="V1107" s="3">
        <v>389</v>
      </c>
      <c r="W1107">
        <v>1.2</v>
      </c>
      <c r="X1107" s="3" t="s">
        <v>1749</v>
      </c>
      <c r="Y1107">
        <v>10.1</v>
      </c>
      <c r="Z1107" s="3" t="s">
        <v>1749</v>
      </c>
      <c r="AA1107">
        <v>1</v>
      </c>
      <c r="AB1107" s="3" t="s">
        <v>1749</v>
      </c>
      <c r="AC1107">
        <v>53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>
        <v>49.222624000000003</v>
      </c>
      <c r="AK1107">
        <v>17.664866</v>
      </c>
    </row>
    <row r="1108" spans="1:37" x14ac:dyDescent="0.3">
      <c r="A1108">
        <v>1110</v>
      </c>
      <c r="B1108" s="3" t="s">
        <v>703</v>
      </c>
      <c r="C1108" t="s">
        <v>1350</v>
      </c>
      <c r="D1108" t="s">
        <v>193</v>
      </c>
      <c r="E1108" t="s">
        <v>194</v>
      </c>
      <c r="F1108" t="s">
        <v>61</v>
      </c>
      <c r="G1108" t="s">
        <v>78</v>
      </c>
      <c r="H1108" t="s">
        <v>63</v>
      </c>
      <c r="I1108">
        <v>3</v>
      </c>
      <c r="J1108" t="s">
        <v>70</v>
      </c>
      <c r="K1108">
        <v>3.9</v>
      </c>
      <c r="L1108" s="3" t="s">
        <v>1748</v>
      </c>
      <c r="M1108">
        <v>2</v>
      </c>
      <c r="N1108" s="3" t="s">
        <v>1748</v>
      </c>
      <c r="O1108">
        <v>51</v>
      </c>
      <c r="P1108" s="3">
        <v>307</v>
      </c>
      <c r="Q1108">
        <v>1.5</v>
      </c>
      <c r="R1108" s="3" t="s">
        <v>1749</v>
      </c>
      <c r="S1108">
        <v>1.2</v>
      </c>
      <c r="T1108" s="3" t="s">
        <v>1749</v>
      </c>
      <c r="U1108">
        <v>2.2999999999999998</v>
      </c>
      <c r="V1108" s="3" t="s">
        <v>1749</v>
      </c>
      <c r="W1108">
        <v>0</v>
      </c>
      <c r="X1108" s="3">
        <v>0</v>
      </c>
      <c r="Y1108">
        <v>8</v>
      </c>
      <c r="Z1108" s="3" t="s">
        <v>1749</v>
      </c>
      <c r="AA1108">
        <v>1.2</v>
      </c>
      <c r="AB1108" s="3" t="s">
        <v>1749</v>
      </c>
      <c r="AC1108">
        <v>53</v>
      </c>
      <c r="AD1108">
        <v>87</v>
      </c>
      <c r="AE1108">
        <v>17</v>
      </c>
      <c r="AF1108">
        <v>3786</v>
      </c>
      <c r="AG1108">
        <v>12588</v>
      </c>
      <c r="AH1108">
        <v>9400</v>
      </c>
      <c r="AI1108">
        <v>17679</v>
      </c>
      <c r="AJ1108">
        <v>54.724860900000003</v>
      </c>
      <c r="AK1108">
        <v>55.942473900000003</v>
      </c>
    </row>
    <row r="1109" spans="1:37" x14ac:dyDescent="0.3">
      <c r="A1109">
        <v>1111</v>
      </c>
      <c r="B1109" s="3" t="s">
        <v>856</v>
      </c>
      <c r="C1109" t="s">
        <v>1351</v>
      </c>
      <c r="D1109" t="s">
        <v>215</v>
      </c>
      <c r="E1109" t="s">
        <v>216</v>
      </c>
      <c r="F1109" t="s">
        <v>82</v>
      </c>
      <c r="G1109" t="s">
        <v>69</v>
      </c>
      <c r="H1109" t="s">
        <v>320</v>
      </c>
      <c r="I1109">
        <v>3</v>
      </c>
      <c r="J1109" t="s">
        <v>64</v>
      </c>
      <c r="K1109">
        <v>11</v>
      </c>
      <c r="L1109" s="3" t="s">
        <v>1748</v>
      </c>
      <c r="M1109">
        <v>11</v>
      </c>
      <c r="N1109" s="3" t="s">
        <v>1748</v>
      </c>
      <c r="O1109">
        <v>6.2</v>
      </c>
      <c r="P1109" s="3" t="s">
        <v>1749</v>
      </c>
      <c r="Q1109">
        <v>2.5</v>
      </c>
      <c r="R1109" s="3" t="s">
        <v>1749</v>
      </c>
      <c r="S1109">
        <v>7</v>
      </c>
      <c r="T1109" s="3" t="s">
        <v>1749</v>
      </c>
      <c r="U1109">
        <v>1.5</v>
      </c>
      <c r="V1109" s="3" t="s">
        <v>1749</v>
      </c>
      <c r="W1109">
        <v>7.5</v>
      </c>
      <c r="X1109" s="3" t="s">
        <v>1749</v>
      </c>
      <c r="Y1109">
        <v>8.5</v>
      </c>
      <c r="Z1109" s="3" t="s">
        <v>1749</v>
      </c>
      <c r="AA1109">
        <v>9.6</v>
      </c>
      <c r="AB1109" s="3">
        <v>678</v>
      </c>
      <c r="AC1109">
        <v>53</v>
      </c>
      <c r="AD1109">
        <v>83</v>
      </c>
      <c r="AE1109">
        <v>11</v>
      </c>
      <c r="AF1109">
        <v>5757</v>
      </c>
      <c r="AG1109">
        <v>9004</v>
      </c>
      <c r="AH1109">
        <v>24975</v>
      </c>
      <c r="AI1109">
        <v>46620</v>
      </c>
      <c r="AJ1109">
        <v>-24.250462899999999</v>
      </c>
      <c r="AK1109">
        <v>-106.79877380000001</v>
      </c>
    </row>
    <row r="1110" spans="1:37" x14ac:dyDescent="0.3">
      <c r="A1110">
        <v>1112</v>
      </c>
      <c r="B1110" s="3" t="s">
        <v>856</v>
      </c>
      <c r="C1110" t="s">
        <v>1352</v>
      </c>
      <c r="D1110" t="s">
        <v>215</v>
      </c>
      <c r="E1110" t="s">
        <v>216</v>
      </c>
      <c r="F1110" t="s">
        <v>68</v>
      </c>
      <c r="G1110" t="s">
        <v>69</v>
      </c>
      <c r="H1110" t="s">
        <v>320</v>
      </c>
      <c r="I1110">
        <v>4</v>
      </c>
      <c r="J1110" t="s">
        <v>64</v>
      </c>
      <c r="K1110">
        <v>15.6</v>
      </c>
      <c r="L1110" s="3">
        <v>560</v>
      </c>
      <c r="M1110">
        <v>10.7</v>
      </c>
      <c r="N1110" s="3" t="s">
        <v>1748</v>
      </c>
      <c r="O1110">
        <v>3.5</v>
      </c>
      <c r="P1110" s="3" t="s">
        <v>1749</v>
      </c>
      <c r="Q1110">
        <v>6.6</v>
      </c>
      <c r="R1110" s="3" t="s">
        <v>1749</v>
      </c>
      <c r="S1110">
        <v>16</v>
      </c>
      <c r="T1110" s="3">
        <v>650</v>
      </c>
      <c r="U1110">
        <v>1.9</v>
      </c>
      <c r="V1110" s="3" t="s">
        <v>1749</v>
      </c>
      <c r="W1110">
        <v>7.6</v>
      </c>
      <c r="X1110" s="3" t="s">
        <v>1749</v>
      </c>
      <c r="Y1110">
        <v>4.7</v>
      </c>
      <c r="Z1110" s="3" t="s">
        <v>1749</v>
      </c>
      <c r="AA1110">
        <v>2.2000000000000002</v>
      </c>
      <c r="AB1110" s="3" t="s">
        <v>1749</v>
      </c>
      <c r="AC1110">
        <v>53</v>
      </c>
      <c r="AD1110">
        <v>83</v>
      </c>
      <c r="AE1110">
        <v>11</v>
      </c>
      <c r="AF1110">
        <v>5757</v>
      </c>
      <c r="AG1110">
        <v>9004</v>
      </c>
      <c r="AH1110">
        <v>24975</v>
      </c>
      <c r="AI1110">
        <v>46620</v>
      </c>
      <c r="AJ1110">
        <v>-35.675147000000003</v>
      </c>
      <c r="AK1110">
        <v>-71.542968999999999</v>
      </c>
    </row>
    <row r="1111" spans="1:37" x14ac:dyDescent="0.3">
      <c r="A1111">
        <v>1113</v>
      </c>
      <c r="B1111" s="3">
        <v>799</v>
      </c>
      <c r="C1111" t="s">
        <v>1353</v>
      </c>
      <c r="D1111" t="s">
        <v>202</v>
      </c>
      <c r="E1111" t="s">
        <v>203</v>
      </c>
      <c r="F1111" t="s">
        <v>61</v>
      </c>
      <c r="G1111" t="s">
        <v>78</v>
      </c>
      <c r="H1111" t="s">
        <v>320</v>
      </c>
      <c r="I1111">
        <v>5</v>
      </c>
      <c r="J1111" t="s">
        <v>70</v>
      </c>
      <c r="K1111">
        <v>4.0999999999999996</v>
      </c>
      <c r="L1111" s="3" t="s">
        <v>1748</v>
      </c>
      <c r="M1111">
        <v>2.5</v>
      </c>
      <c r="N1111" s="3" t="s">
        <v>1748</v>
      </c>
      <c r="O1111">
        <v>73.5</v>
      </c>
      <c r="P1111" s="3">
        <v>169</v>
      </c>
      <c r="Q1111">
        <v>1.4</v>
      </c>
      <c r="R1111" s="3" t="s">
        <v>1749</v>
      </c>
      <c r="S1111">
        <v>2.8</v>
      </c>
      <c r="T1111" s="3" t="s">
        <v>1749</v>
      </c>
      <c r="U1111">
        <v>1.3</v>
      </c>
      <c r="V1111" s="3" t="s">
        <v>1749</v>
      </c>
      <c r="W1111">
        <v>1</v>
      </c>
      <c r="X1111" s="3" t="s">
        <v>1749</v>
      </c>
      <c r="Y1111">
        <v>6.7</v>
      </c>
      <c r="Z1111" s="3" t="s">
        <v>1749</v>
      </c>
      <c r="AA1111">
        <v>1.6</v>
      </c>
      <c r="AB1111" s="3" t="s">
        <v>1749</v>
      </c>
      <c r="AC1111">
        <v>53</v>
      </c>
      <c r="AD1111">
        <v>79</v>
      </c>
      <c r="AE1111">
        <v>10</v>
      </c>
      <c r="AF1111">
        <v>3364</v>
      </c>
      <c r="AG1111">
        <v>13084</v>
      </c>
      <c r="AH1111">
        <v>13964</v>
      </c>
      <c r="AI1111">
        <v>26036</v>
      </c>
      <c r="AJ1111">
        <v>19.4895444</v>
      </c>
      <c r="AK1111">
        <v>-98.894184100000004</v>
      </c>
    </row>
    <row r="1112" spans="1:37" x14ac:dyDescent="0.3">
      <c r="A1112">
        <v>1114</v>
      </c>
      <c r="B1112" s="3" t="s">
        <v>1354</v>
      </c>
      <c r="C1112" t="s">
        <v>1355</v>
      </c>
      <c r="D1112" t="s">
        <v>202</v>
      </c>
      <c r="E1112" t="s">
        <v>203</v>
      </c>
      <c r="F1112" t="s">
        <v>68</v>
      </c>
      <c r="G1112" t="s">
        <v>69</v>
      </c>
      <c r="H1112" t="s">
        <v>1356</v>
      </c>
      <c r="I1112">
        <v>4</v>
      </c>
      <c r="J1112" t="s">
        <v>440</v>
      </c>
      <c r="K1112">
        <v>6.5</v>
      </c>
      <c r="L1112" s="3" t="s">
        <v>1748</v>
      </c>
      <c r="M1112">
        <v>5.2</v>
      </c>
      <c r="N1112" s="3" t="s">
        <v>1748</v>
      </c>
      <c r="O1112">
        <v>17.5</v>
      </c>
      <c r="P1112" s="3" t="s">
        <v>1749</v>
      </c>
      <c r="Q1112">
        <v>1.1000000000000001</v>
      </c>
      <c r="R1112" s="3" t="s">
        <v>1749</v>
      </c>
      <c r="S1112">
        <v>39.4</v>
      </c>
      <c r="T1112" s="3">
        <v>414</v>
      </c>
      <c r="U1112">
        <v>20</v>
      </c>
      <c r="V1112" s="3">
        <v>548</v>
      </c>
      <c r="W1112">
        <v>1</v>
      </c>
      <c r="X1112" s="3" t="s">
        <v>1749</v>
      </c>
      <c r="Y1112">
        <v>3.9</v>
      </c>
      <c r="Z1112" s="3" t="s">
        <v>1749</v>
      </c>
      <c r="AA1112">
        <v>1.6</v>
      </c>
      <c r="AB1112" s="3" t="s">
        <v>1749</v>
      </c>
      <c r="AC1112">
        <v>53</v>
      </c>
      <c r="AD1112">
        <v>79</v>
      </c>
      <c r="AE1112">
        <v>10</v>
      </c>
      <c r="AF1112">
        <v>3364</v>
      </c>
      <c r="AG1112">
        <v>13084</v>
      </c>
      <c r="AH1112">
        <v>13964</v>
      </c>
      <c r="AI1112">
        <v>26036</v>
      </c>
      <c r="AJ1112">
        <v>20.6946969</v>
      </c>
      <c r="AK1112">
        <v>-103.4181787</v>
      </c>
    </row>
    <row r="1113" spans="1:37" x14ac:dyDescent="0.3">
      <c r="A1113">
        <v>1115</v>
      </c>
      <c r="B1113" s="3" t="s">
        <v>856</v>
      </c>
      <c r="C1113" t="s">
        <v>1357</v>
      </c>
      <c r="D1113" t="s">
        <v>202</v>
      </c>
      <c r="E1113" t="s">
        <v>203</v>
      </c>
      <c r="F1113" t="s">
        <v>82</v>
      </c>
      <c r="G1113" t="s">
        <v>69</v>
      </c>
      <c r="H1113" t="s">
        <v>320</v>
      </c>
      <c r="I1113">
        <v>4</v>
      </c>
      <c r="J1113" t="s">
        <v>70</v>
      </c>
      <c r="K1113">
        <v>15.4</v>
      </c>
      <c r="L1113" s="3">
        <v>566</v>
      </c>
      <c r="M1113">
        <v>12.5</v>
      </c>
      <c r="N1113" s="3" t="s">
        <v>1748</v>
      </c>
      <c r="O1113">
        <v>2.2000000000000002</v>
      </c>
      <c r="P1113" s="3" t="s">
        <v>1749</v>
      </c>
      <c r="Q1113">
        <v>1.8</v>
      </c>
      <c r="R1113" s="3" t="s">
        <v>1749</v>
      </c>
      <c r="S1113">
        <v>3.4</v>
      </c>
      <c r="T1113" s="3" t="s">
        <v>1749</v>
      </c>
      <c r="U1113">
        <v>1.1000000000000001</v>
      </c>
      <c r="V1113" s="3" t="s">
        <v>1749</v>
      </c>
      <c r="W1113">
        <v>2.2000000000000002</v>
      </c>
      <c r="X1113" s="3" t="s">
        <v>1749</v>
      </c>
      <c r="Y1113">
        <v>11.5</v>
      </c>
      <c r="Z1113" s="3" t="s">
        <v>1749</v>
      </c>
      <c r="AA1113">
        <v>15.4</v>
      </c>
      <c r="AB1113" s="3">
        <v>603</v>
      </c>
      <c r="AC1113">
        <v>53</v>
      </c>
      <c r="AD1113">
        <v>79</v>
      </c>
      <c r="AE1113">
        <v>10</v>
      </c>
      <c r="AF1113">
        <v>3364</v>
      </c>
      <c r="AG1113">
        <v>13084</v>
      </c>
      <c r="AH1113">
        <v>13964</v>
      </c>
      <c r="AI1113">
        <v>26036</v>
      </c>
      <c r="AJ1113">
        <v>25.726406000000001</v>
      </c>
      <c r="AK1113">
        <v>-100.3119038</v>
      </c>
    </row>
    <row r="1114" spans="1:37" x14ac:dyDescent="0.3">
      <c r="A1114">
        <v>1116</v>
      </c>
      <c r="B1114" s="3" t="s">
        <v>703</v>
      </c>
      <c r="C1114" t="s">
        <v>1358</v>
      </c>
      <c r="D1114" t="s">
        <v>202</v>
      </c>
      <c r="E1114" t="s">
        <v>203</v>
      </c>
      <c r="F1114" t="s">
        <v>82</v>
      </c>
      <c r="G1114" t="s">
        <v>69</v>
      </c>
      <c r="H1114" t="s">
        <v>708</v>
      </c>
      <c r="I1114">
        <v>5</v>
      </c>
      <c r="J1114" t="s">
        <v>70</v>
      </c>
      <c r="K1114">
        <v>3.9</v>
      </c>
      <c r="L1114" s="3" t="s">
        <v>1748</v>
      </c>
      <c r="M1114">
        <v>7.2</v>
      </c>
      <c r="N1114" s="3" t="s">
        <v>1748</v>
      </c>
      <c r="O1114">
        <v>43.2</v>
      </c>
      <c r="P1114" s="3">
        <v>362</v>
      </c>
      <c r="Q1114">
        <v>1.4</v>
      </c>
      <c r="R1114" s="3" t="s">
        <v>1749</v>
      </c>
      <c r="S1114">
        <v>2.4</v>
      </c>
      <c r="T1114" s="3" t="s">
        <v>1749</v>
      </c>
      <c r="U1114">
        <v>1.8</v>
      </c>
      <c r="V1114" s="3" t="s">
        <v>1749</v>
      </c>
      <c r="W1114">
        <v>1</v>
      </c>
      <c r="X1114" s="3" t="s">
        <v>1749</v>
      </c>
      <c r="Y1114">
        <v>7.6</v>
      </c>
      <c r="Z1114" s="3" t="s">
        <v>1749</v>
      </c>
      <c r="AA1114">
        <v>2.6</v>
      </c>
      <c r="AB1114" s="3" t="s">
        <v>1749</v>
      </c>
      <c r="AC1114">
        <v>53</v>
      </c>
      <c r="AD1114">
        <v>79</v>
      </c>
      <c r="AE1114">
        <v>10</v>
      </c>
      <c r="AF1114">
        <v>3364</v>
      </c>
      <c r="AG1114">
        <v>13084</v>
      </c>
      <c r="AH1114">
        <v>13964</v>
      </c>
      <c r="AI1114">
        <v>26036</v>
      </c>
      <c r="AJ1114">
        <v>20.127442299999998</v>
      </c>
      <c r="AK1114">
        <v>-98.785273099999998</v>
      </c>
    </row>
    <row r="1115" spans="1:37" x14ac:dyDescent="0.3">
      <c r="A1115">
        <v>1117</v>
      </c>
      <c r="B1115" s="3" t="s">
        <v>703</v>
      </c>
      <c r="C1115" t="s">
        <v>1359</v>
      </c>
      <c r="D1115" t="s">
        <v>202</v>
      </c>
      <c r="E1115" t="s">
        <v>203</v>
      </c>
      <c r="F1115" t="s">
        <v>82</v>
      </c>
      <c r="G1115" t="s">
        <v>69</v>
      </c>
      <c r="H1115" t="s">
        <v>708</v>
      </c>
      <c r="I1115">
        <v>5</v>
      </c>
      <c r="J1115" t="s">
        <v>70</v>
      </c>
      <c r="K1115">
        <v>21.4</v>
      </c>
      <c r="L1115" s="3">
        <v>404</v>
      </c>
      <c r="M1115">
        <v>6.5</v>
      </c>
      <c r="N1115" s="3" t="s">
        <v>1748</v>
      </c>
      <c r="O1115">
        <v>4.9000000000000004</v>
      </c>
      <c r="P1115" s="3" t="s">
        <v>1749</v>
      </c>
      <c r="Q1115">
        <v>1.5</v>
      </c>
      <c r="R1115" s="3" t="s">
        <v>1749</v>
      </c>
      <c r="S1115">
        <v>3</v>
      </c>
      <c r="T1115" s="3" t="s">
        <v>1749</v>
      </c>
      <c r="U1115">
        <v>1.1000000000000001</v>
      </c>
      <c r="V1115" s="3" t="s">
        <v>1749</v>
      </c>
      <c r="W1115">
        <v>1.1000000000000001</v>
      </c>
      <c r="X1115" s="3" t="s">
        <v>1749</v>
      </c>
      <c r="Y1115">
        <v>3.9</v>
      </c>
      <c r="Z1115" s="3" t="s">
        <v>1749</v>
      </c>
      <c r="AA1115">
        <v>8.4</v>
      </c>
      <c r="AB1115" s="3">
        <v>695</v>
      </c>
      <c r="AC1115">
        <v>53</v>
      </c>
      <c r="AD1115">
        <v>79</v>
      </c>
      <c r="AE1115">
        <v>10</v>
      </c>
      <c r="AF1115">
        <v>3364</v>
      </c>
      <c r="AG1115">
        <v>13084</v>
      </c>
      <c r="AH1115">
        <v>13964</v>
      </c>
      <c r="AI1115">
        <v>26036</v>
      </c>
      <c r="AJ1115">
        <v>19.2839612</v>
      </c>
      <c r="AK1115">
        <v>-100.28772619999999</v>
      </c>
    </row>
    <row r="1116" spans="1:37" x14ac:dyDescent="0.3">
      <c r="A1116">
        <v>1118</v>
      </c>
      <c r="B1116" s="3">
        <v>1118</v>
      </c>
      <c r="C1116" t="s">
        <v>1360</v>
      </c>
      <c r="D1116" t="s">
        <v>278</v>
      </c>
      <c r="E1116" t="s">
        <v>279</v>
      </c>
      <c r="F1116" t="s">
        <v>68</v>
      </c>
      <c r="G1116" t="s">
        <v>62</v>
      </c>
      <c r="H1116" t="s">
        <v>63</v>
      </c>
      <c r="I1116">
        <v>4</v>
      </c>
      <c r="J1116" t="s">
        <v>64</v>
      </c>
      <c r="K1116">
        <v>10.6</v>
      </c>
      <c r="L1116" s="3" t="s">
        <v>1748</v>
      </c>
      <c r="M1116">
        <v>3.4</v>
      </c>
      <c r="N1116" s="3" t="s">
        <v>1748</v>
      </c>
      <c r="O1116">
        <v>28</v>
      </c>
      <c r="P1116" s="3">
        <v>546</v>
      </c>
      <c r="Q1116">
        <v>10.4</v>
      </c>
      <c r="R1116" s="3" t="s">
        <v>1749</v>
      </c>
      <c r="S1116">
        <v>6.7</v>
      </c>
      <c r="T1116" s="3" t="s">
        <v>1749</v>
      </c>
      <c r="U1116">
        <v>3.3</v>
      </c>
      <c r="V1116" s="3" t="s">
        <v>1749</v>
      </c>
      <c r="W1116">
        <v>33.299999999999997</v>
      </c>
      <c r="X1116" s="3">
        <v>430</v>
      </c>
      <c r="Y1116">
        <v>4.3</v>
      </c>
      <c r="Z1116" s="3" t="s">
        <v>1749</v>
      </c>
      <c r="AA1116">
        <v>1.6</v>
      </c>
      <c r="AB1116" s="3" t="s">
        <v>1749</v>
      </c>
      <c r="AC1116">
        <v>53</v>
      </c>
      <c r="AD1116">
        <v>90</v>
      </c>
      <c r="AE1116">
        <v>8</v>
      </c>
      <c r="AF1116">
        <v>4882</v>
      </c>
      <c r="AG1116">
        <v>2453</v>
      </c>
      <c r="AH1116">
        <v>27945</v>
      </c>
      <c r="AI1116">
        <v>51090</v>
      </c>
      <c r="AJ1116">
        <v>37.8846901</v>
      </c>
      <c r="AK1116">
        <v>-4.8075571999999998</v>
      </c>
    </row>
    <row r="1117" spans="1:37" x14ac:dyDescent="0.3">
      <c r="A1117">
        <v>1119</v>
      </c>
      <c r="B1117" s="3">
        <v>1119</v>
      </c>
      <c r="C1117" t="s">
        <v>1361</v>
      </c>
      <c r="D1117" t="s">
        <v>278</v>
      </c>
      <c r="E1117" t="s">
        <v>279</v>
      </c>
      <c r="F1117" t="s">
        <v>61</v>
      </c>
      <c r="G1117" t="s">
        <v>78</v>
      </c>
      <c r="H1117" t="s">
        <v>63</v>
      </c>
      <c r="I1117">
        <v>3</v>
      </c>
      <c r="J1117" t="s">
        <v>64</v>
      </c>
      <c r="K1117">
        <v>5.7</v>
      </c>
      <c r="L1117" s="3" t="s">
        <v>1748</v>
      </c>
      <c r="M1117">
        <v>3.1</v>
      </c>
      <c r="N1117" s="3" t="s">
        <v>1748</v>
      </c>
      <c r="O1117">
        <v>63.9</v>
      </c>
      <c r="P1117" s="3">
        <v>220</v>
      </c>
      <c r="Q1117">
        <v>3.9</v>
      </c>
      <c r="R1117" s="3" t="s">
        <v>1749</v>
      </c>
      <c r="S1117">
        <v>3.5</v>
      </c>
      <c r="T1117" s="3" t="s">
        <v>1749</v>
      </c>
      <c r="U1117">
        <v>4.4000000000000004</v>
      </c>
      <c r="V1117" s="3" t="s">
        <v>1749</v>
      </c>
      <c r="W1117">
        <v>4.5</v>
      </c>
      <c r="X1117" s="3" t="s">
        <v>1749</v>
      </c>
      <c r="Y1117">
        <v>8.1</v>
      </c>
      <c r="Z1117" s="3" t="s">
        <v>1749</v>
      </c>
      <c r="AA1117">
        <v>1.6</v>
      </c>
      <c r="AB1117" s="3" t="s">
        <v>1749</v>
      </c>
      <c r="AC1117">
        <v>53</v>
      </c>
      <c r="AD1117">
        <v>90</v>
      </c>
      <c r="AE1117">
        <v>8</v>
      </c>
      <c r="AF1117">
        <v>4882</v>
      </c>
      <c r="AG1117">
        <v>2453</v>
      </c>
      <c r="AH1117">
        <v>27945</v>
      </c>
      <c r="AI1117">
        <v>51090</v>
      </c>
      <c r="AJ1117">
        <v>42.593068799999998</v>
      </c>
      <c r="AK1117">
        <v>-5.5759746999999997</v>
      </c>
    </row>
    <row r="1118" spans="1:37" x14ac:dyDescent="0.3">
      <c r="A1118">
        <v>1120</v>
      </c>
      <c r="B1118" s="3" t="s">
        <v>856</v>
      </c>
      <c r="C1118" t="s">
        <v>1362</v>
      </c>
      <c r="D1118" t="s">
        <v>502</v>
      </c>
      <c r="E1118" t="s">
        <v>503</v>
      </c>
      <c r="F1118" t="s">
        <v>68</v>
      </c>
      <c r="G1118" t="s">
        <v>78</v>
      </c>
      <c r="H1118" t="s">
        <v>708</v>
      </c>
      <c r="I1118">
        <v>4</v>
      </c>
      <c r="J1118" t="s">
        <v>64</v>
      </c>
      <c r="K1118">
        <v>10.3</v>
      </c>
      <c r="L1118" s="3" t="s">
        <v>1748</v>
      </c>
      <c r="M1118">
        <v>27.3</v>
      </c>
      <c r="N1118" s="3">
        <v>355</v>
      </c>
      <c r="O1118">
        <v>4.3</v>
      </c>
      <c r="P1118" s="3" t="s">
        <v>1749</v>
      </c>
      <c r="Q1118">
        <v>1.2</v>
      </c>
      <c r="R1118" s="3" t="s">
        <v>1749</v>
      </c>
      <c r="S1118">
        <v>3.4</v>
      </c>
      <c r="T1118" s="3" t="s">
        <v>1749</v>
      </c>
      <c r="U1118">
        <v>2</v>
      </c>
      <c r="V1118" s="3" t="s">
        <v>1749</v>
      </c>
      <c r="W1118">
        <v>1</v>
      </c>
      <c r="X1118" s="3" t="s">
        <v>1749</v>
      </c>
      <c r="Y1118">
        <v>16.100000000000001</v>
      </c>
      <c r="Z1118" s="3">
        <v>522</v>
      </c>
      <c r="AA1118">
        <v>1.5</v>
      </c>
      <c r="AB1118" s="3" t="s">
        <v>1749</v>
      </c>
      <c r="AC1118">
        <v>53</v>
      </c>
      <c r="AD1118" t="e">
        <v>#N/A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  <c r="AJ1118">
        <v>-12.0844624</v>
      </c>
      <c r="AK1118">
        <v>-76.971327799999997</v>
      </c>
    </row>
    <row r="1119" spans="1:37" x14ac:dyDescent="0.3">
      <c r="A1119">
        <v>1121</v>
      </c>
      <c r="B1119" s="3" t="s">
        <v>703</v>
      </c>
      <c r="C1119" t="s">
        <v>1363</v>
      </c>
      <c r="D1119" t="s">
        <v>779</v>
      </c>
      <c r="E1119" t="s">
        <v>780</v>
      </c>
      <c r="F1119" t="s">
        <v>68</v>
      </c>
      <c r="G1119" t="s">
        <v>69</v>
      </c>
      <c r="H1119" t="s">
        <v>708</v>
      </c>
      <c r="I1119">
        <v>5</v>
      </c>
      <c r="J1119" t="s">
        <v>70</v>
      </c>
      <c r="K1119">
        <v>16.2</v>
      </c>
      <c r="L1119" s="3">
        <v>541</v>
      </c>
      <c r="M1119">
        <v>12.8</v>
      </c>
      <c r="N1119" s="3" t="s">
        <v>1748</v>
      </c>
      <c r="O1119">
        <v>23</v>
      </c>
      <c r="P1119" s="3">
        <v>616</v>
      </c>
      <c r="Q1119">
        <v>1.2</v>
      </c>
      <c r="R1119" s="3" t="s">
        <v>1749</v>
      </c>
      <c r="S1119">
        <v>1.3</v>
      </c>
      <c r="T1119" s="3" t="s">
        <v>1749</v>
      </c>
      <c r="U1119">
        <v>1.8</v>
      </c>
      <c r="V1119" s="3" t="s">
        <v>1749</v>
      </c>
      <c r="W1119">
        <v>1.2</v>
      </c>
      <c r="X1119" s="3" t="s">
        <v>1749</v>
      </c>
      <c r="Y1119">
        <v>10.4</v>
      </c>
      <c r="Z1119" s="3" t="s">
        <v>1749</v>
      </c>
      <c r="AA1119">
        <v>2.2999999999999998</v>
      </c>
      <c r="AB1119" s="3" t="s">
        <v>1749</v>
      </c>
      <c r="AC1119">
        <v>53</v>
      </c>
      <c r="AD1119" t="e">
        <v>#N/A</v>
      </c>
      <c r="AE1119" t="e">
        <v>#N/A</v>
      </c>
      <c r="AF1119" t="e">
        <v>#N/A</v>
      </c>
      <c r="AG1119" t="e">
        <v>#N/A</v>
      </c>
      <c r="AH1119" t="e">
        <v>#N/A</v>
      </c>
      <c r="AI1119" t="e">
        <v>#N/A</v>
      </c>
      <c r="AJ1119">
        <v>8.6068621000000007</v>
      </c>
      <c r="AK1119">
        <v>-71.145263999999997</v>
      </c>
    </row>
    <row r="1120" spans="1:37" x14ac:dyDescent="0.3">
      <c r="A1120">
        <v>1122</v>
      </c>
      <c r="B1120" s="3" t="s">
        <v>856</v>
      </c>
      <c r="C1120" t="s">
        <v>1364</v>
      </c>
      <c r="D1120" t="s">
        <v>202</v>
      </c>
      <c r="E1120" t="s">
        <v>203</v>
      </c>
      <c r="F1120" t="s">
        <v>61</v>
      </c>
      <c r="G1120" t="s">
        <v>78</v>
      </c>
      <c r="H1120" t="s">
        <v>320</v>
      </c>
      <c r="I1120">
        <v>4</v>
      </c>
      <c r="J1120" t="s">
        <v>64</v>
      </c>
      <c r="K1120">
        <v>12.2</v>
      </c>
      <c r="L1120" s="3" t="s">
        <v>1748</v>
      </c>
      <c r="M1120">
        <v>23.1</v>
      </c>
      <c r="N1120" s="3">
        <v>411</v>
      </c>
      <c r="O1120">
        <v>9.9</v>
      </c>
      <c r="P1120" s="3" t="s">
        <v>1749</v>
      </c>
      <c r="Q1120">
        <v>1.4</v>
      </c>
      <c r="R1120" s="3" t="s">
        <v>1749</v>
      </c>
      <c r="S1120">
        <v>8.6</v>
      </c>
      <c r="T1120" s="3" t="s">
        <v>1749</v>
      </c>
      <c r="U1120">
        <v>1.5</v>
      </c>
      <c r="V1120" s="3" t="s">
        <v>1749</v>
      </c>
      <c r="W1120">
        <v>1</v>
      </c>
      <c r="X1120" s="3" t="s">
        <v>1749</v>
      </c>
      <c r="Y1120">
        <v>9.1999999999999993</v>
      </c>
      <c r="Z1120" s="3" t="s">
        <v>1749</v>
      </c>
      <c r="AA1120">
        <v>1</v>
      </c>
      <c r="AB1120" s="3" t="s">
        <v>1749</v>
      </c>
      <c r="AC1120">
        <v>53</v>
      </c>
      <c r="AD1120">
        <v>79</v>
      </c>
      <c r="AE1120">
        <v>10</v>
      </c>
      <c r="AF1120">
        <v>3364</v>
      </c>
      <c r="AG1120">
        <v>13084</v>
      </c>
      <c r="AH1120">
        <v>13964</v>
      </c>
      <c r="AI1120">
        <v>26036</v>
      </c>
      <c r="AJ1120">
        <v>25.6609576</v>
      </c>
      <c r="AK1120">
        <v>-100.4202461</v>
      </c>
    </row>
    <row r="1121" spans="1:37" x14ac:dyDescent="0.3">
      <c r="A1121">
        <v>1124</v>
      </c>
      <c r="B1121" s="3" t="s">
        <v>856</v>
      </c>
      <c r="C1121" t="s">
        <v>1365</v>
      </c>
      <c r="D1121" t="s">
        <v>278</v>
      </c>
      <c r="E1121" t="s">
        <v>279</v>
      </c>
      <c r="F1121" t="s">
        <v>68</v>
      </c>
      <c r="G1121" t="s">
        <v>62</v>
      </c>
      <c r="H1121" t="s">
        <v>63</v>
      </c>
      <c r="I1121">
        <v>5</v>
      </c>
      <c r="J1121" t="s">
        <v>70</v>
      </c>
      <c r="K1121">
        <v>12.6</v>
      </c>
      <c r="L1121" s="3" t="s">
        <v>1748</v>
      </c>
      <c r="M1121">
        <v>3.5</v>
      </c>
      <c r="N1121" s="3" t="s">
        <v>1748</v>
      </c>
      <c r="O1121">
        <v>14.3</v>
      </c>
      <c r="P1121" s="3" t="s">
        <v>1749</v>
      </c>
      <c r="Q1121">
        <v>7.7</v>
      </c>
      <c r="R1121" s="3" t="s">
        <v>1749</v>
      </c>
      <c r="S1121">
        <v>0</v>
      </c>
      <c r="T1121" s="3">
        <v>0</v>
      </c>
      <c r="U1121">
        <v>0</v>
      </c>
      <c r="V1121" s="3">
        <v>0</v>
      </c>
      <c r="W1121">
        <v>24.8</v>
      </c>
      <c r="X1121" s="3">
        <v>500</v>
      </c>
      <c r="Y1121">
        <v>4.3</v>
      </c>
      <c r="Z1121" s="3" t="s">
        <v>1749</v>
      </c>
      <c r="AA1121">
        <v>7.2</v>
      </c>
      <c r="AB1121" s="3" t="s">
        <v>1749</v>
      </c>
      <c r="AC1121">
        <v>53</v>
      </c>
      <c r="AD1121">
        <v>90</v>
      </c>
      <c r="AE1121">
        <v>8</v>
      </c>
      <c r="AF1121">
        <v>4882</v>
      </c>
      <c r="AG1121">
        <v>2453</v>
      </c>
      <c r="AH1121">
        <v>27945</v>
      </c>
      <c r="AI1121">
        <v>51090</v>
      </c>
      <c r="AJ1121">
        <v>43.361946500000002</v>
      </c>
      <c r="AK1121">
        <v>-5.8488756000000004</v>
      </c>
    </row>
    <row r="1122" spans="1:37" x14ac:dyDescent="0.3">
      <c r="A1122">
        <v>1125</v>
      </c>
      <c r="B1122" s="3" t="s">
        <v>1002</v>
      </c>
      <c r="C1122" t="s">
        <v>1366</v>
      </c>
      <c r="D1122" t="s">
        <v>1367</v>
      </c>
      <c r="E1122" t="s">
        <v>1368</v>
      </c>
      <c r="F1122" t="s">
        <v>82</v>
      </c>
      <c r="G1122" t="s">
        <v>69</v>
      </c>
      <c r="H1122" t="s">
        <v>320</v>
      </c>
      <c r="I1122">
        <v>5</v>
      </c>
      <c r="J1122" t="s">
        <v>70</v>
      </c>
      <c r="K1122">
        <v>9.4</v>
      </c>
      <c r="L1122" s="3" t="s">
        <v>1748</v>
      </c>
      <c r="M1122">
        <v>6.2</v>
      </c>
      <c r="N1122" s="3" t="s">
        <v>1748</v>
      </c>
      <c r="O1122">
        <v>11.4</v>
      </c>
      <c r="P1122" s="3" t="s">
        <v>1749</v>
      </c>
      <c r="Q1122">
        <v>2.1</v>
      </c>
      <c r="R1122" s="3" t="s">
        <v>1749</v>
      </c>
      <c r="S1122">
        <v>1.4</v>
      </c>
      <c r="T1122" s="3" t="s">
        <v>1749</v>
      </c>
      <c r="U1122">
        <v>1.5</v>
      </c>
      <c r="V1122" s="3" t="s">
        <v>1749</v>
      </c>
      <c r="W1122">
        <v>2.4</v>
      </c>
      <c r="X1122" s="3" t="s">
        <v>1749</v>
      </c>
      <c r="Y1122">
        <v>46.4</v>
      </c>
      <c r="Z1122" s="3">
        <v>150</v>
      </c>
      <c r="AA1122">
        <v>29.1</v>
      </c>
      <c r="AB1122" s="3">
        <v>456</v>
      </c>
      <c r="AC1122">
        <v>53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  <c r="AI1122" t="e">
        <v>#N/A</v>
      </c>
      <c r="AJ1122">
        <v>18.402796500000001</v>
      </c>
      <c r="AK1122">
        <v>-66.049754399999998</v>
      </c>
    </row>
    <row r="1123" spans="1:37" x14ac:dyDescent="0.3">
      <c r="A1123">
        <v>1126</v>
      </c>
      <c r="B1123" s="3" t="s">
        <v>856</v>
      </c>
      <c r="C1123" t="s">
        <v>1369</v>
      </c>
      <c r="D1123" t="s">
        <v>215</v>
      </c>
      <c r="E1123" t="s">
        <v>216</v>
      </c>
      <c r="F1123" t="s">
        <v>61</v>
      </c>
      <c r="G1123" t="s">
        <v>78</v>
      </c>
      <c r="H1123" t="s">
        <v>63</v>
      </c>
      <c r="I1123">
        <v>3</v>
      </c>
      <c r="J1123" t="s">
        <v>70</v>
      </c>
      <c r="K1123">
        <v>11</v>
      </c>
      <c r="L1123" s="3" t="s">
        <v>1748</v>
      </c>
      <c r="M1123">
        <v>8.6</v>
      </c>
      <c r="N1123" s="3" t="s">
        <v>1748</v>
      </c>
      <c r="O1123">
        <v>6.7</v>
      </c>
      <c r="P1123" s="3" t="s">
        <v>1749</v>
      </c>
      <c r="Q1123">
        <v>5.7</v>
      </c>
      <c r="R1123" s="3" t="s">
        <v>1749</v>
      </c>
      <c r="S1123">
        <v>22.5</v>
      </c>
      <c r="T1123" s="3">
        <v>567</v>
      </c>
      <c r="U1123">
        <v>1.4</v>
      </c>
      <c r="V1123" s="3" t="s">
        <v>1749</v>
      </c>
      <c r="W1123">
        <v>3.8</v>
      </c>
      <c r="X1123" s="3" t="s">
        <v>1749</v>
      </c>
      <c r="Y1123">
        <v>6.8</v>
      </c>
      <c r="Z1123" s="3" t="s">
        <v>1749</v>
      </c>
      <c r="AA1123">
        <v>7</v>
      </c>
      <c r="AB1123" s="3" t="s">
        <v>1749</v>
      </c>
      <c r="AC1123">
        <v>53</v>
      </c>
      <c r="AD1123">
        <v>83</v>
      </c>
      <c r="AE1123">
        <v>11</v>
      </c>
      <c r="AF1123">
        <v>5757</v>
      </c>
      <c r="AG1123">
        <v>9004</v>
      </c>
      <c r="AH1123">
        <v>24975</v>
      </c>
      <c r="AI1123">
        <v>46620</v>
      </c>
      <c r="AJ1123">
        <v>-35.423244400000002</v>
      </c>
      <c r="AK1123">
        <v>-71.648480399999997</v>
      </c>
    </row>
    <row r="1124" spans="1:37" x14ac:dyDescent="0.3">
      <c r="A1124">
        <v>1127</v>
      </c>
      <c r="B1124" s="3" t="s">
        <v>856</v>
      </c>
      <c r="C1124" t="s">
        <v>1370</v>
      </c>
      <c r="D1124" t="s">
        <v>62</v>
      </c>
      <c r="E1124" t="s">
        <v>333</v>
      </c>
      <c r="F1124" t="s">
        <v>68</v>
      </c>
      <c r="G1124" t="s">
        <v>69</v>
      </c>
      <c r="H1124" t="s">
        <v>708</v>
      </c>
      <c r="I1124">
        <v>4</v>
      </c>
      <c r="J1124" t="s">
        <v>64</v>
      </c>
      <c r="K1124">
        <v>9.8000000000000007</v>
      </c>
      <c r="L1124" s="3" t="s">
        <v>1748</v>
      </c>
      <c r="M1124">
        <v>20.8</v>
      </c>
      <c r="N1124" s="3">
        <v>447</v>
      </c>
      <c r="O1124">
        <v>12.3</v>
      </c>
      <c r="P1124" s="3" t="s">
        <v>1749</v>
      </c>
      <c r="Q1124">
        <v>2.7</v>
      </c>
      <c r="R1124" s="3" t="s">
        <v>1749</v>
      </c>
      <c r="S1124">
        <v>8.3000000000000007</v>
      </c>
      <c r="T1124" s="3" t="s">
        <v>1749</v>
      </c>
      <c r="U1124">
        <v>1.3</v>
      </c>
      <c r="V1124" s="3" t="s">
        <v>1749</v>
      </c>
      <c r="W1124">
        <v>1.7</v>
      </c>
      <c r="X1124" s="3" t="s">
        <v>1749</v>
      </c>
      <c r="Y1124">
        <v>9.1999999999999993</v>
      </c>
      <c r="Z1124" s="3" t="s">
        <v>1749</v>
      </c>
      <c r="AA1124">
        <v>1.7</v>
      </c>
      <c r="AB1124" s="3" t="s">
        <v>1749</v>
      </c>
      <c r="AC1124">
        <v>53</v>
      </c>
      <c r="AD1124" t="e">
        <v>#N/A</v>
      </c>
      <c r="AE1124" t="e">
        <v>#N/A</v>
      </c>
      <c r="AF1124" t="e">
        <v>#N/A</v>
      </c>
      <c r="AG1124" t="e">
        <v>#N/A</v>
      </c>
      <c r="AH1124" t="e">
        <v>#N/A</v>
      </c>
      <c r="AI1124" t="e">
        <v>#N/A</v>
      </c>
      <c r="AJ1124">
        <v>11.019051299999999</v>
      </c>
      <c r="AK1124">
        <v>-74.851142499999995</v>
      </c>
    </row>
    <row r="1125" spans="1:37" x14ac:dyDescent="0.3">
      <c r="A1125">
        <v>1128</v>
      </c>
      <c r="B1125" s="3" t="s">
        <v>856</v>
      </c>
      <c r="C1125" t="s">
        <v>1371</v>
      </c>
      <c r="D1125" t="s">
        <v>502</v>
      </c>
      <c r="E1125" t="s">
        <v>503</v>
      </c>
      <c r="F1125" t="s">
        <v>61</v>
      </c>
      <c r="G1125" t="s">
        <v>134</v>
      </c>
      <c r="H1125" t="s">
        <v>708</v>
      </c>
      <c r="I1125">
        <v>4</v>
      </c>
      <c r="J1125" t="s">
        <v>64</v>
      </c>
      <c r="K1125">
        <v>7.3</v>
      </c>
      <c r="L1125" s="3" t="s">
        <v>1748</v>
      </c>
      <c r="M1125">
        <v>30.8</v>
      </c>
      <c r="N1125" s="3">
        <v>318</v>
      </c>
      <c r="O1125">
        <v>3.3</v>
      </c>
      <c r="P1125" s="3" t="s">
        <v>1749</v>
      </c>
      <c r="Q1125">
        <v>3.1</v>
      </c>
      <c r="R1125" s="3" t="s">
        <v>1749</v>
      </c>
      <c r="S1125">
        <v>18.2</v>
      </c>
      <c r="T1125" s="3">
        <v>612</v>
      </c>
      <c r="U1125">
        <v>3</v>
      </c>
      <c r="V1125" s="3" t="s">
        <v>1749</v>
      </c>
      <c r="W1125">
        <v>1</v>
      </c>
      <c r="X1125" s="3" t="s">
        <v>1749</v>
      </c>
      <c r="Y1125">
        <v>7.7</v>
      </c>
      <c r="Z1125" s="3" t="s">
        <v>1749</v>
      </c>
      <c r="AA1125">
        <v>1</v>
      </c>
      <c r="AB1125" s="3" t="s">
        <v>1749</v>
      </c>
      <c r="AC1125">
        <v>53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>
        <v>-12.083796899999999</v>
      </c>
      <c r="AK1125">
        <v>-77.048805999999999</v>
      </c>
    </row>
    <row r="1126" spans="1:37" x14ac:dyDescent="0.3">
      <c r="A1126">
        <v>1129</v>
      </c>
      <c r="B1126" s="3" t="s">
        <v>703</v>
      </c>
      <c r="C1126" t="s">
        <v>1372</v>
      </c>
      <c r="D1126" t="s">
        <v>62</v>
      </c>
      <c r="E1126" t="s">
        <v>333</v>
      </c>
      <c r="F1126" t="s">
        <v>82</v>
      </c>
      <c r="G1126" t="s">
        <v>69</v>
      </c>
      <c r="H1126" t="s">
        <v>708</v>
      </c>
      <c r="I1126">
        <v>4</v>
      </c>
      <c r="J1126" t="s">
        <v>70</v>
      </c>
      <c r="K1126">
        <v>18.2</v>
      </c>
      <c r="L1126" s="3">
        <v>492</v>
      </c>
      <c r="M1126">
        <v>15</v>
      </c>
      <c r="N1126" s="3">
        <v>549</v>
      </c>
      <c r="O1126">
        <v>8.1</v>
      </c>
      <c r="P1126" s="3" t="s">
        <v>1749</v>
      </c>
      <c r="Q1126">
        <v>2</v>
      </c>
      <c r="R1126" s="3" t="s">
        <v>1749</v>
      </c>
      <c r="S1126">
        <v>2.2000000000000002</v>
      </c>
      <c r="T1126" s="3" t="s">
        <v>1749</v>
      </c>
      <c r="U1126">
        <v>1.4</v>
      </c>
      <c r="V1126" s="3" t="s">
        <v>1749</v>
      </c>
      <c r="W1126">
        <v>1.2</v>
      </c>
      <c r="X1126" s="3" t="s">
        <v>1749</v>
      </c>
      <c r="Y1126">
        <v>10</v>
      </c>
      <c r="Z1126" s="3" t="s">
        <v>1749</v>
      </c>
      <c r="AA1126">
        <v>2.1</v>
      </c>
      <c r="AB1126" s="3" t="s">
        <v>1749</v>
      </c>
      <c r="AC1126">
        <v>53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 t="e">
        <v>#N/A</v>
      </c>
      <c r="AJ1126">
        <v>3.3758083000000001</v>
      </c>
      <c r="AK1126">
        <v>-115.55681010000001</v>
      </c>
    </row>
    <row r="1127" spans="1:37" x14ac:dyDescent="0.3">
      <c r="A1127">
        <v>1130</v>
      </c>
      <c r="B1127" s="3" t="s">
        <v>856</v>
      </c>
      <c r="C1127" t="s">
        <v>1373</v>
      </c>
      <c r="D1127" t="s">
        <v>62</v>
      </c>
      <c r="E1127" t="s">
        <v>333</v>
      </c>
      <c r="F1127" t="s">
        <v>68</v>
      </c>
      <c r="G1127" t="s">
        <v>69</v>
      </c>
      <c r="H1127" t="s">
        <v>708</v>
      </c>
      <c r="I1127">
        <v>4</v>
      </c>
      <c r="J1127" t="s">
        <v>70</v>
      </c>
      <c r="K1127">
        <v>10.3</v>
      </c>
      <c r="L1127" s="3" t="s">
        <v>1748</v>
      </c>
      <c r="M1127">
        <v>25.2</v>
      </c>
      <c r="N1127" s="3">
        <v>380</v>
      </c>
      <c r="O1127">
        <v>5.2</v>
      </c>
      <c r="P1127" s="3" t="s">
        <v>1749</v>
      </c>
      <c r="Q1127">
        <v>2.1</v>
      </c>
      <c r="R1127" s="3" t="s">
        <v>1749</v>
      </c>
      <c r="S1127">
        <v>4.3</v>
      </c>
      <c r="T1127" s="3" t="s">
        <v>1749</v>
      </c>
      <c r="U1127">
        <v>1.3</v>
      </c>
      <c r="V1127" s="3" t="s">
        <v>1749</v>
      </c>
      <c r="W1127">
        <v>1</v>
      </c>
      <c r="X1127" s="3" t="s">
        <v>1749</v>
      </c>
      <c r="Y1127">
        <v>6.4</v>
      </c>
      <c r="Z1127" s="3" t="s">
        <v>1749</v>
      </c>
      <c r="AA1127">
        <v>6.2</v>
      </c>
      <c r="AB1127" s="3" t="s">
        <v>1749</v>
      </c>
      <c r="AC1127">
        <v>53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>
        <v>6.8042758000000001</v>
      </c>
      <c r="AK1127">
        <v>-73.502329399999994</v>
      </c>
    </row>
    <row r="1128" spans="1:37" x14ac:dyDescent="0.3">
      <c r="A1128">
        <v>1131</v>
      </c>
      <c r="B1128" s="3" t="s">
        <v>1002</v>
      </c>
      <c r="C1128" t="s">
        <v>1374</v>
      </c>
      <c r="D1128" t="s">
        <v>202</v>
      </c>
      <c r="E1128" t="s">
        <v>203</v>
      </c>
      <c r="F1128" t="s">
        <v>61</v>
      </c>
      <c r="G1128" t="s">
        <v>69</v>
      </c>
      <c r="H1128" t="s">
        <v>708</v>
      </c>
      <c r="I1128">
        <v>4</v>
      </c>
      <c r="J1128" t="s">
        <v>440</v>
      </c>
      <c r="K1128">
        <v>3.9</v>
      </c>
      <c r="L1128" s="3" t="s">
        <v>1748</v>
      </c>
      <c r="M1128">
        <v>26.5</v>
      </c>
      <c r="N1128" s="3">
        <v>364</v>
      </c>
      <c r="O1128">
        <v>20.100000000000001</v>
      </c>
      <c r="P1128" s="3">
        <v>663</v>
      </c>
      <c r="Q1128">
        <v>1.1000000000000001</v>
      </c>
      <c r="R1128" s="3" t="s">
        <v>1749</v>
      </c>
      <c r="S1128">
        <v>4.0999999999999996</v>
      </c>
      <c r="T1128" s="3" t="s">
        <v>1749</v>
      </c>
      <c r="U1128">
        <v>1.7</v>
      </c>
      <c r="V1128" s="3" t="s">
        <v>1749</v>
      </c>
      <c r="W1128">
        <v>1</v>
      </c>
      <c r="X1128" s="3" t="s">
        <v>1749</v>
      </c>
      <c r="Y1128">
        <v>9.6</v>
      </c>
      <c r="Z1128" s="3" t="s">
        <v>1749</v>
      </c>
      <c r="AA1128">
        <v>1.2</v>
      </c>
      <c r="AB1128" s="3" t="s">
        <v>1749</v>
      </c>
      <c r="AC1128">
        <v>53</v>
      </c>
      <c r="AD1128">
        <v>79</v>
      </c>
      <c r="AE1128">
        <v>10</v>
      </c>
      <c r="AF1128">
        <v>3364</v>
      </c>
      <c r="AG1128">
        <v>13084</v>
      </c>
      <c r="AH1128">
        <v>13964</v>
      </c>
      <c r="AI1128">
        <v>26036</v>
      </c>
      <c r="AJ1128">
        <v>19.408709399999999</v>
      </c>
      <c r="AK1128">
        <v>-99.183882299999993</v>
      </c>
    </row>
    <row r="1129" spans="1:37" x14ac:dyDescent="0.3">
      <c r="A1129">
        <v>1133</v>
      </c>
      <c r="B1129" s="3" t="s">
        <v>856</v>
      </c>
      <c r="C1129" t="s">
        <v>1375</v>
      </c>
      <c r="D1129" t="s">
        <v>205</v>
      </c>
      <c r="E1129" t="s">
        <v>206</v>
      </c>
      <c r="F1129" t="s">
        <v>82</v>
      </c>
      <c r="G1129" t="s">
        <v>69</v>
      </c>
      <c r="H1129" t="s">
        <v>708</v>
      </c>
      <c r="I1129">
        <v>4</v>
      </c>
      <c r="J1129" t="s">
        <v>70</v>
      </c>
      <c r="K1129">
        <v>12.3</v>
      </c>
      <c r="L1129" s="3" t="s">
        <v>1748</v>
      </c>
      <c r="M1129">
        <v>6.2</v>
      </c>
      <c r="N1129" s="3" t="s">
        <v>1748</v>
      </c>
      <c r="O1129">
        <v>21.1</v>
      </c>
      <c r="P1129" s="3">
        <v>643</v>
      </c>
      <c r="Q1129">
        <v>1.7</v>
      </c>
      <c r="R1129" s="3" t="s">
        <v>1749</v>
      </c>
      <c r="S1129">
        <v>1.9</v>
      </c>
      <c r="T1129" s="3" t="s">
        <v>1749</v>
      </c>
      <c r="U1129">
        <v>15.3</v>
      </c>
      <c r="V1129" s="3">
        <v>615</v>
      </c>
      <c r="W1129">
        <v>1.8</v>
      </c>
      <c r="X1129" s="3" t="s">
        <v>1749</v>
      </c>
      <c r="Y1129">
        <v>5.0999999999999996</v>
      </c>
      <c r="Z1129" s="3" t="s">
        <v>1749</v>
      </c>
      <c r="AA1129">
        <v>1.6</v>
      </c>
      <c r="AB1129" s="3" t="s">
        <v>1749</v>
      </c>
      <c r="AC1129">
        <v>53</v>
      </c>
      <c r="AD1129">
        <v>71</v>
      </c>
      <c r="AE1129">
        <v>2</v>
      </c>
      <c r="AF1129">
        <v>551</v>
      </c>
      <c r="AG1129">
        <v>925</v>
      </c>
      <c r="AH1129">
        <v>12243</v>
      </c>
      <c r="AI1129">
        <v>21932</v>
      </c>
      <c r="AJ1129">
        <v>-32.880732000000002</v>
      </c>
      <c r="AK1129">
        <v>-68.877985899999999</v>
      </c>
    </row>
    <row r="1130" spans="1:37" x14ac:dyDescent="0.3">
      <c r="A1130">
        <v>1134</v>
      </c>
      <c r="B1130" s="3" t="s">
        <v>856</v>
      </c>
      <c r="C1130" t="s">
        <v>1376</v>
      </c>
      <c r="D1130" t="s">
        <v>1377</v>
      </c>
      <c r="E1130" t="s">
        <v>1378</v>
      </c>
      <c r="F1130" t="s">
        <v>82</v>
      </c>
      <c r="G1130" t="s">
        <v>69</v>
      </c>
      <c r="H1130" t="s">
        <v>708</v>
      </c>
      <c r="I1130">
        <v>5</v>
      </c>
      <c r="J1130" t="s">
        <v>70</v>
      </c>
      <c r="K1130">
        <v>5.4</v>
      </c>
      <c r="L1130" s="3" t="s">
        <v>1748</v>
      </c>
      <c r="M1130">
        <v>10.199999999999999</v>
      </c>
      <c r="N1130" s="3" t="s">
        <v>1748</v>
      </c>
      <c r="O1130">
        <v>28.6</v>
      </c>
      <c r="P1130" s="3">
        <v>537</v>
      </c>
      <c r="Q1130">
        <v>1.1000000000000001</v>
      </c>
      <c r="R1130" s="3" t="s">
        <v>1749</v>
      </c>
      <c r="S1130">
        <v>1.4</v>
      </c>
      <c r="T1130" s="3" t="s">
        <v>1749</v>
      </c>
      <c r="U1130">
        <v>1.8</v>
      </c>
      <c r="V1130" s="3" t="s">
        <v>1749</v>
      </c>
      <c r="W1130">
        <v>1</v>
      </c>
      <c r="X1130" s="3" t="s">
        <v>1749</v>
      </c>
      <c r="Y1130">
        <v>21.5</v>
      </c>
      <c r="Z1130" s="3">
        <v>389</v>
      </c>
      <c r="AA1130">
        <v>3.4</v>
      </c>
      <c r="AB1130" s="3" t="s">
        <v>1749</v>
      </c>
      <c r="AC1130">
        <v>53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>
        <v>-25.3357603</v>
      </c>
      <c r="AK1130">
        <v>-57.522314700000003</v>
      </c>
    </row>
    <row r="1131" spans="1:37" x14ac:dyDescent="0.3">
      <c r="A1131">
        <v>1135</v>
      </c>
      <c r="B1131" s="3" t="s">
        <v>703</v>
      </c>
      <c r="C1131" t="s">
        <v>1379</v>
      </c>
      <c r="D1131" t="s">
        <v>205</v>
      </c>
      <c r="E1131" t="s">
        <v>206</v>
      </c>
      <c r="F1131" t="s">
        <v>68</v>
      </c>
      <c r="G1131" t="s">
        <v>62</v>
      </c>
      <c r="H1131" t="s">
        <v>708</v>
      </c>
      <c r="I1131">
        <v>4</v>
      </c>
      <c r="J1131" t="s">
        <v>70</v>
      </c>
      <c r="K1131">
        <v>4.0999999999999996</v>
      </c>
      <c r="L1131" s="3" t="s">
        <v>1748</v>
      </c>
      <c r="M1131">
        <v>1.9</v>
      </c>
      <c r="N1131" s="3" t="s">
        <v>1748</v>
      </c>
      <c r="O1131">
        <v>67.5</v>
      </c>
      <c r="P1131" s="3">
        <v>195</v>
      </c>
      <c r="Q1131">
        <v>1.2</v>
      </c>
      <c r="R1131" s="3" t="s">
        <v>1749</v>
      </c>
      <c r="S1131">
        <v>0</v>
      </c>
      <c r="T1131" s="3">
        <v>0</v>
      </c>
      <c r="U1131">
        <v>0</v>
      </c>
      <c r="V1131" s="3">
        <v>0</v>
      </c>
      <c r="W1131">
        <v>1</v>
      </c>
      <c r="X1131" s="3" t="s">
        <v>1749</v>
      </c>
      <c r="Y1131">
        <v>5.0999999999999996</v>
      </c>
      <c r="Z1131" s="3" t="s">
        <v>1749</v>
      </c>
      <c r="AA1131">
        <v>1</v>
      </c>
      <c r="AB1131" s="3" t="s">
        <v>1749</v>
      </c>
      <c r="AC1131">
        <v>53</v>
      </c>
      <c r="AD1131">
        <v>71</v>
      </c>
      <c r="AE1131">
        <v>2</v>
      </c>
      <c r="AF1131">
        <v>551</v>
      </c>
      <c r="AG1131">
        <v>925</v>
      </c>
      <c r="AH1131">
        <v>12243</v>
      </c>
      <c r="AI1131">
        <v>21932</v>
      </c>
      <c r="AJ1131">
        <v>-33.292133200000002</v>
      </c>
      <c r="AK1131">
        <v>-66.342194399999997</v>
      </c>
    </row>
    <row r="1132" spans="1:37" x14ac:dyDescent="0.3">
      <c r="A1132">
        <v>1136</v>
      </c>
      <c r="B1132" s="3">
        <v>698</v>
      </c>
      <c r="C1132" t="s">
        <v>1380</v>
      </c>
      <c r="D1132" t="s">
        <v>205</v>
      </c>
      <c r="E1132" t="s">
        <v>206</v>
      </c>
      <c r="F1132" t="s">
        <v>68</v>
      </c>
      <c r="G1132" t="s">
        <v>69</v>
      </c>
      <c r="H1132" t="s">
        <v>708</v>
      </c>
      <c r="I1132">
        <v>3</v>
      </c>
      <c r="J1132" t="s">
        <v>70</v>
      </c>
      <c r="K1132">
        <v>5.4</v>
      </c>
      <c r="L1132" s="3" t="s">
        <v>1748</v>
      </c>
      <c r="M1132">
        <v>2.7</v>
      </c>
      <c r="N1132" s="3" t="s">
        <v>1748</v>
      </c>
      <c r="O1132">
        <v>78.8</v>
      </c>
      <c r="P1132" s="3">
        <v>142</v>
      </c>
      <c r="Q1132">
        <v>1.4</v>
      </c>
      <c r="R1132" s="3" t="s">
        <v>1749</v>
      </c>
      <c r="S1132">
        <v>0</v>
      </c>
      <c r="T1132" s="3">
        <v>0</v>
      </c>
      <c r="U1132">
        <v>0</v>
      </c>
      <c r="V1132" s="3">
        <v>0</v>
      </c>
      <c r="W1132">
        <v>1</v>
      </c>
      <c r="X1132" s="3" t="s">
        <v>1749</v>
      </c>
      <c r="Y1132">
        <v>5.0999999999999996</v>
      </c>
      <c r="Z1132" s="3" t="s">
        <v>1749</v>
      </c>
      <c r="AA1132">
        <v>1</v>
      </c>
      <c r="AB1132" s="3" t="s">
        <v>1749</v>
      </c>
      <c r="AC1132">
        <v>53</v>
      </c>
      <c r="AD1132">
        <v>71</v>
      </c>
      <c r="AE1132">
        <v>2</v>
      </c>
      <c r="AF1132">
        <v>551</v>
      </c>
      <c r="AG1132">
        <v>925</v>
      </c>
      <c r="AH1132">
        <v>12243</v>
      </c>
      <c r="AI1132">
        <v>21932</v>
      </c>
      <c r="AJ1132">
        <v>-37.328743500000002</v>
      </c>
      <c r="AK1132">
        <v>-59.138725999999998</v>
      </c>
    </row>
    <row r="1133" spans="1:37" x14ac:dyDescent="0.3">
      <c r="A1133">
        <v>1137</v>
      </c>
      <c r="B1133" s="3" t="s">
        <v>856</v>
      </c>
      <c r="C1133" t="s">
        <v>1381</v>
      </c>
      <c r="D1133" t="s">
        <v>737</v>
      </c>
      <c r="E1133" t="s">
        <v>738</v>
      </c>
      <c r="F1133" t="s">
        <v>68</v>
      </c>
      <c r="G1133" t="s">
        <v>62</v>
      </c>
      <c r="H1133" t="s">
        <v>708</v>
      </c>
      <c r="I1133">
        <v>4</v>
      </c>
      <c r="J1133" t="s">
        <v>70</v>
      </c>
      <c r="K1133">
        <v>10.8</v>
      </c>
      <c r="L1133" s="3" t="s">
        <v>1748</v>
      </c>
      <c r="M1133">
        <v>18.3</v>
      </c>
      <c r="N1133" s="3">
        <v>479</v>
      </c>
      <c r="O1133">
        <v>12.8</v>
      </c>
      <c r="P1133" s="3" t="s">
        <v>1749</v>
      </c>
      <c r="Q1133">
        <v>1.5</v>
      </c>
      <c r="R1133" s="3" t="s">
        <v>1749</v>
      </c>
      <c r="S1133">
        <v>10.4</v>
      </c>
      <c r="T1133" s="3" t="s">
        <v>1749</v>
      </c>
      <c r="U1133">
        <v>2.5</v>
      </c>
      <c r="V1133" s="3" t="s">
        <v>1749</v>
      </c>
      <c r="W1133">
        <v>1.1000000000000001</v>
      </c>
      <c r="X1133" s="3" t="s">
        <v>1749</v>
      </c>
      <c r="Y1133">
        <v>9.6</v>
      </c>
      <c r="Z1133" s="3" t="s">
        <v>1749</v>
      </c>
      <c r="AA1133">
        <v>1.1000000000000001</v>
      </c>
      <c r="AB1133" s="3" t="s">
        <v>1749</v>
      </c>
      <c r="AC1133">
        <v>53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>
        <v>9.9987963999999998</v>
      </c>
      <c r="AK1133">
        <v>-84.111474900000005</v>
      </c>
    </row>
    <row r="1134" spans="1:37" x14ac:dyDescent="0.3">
      <c r="A1134">
        <v>1138</v>
      </c>
      <c r="B1134" s="3" t="s">
        <v>856</v>
      </c>
      <c r="C1134" t="s">
        <v>1382</v>
      </c>
      <c r="D1134" t="s">
        <v>502</v>
      </c>
      <c r="E1134" t="s">
        <v>503</v>
      </c>
      <c r="F1134" t="s">
        <v>82</v>
      </c>
      <c r="G1134" t="s">
        <v>78</v>
      </c>
      <c r="H1134" t="s">
        <v>320</v>
      </c>
      <c r="I1134">
        <v>3</v>
      </c>
      <c r="J1134" t="s">
        <v>64</v>
      </c>
      <c r="K1134">
        <v>10.7</v>
      </c>
      <c r="L1134" s="3" t="s">
        <v>1748</v>
      </c>
      <c r="M1134">
        <v>25.8</v>
      </c>
      <c r="N1134" s="3">
        <v>372</v>
      </c>
      <c r="O1134">
        <v>3.3</v>
      </c>
      <c r="P1134" s="3" t="s">
        <v>1749</v>
      </c>
      <c r="Q1134">
        <v>1.1000000000000001</v>
      </c>
      <c r="R1134" s="3" t="s">
        <v>1749</v>
      </c>
      <c r="S1134">
        <v>16.600000000000001</v>
      </c>
      <c r="T1134" s="3">
        <v>641</v>
      </c>
      <c r="U1134">
        <v>1.8</v>
      </c>
      <c r="V1134" s="3" t="s">
        <v>1749</v>
      </c>
      <c r="W1134">
        <v>1</v>
      </c>
      <c r="X1134" s="3" t="s">
        <v>1749</v>
      </c>
      <c r="Y1134">
        <v>9.9</v>
      </c>
      <c r="Z1134" s="3" t="s">
        <v>1749</v>
      </c>
      <c r="AA1134">
        <v>1.3</v>
      </c>
      <c r="AB1134" s="3" t="s">
        <v>1749</v>
      </c>
      <c r="AC1134">
        <v>53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  <c r="AJ1134">
        <v>-12.1040542</v>
      </c>
      <c r="AK1134">
        <v>-76.962905699999993</v>
      </c>
    </row>
    <row r="1135" spans="1:37" x14ac:dyDescent="0.3">
      <c r="A1135">
        <v>1139</v>
      </c>
      <c r="B1135" s="3" t="s">
        <v>703</v>
      </c>
      <c r="C1135" t="s">
        <v>1383</v>
      </c>
      <c r="D1135" t="s">
        <v>205</v>
      </c>
      <c r="E1135" t="s">
        <v>206</v>
      </c>
      <c r="F1135" t="s">
        <v>82</v>
      </c>
      <c r="G1135" t="s">
        <v>78</v>
      </c>
      <c r="H1135" t="s">
        <v>320</v>
      </c>
      <c r="I1135">
        <v>4</v>
      </c>
      <c r="J1135" t="s">
        <v>70</v>
      </c>
      <c r="K1135">
        <v>4.0999999999999996</v>
      </c>
      <c r="L1135" s="3" t="s">
        <v>1748</v>
      </c>
      <c r="M1135">
        <v>24.1</v>
      </c>
      <c r="N1135" s="3">
        <v>401</v>
      </c>
      <c r="O1135">
        <v>49.1</v>
      </c>
      <c r="P1135" s="3">
        <v>318</v>
      </c>
      <c r="Q1135">
        <v>1.1000000000000001</v>
      </c>
      <c r="R1135" s="3" t="s">
        <v>1749</v>
      </c>
      <c r="S1135">
        <v>0</v>
      </c>
      <c r="T1135" s="3">
        <v>0</v>
      </c>
      <c r="U1135">
        <v>1.5</v>
      </c>
      <c r="V1135" s="3" t="s">
        <v>1749</v>
      </c>
      <c r="W1135">
        <v>1</v>
      </c>
      <c r="X1135" s="3" t="s">
        <v>1749</v>
      </c>
      <c r="Y1135">
        <v>5</v>
      </c>
      <c r="Z1135" s="3" t="s">
        <v>1749</v>
      </c>
      <c r="AA1135">
        <v>1</v>
      </c>
      <c r="AB1135" s="3" t="s">
        <v>1749</v>
      </c>
      <c r="AC1135">
        <v>53</v>
      </c>
      <c r="AD1135">
        <v>71</v>
      </c>
      <c r="AE1135">
        <v>2</v>
      </c>
      <c r="AF1135">
        <v>551</v>
      </c>
      <c r="AG1135">
        <v>925</v>
      </c>
      <c r="AH1135">
        <v>12243</v>
      </c>
      <c r="AI1135">
        <v>21932</v>
      </c>
      <c r="AJ1135">
        <v>-32.803682100000003</v>
      </c>
      <c r="AK1135">
        <v>-69.069615600000006</v>
      </c>
    </row>
    <row r="1136" spans="1:37" x14ac:dyDescent="0.3">
      <c r="A1136">
        <v>1140</v>
      </c>
      <c r="B1136" s="3" t="s">
        <v>856</v>
      </c>
      <c r="C1136" t="s">
        <v>1384</v>
      </c>
      <c r="D1136" t="s">
        <v>278</v>
      </c>
      <c r="E1136" t="s">
        <v>279</v>
      </c>
      <c r="F1136" t="s">
        <v>68</v>
      </c>
      <c r="G1136" t="s">
        <v>62</v>
      </c>
      <c r="H1136" t="s">
        <v>63</v>
      </c>
      <c r="I1136">
        <v>3</v>
      </c>
      <c r="J1136" t="s">
        <v>70</v>
      </c>
      <c r="K1136">
        <v>5.8</v>
      </c>
      <c r="L1136" s="3" t="s">
        <v>1748</v>
      </c>
      <c r="M1136">
        <v>5.6</v>
      </c>
      <c r="N1136" s="3" t="s">
        <v>1748</v>
      </c>
      <c r="O1136">
        <v>25.1</v>
      </c>
      <c r="P1136" s="3">
        <v>582</v>
      </c>
      <c r="Q1136">
        <v>7.1</v>
      </c>
      <c r="R1136" s="3" t="s">
        <v>1749</v>
      </c>
      <c r="S1136">
        <v>2.8</v>
      </c>
      <c r="T1136" s="3" t="s">
        <v>1749</v>
      </c>
      <c r="U1136">
        <v>4.5999999999999996</v>
      </c>
      <c r="V1136" s="3" t="s">
        <v>1749</v>
      </c>
      <c r="W1136">
        <v>12</v>
      </c>
      <c r="X1136" s="3">
        <v>636</v>
      </c>
      <c r="Y1136">
        <v>7.6</v>
      </c>
      <c r="Z1136" s="3" t="s">
        <v>1749</v>
      </c>
      <c r="AA1136">
        <v>42.6</v>
      </c>
      <c r="AB1136" s="3">
        <v>345</v>
      </c>
      <c r="AC1136">
        <v>53</v>
      </c>
      <c r="AD1136">
        <v>90</v>
      </c>
      <c r="AE1136">
        <v>8</v>
      </c>
      <c r="AF1136">
        <v>4882</v>
      </c>
      <c r="AG1136">
        <v>2453</v>
      </c>
      <c r="AH1136">
        <v>27945</v>
      </c>
      <c r="AI1136">
        <v>51090</v>
      </c>
      <c r="AJ1136">
        <v>43.362343600000003</v>
      </c>
      <c r="AK1136">
        <v>-8.4115400999999999</v>
      </c>
    </row>
    <row r="1137" spans="1:37" x14ac:dyDescent="0.3">
      <c r="A1137">
        <v>1141</v>
      </c>
      <c r="B1137" s="3" t="s">
        <v>856</v>
      </c>
      <c r="C1137" t="s">
        <v>1385</v>
      </c>
      <c r="D1137" t="s">
        <v>190</v>
      </c>
      <c r="E1137" t="s">
        <v>191</v>
      </c>
      <c r="F1137" t="s">
        <v>82</v>
      </c>
      <c r="G1137" t="s">
        <v>69</v>
      </c>
      <c r="H1137" t="s">
        <v>320</v>
      </c>
      <c r="I1137">
        <v>4</v>
      </c>
      <c r="J1137" t="s">
        <v>70</v>
      </c>
      <c r="K1137">
        <v>12.4</v>
      </c>
      <c r="L1137" s="3" t="s">
        <v>1748</v>
      </c>
      <c r="M1137">
        <v>2.6</v>
      </c>
      <c r="N1137" s="3" t="s">
        <v>1748</v>
      </c>
      <c r="O1137">
        <v>17.600000000000001</v>
      </c>
      <c r="P1137" s="3" t="s">
        <v>1749</v>
      </c>
      <c r="Q1137">
        <v>4.2</v>
      </c>
      <c r="R1137" s="3" t="s">
        <v>1749</v>
      </c>
      <c r="S1137">
        <v>1.7</v>
      </c>
      <c r="T1137" s="3" t="s">
        <v>1749</v>
      </c>
      <c r="U1137">
        <v>1.3</v>
      </c>
      <c r="V1137" s="3" t="s">
        <v>1749</v>
      </c>
      <c r="W1137">
        <v>10</v>
      </c>
      <c r="X1137" s="3">
        <v>669</v>
      </c>
      <c r="Y1137">
        <v>4.5999999999999996</v>
      </c>
      <c r="Z1137" s="3" t="s">
        <v>1749</v>
      </c>
      <c r="AA1137">
        <v>1.6</v>
      </c>
      <c r="AB1137" s="3" t="s">
        <v>1749</v>
      </c>
      <c r="AC1137">
        <v>53</v>
      </c>
      <c r="AD1137">
        <v>86</v>
      </c>
      <c r="AE1137">
        <v>13</v>
      </c>
      <c r="AF1137">
        <v>5314</v>
      </c>
      <c r="AG1137">
        <v>12406</v>
      </c>
      <c r="AH1137">
        <v>17842</v>
      </c>
      <c r="AI1137">
        <v>32148</v>
      </c>
      <c r="AJ1137">
        <v>-8.0507244999999994</v>
      </c>
      <c r="AK1137">
        <v>-34.950881199999998</v>
      </c>
    </row>
    <row r="1138" spans="1:37" x14ac:dyDescent="0.3">
      <c r="A1138">
        <v>1142</v>
      </c>
      <c r="B1138" s="3" t="s">
        <v>703</v>
      </c>
      <c r="C1138" t="s">
        <v>1386</v>
      </c>
      <c r="D1138" t="s">
        <v>190</v>
      </c>
      <c r="E1138" t="s">
        <v>191</v>
      </c>
      <c r="F1138" t="s">
        <v>68</v>
      </c>
      <c r="G1138" t="s">
        <v>69</v>
      </c>
      <c r="H1138" t="s">
        <v>63</v>
      </c>
      <c r="I1138">
        <v>4</v>
      </c>
      <c r="J1138" t="s">
        <v>70</v>
      </c>
      <c r="K1138">
        <v>12.4</v>
      </c>
      <c r="L1138" s="3" t="s">
        <v>1748</v>
      </c>
      <c r="M1138">
        <v>5.0999999999999996</v>
      </c>
      <c r="N1138" s="3" t="s">
        <v>1748</v>
      </c>
      <c r="O1138">
        <v>16.3</v>
      </c>
      <c r="P1138" s="3" t="s">
        <v>1749</v>
      </c>
      <c r="Q1138">
        <v>16.100000000000001</v>
      </c>
      <c r="R1138" s="3">
        <v>615</v>
      </c>
      <c r="S1138">
        <v>2.8</v>
      </c>
      <c r="T1138" s="3" t="s">
        <v>1749</v>
      </c>
      <c r="U1138">
        <v>1.7</v>
      </c>
      <c r="V1138" s="3" t="s">
        <v>1749</v>
      </c>
      <c r="W1138">
        <v>6.5</v>
      </c>
      <c r="X1138" s="3" t="s">
        <v>1749</v>
      </c>
      <c r="Y1138">
        <v>3.8</v>
      </c>
      <c r="Z1138" s="3" t="s">
        <v>1749</v>
      </c>
      <c r="AA1138">
        <v>4</v>
      </c>
      <c r="AB1138" s="3" t="s">
        <v>1749</v>
      </c>
      <c r="AC1138">
        <v>53</v>
      </c>
      <c r="AD1138">
        <v>86</v>
      </c>
      <c r="AE1138">
        <v>13</v>
      </c>
      <c r="AF1138">
        <v>5314</v>
      </c>
      <c r="AG1138">
        <v>12406</v>
      </c>
      <c r="AH1138">
        <v>17842</v>
      </c>
      <c r="AI1138">
        <v>32148</v>
      </c>
      <c r="AJ1138">
        <v>-21.983994200000001</v>
      </c>
      <c r="AK1138">
        <v>-47.881537100000003</v>
      </c>
    </row>
    <row r="1139" spans="1:37" x14ac:dyDescent="0.3">
      <c r="A1139">
        <v>1143</v>
      </c>
      <c r="B1139" s="3" t="s">
        <v>703</v>
      </c>
      <c r="C1139" t="s">
        <v>1387</v>
      </c>
      <c r="D1139" t="s">
        <v>190</v>
      </c>
      <c r="E1139" t="s">
        <v>191</v>
      </c>
      <c r="F1139" t="s">
        <v>82</v>
      </c>
      <c r="G1139" t="s">
        <v>69</v>
      </c>
      <c r="H1139" t="s">
        <v>63</v>
      </c>
      <c r="I1139">
        <v>5</v>
      </c>
      <c r="J1139" t="s">
        <v>70</v>
      </c>
      <c r="K1139">
        <v>13</v>
      </c>
      <c r="L1139" s="3" t="s">
        <v>1748</v>
      </c>
      <c r="M1139">
        <v>5.8</v>
      </c>
      <c r="N1139" s="3" t="s">
        <v>1748</v>
      </c>
      <c r="O1139">
        <v>18.8</v>
      </c>
      <c r="P1139" s="3">
        <v>699</v>
      </c>
      <c r="Q1139">
        <v>5.5</v>
      </c>
      <c r="R1139" s="3" t="s">
        <v>1749</v>
      </c>
      <c r="S1139">
        <v>3.1</v>
      </c>
      <c r="T1139" s="3" t="s">
        <v>1749</v>
      </c>
      <c r="U1139">
        <v>4</v>
      </c>
      <c r="V1139" s="3" t="s">
        <v>1749</v>
      </c>
      <c r="W1139">
        <v>3</v>
      </c>
      <c r="X1139" s="3" t="s">
        <v>1749</v>
      </c>
      <c r="Y1139">
        <v>5.9</v>
      </c>
      <c r="Z1139" s="3" t="s">
        <v>1749</v>
      </c>
      <c r="AA1139">
        <v>3.8</v>
      </c>
      <c r="AB1139" s="3" t="s">
        <v>1749</v>
      </c>
      <c r="AC1139">
        <v>53</v>
      </c>
      <c r="AD1139">
        <v>86</v>
      </c>
      <c r="AE1139">
        <v>13</v>
      </c>
      <c r="AF1139">
        <v>5314</v>
      </c>
      <c r="AG1139">
        <v>12406</v>
      </c>
      <c r="AH1139">
        <v>17842</v>
      </c>
      <c r="AI1139">
        <v>32148</v>
      </c>
      <c r="AJ1139">
        <v>-25.426832300000001</v>
      </c>
      <c r="AK1139">
        <v>-49.261904100000002</v>
      </c>
    </row>
    <row r="1140" spans="1:37" x14ac:dyDescent="0.3">
      <c r="A1140">
        <v>1144</v>
      </c>
      <c r="B1140" s="3" t="s">
        <v>1002</v>
      </c>
      <c r="C1140" t="s">
        <v>1388</v>
      </c>
      <c r="D1140" t="s">
        <v>243</v>
      </c>
      <c r="E1140" t="s">
        <v>244</v>
      </c>
      <c r="F1140" t="s">
        <v>68</v>
      </c>
      <c r="G1140" t="s">
        <v>78</v>
      </c>
      <c r="H1140" t="s">
        <v>63</v>
      </c>
      <c r="I1140">
        <v>4</v>
      </c>
      <c r="J1140" t="s">
        <v>70</v>
      </c>
      <c r="K1140">
        <v>3.6</v>
      </c>
      <c r="L1140" s="3" t="s">
        <v>1748</v>
      </c>
      <c r="M1140">
        <v>1.5</v>
      </c>
      <c r="N1140" s="3" t="s">
        <v>1748</v>
      </c>
      <c r="O1140">
        <v>3.3</v>
      </c>
      <c r="P1140" s="3" t="s">
        <v>1749</v>
      </c>
      <c r="Q1140">
        <v>25.3</v>
      </c>
      <c r="R1140" s="3">
        <v>481</v>
      </c>
      <c r="S1140">
        <v>4.0999999999999996</v>
      </c>
      <c r="T1140" s="3" t="s">
        <v>1749</v>
      </c>
      <c r="U1140">
        <v>3</v>
      </c>
      <c r="V1140" s="3" t="s">
        <v>1749</v>
      </c>
      <c r="W1140">
        <v>5.5</v>
      </c>
      <c r="X1140" s="3" t="s">
        <v>1749</v>
      </c>
      <c r="Y1140">
        <v>4.7</v>
      </c>
      <c r="Z1140" s="3" t="s">
        <v>1749</v>
      </c>
      <c r="AA1140">
        <v>1</v>
      </c>
      <c r="AB1140" s="3" t="s">
        <v>1749</v>
      </c>
      <c r="AC1140">
        <v>53</v>
      </c>
      <c r="AD1140">
        <v>92</v>
      </c>
      <c r="AE1140">
        <v>4</v>
      </c>
      <c r="AF1140">
        <v>2834</v>
      </c>
      <c r="AG1140">
        <v>1344</v>
      </c>
      <c r="AH1140">
        <v>29636</v>
      </c>
      <c r="AI1140">
        <v>54776</v>
      </c>
      <c r="AJ1140">
        <v>42.349850799999999</v>
      </c>
      <c r="AK1140">
        <v>14.136053199999999</v>
      </c>
    </row>
    <row r="1141" spans="1:37" x14ac:dyDescent="0.3">
      <c r="A1141">
        <v>1145</v>
      </c>
      <c r="B1141" s="3" t="s">
        <v>856</v>
      </c>
      <c r="C1141" t="s">
        <v>1389</v>
      </c>
      <c r="D1141" t="s">
        <v>243</v>
      </c>
      <c r="E1141" t="s">
        <v>244</v>
      </c>
      <c r="F1141" t="s">
        <v>61</v>
      </c>
      <c r="G1141" t="s">
        <v>62</v>
      </c>
      <c r="H1141" t="s">
        <v>63</v>
      </c>
      <c r="I1141">
        <v>3</v>
      </c>
      <c r="J1141" t="s">
        <v>70</v>
      </c>
      <c r="K1141">
        <v>3.9</v>
      </c>
      <c r="L1141" s="3" t="s">
        <v>1748</v>
      </c>
      <c r="M1141">
        <v>1.3</v>
      </c>
      <c r="N1141" s="3" t="s">
        <v>1748</v>
      </c>
      <c r="O1141">
        <v>6.1</v>
      </c>
      <c r="P1141" s="3" t="s">
        <v>1749</v>
      </c>
      <c r="Q1141">
        <v>33.5</v>
      </c>
      <c r="R1141" s="3">
        <v>409</v>
      </c>
      <c r="S1141">
        <v>10.7</v>
      </c>
      <c r="T1141" s="3" t="s">
        <v>1749</v>
      </c>
      <c r="U1141">
        <v>6.7</v>
      </c>
      <c r="V1141" s="3" t="s">
        <v>1749</v>
      </c>
      <c r="W1141">
        <v>2.4</v>
      </c>
      <c r="X1141" s="3" t="s">
        <v>1749</v>
      </c>
      <c r="Y1141">
        <v>6.8</v>
      </c>
      <c r="Z1141" s="3" t="s">
        <v>1749</v>
      </c>
      <c r="AA1141">
        <v>14.4</v>
      </c>
      <c r="AB1141" s="3">
        <v>620</v>
      </c>
      <c r="AC1141">
        <v>53</v>
      </c>
      <c r="AD1141">
        <v>92</v>
      </c>
      <c r="AE1141">
        <v>4</v>
      </c>
      <c r="AF1141">
        <v>2834</v>
      </c>
      <c r="AG1141">
        <v>1344</v>
      </c>
      <c r="AH1141">
        <v>29636</v>
      </c>
      <c r="AI1141">
        <v>54776</v>
      </c>
      <c r="AJ1141">
        <v>42.413292200000001</v>
      </c>
      <c r="AK1141">
        <v>12.114170400000001</v>
      </c>
    </row>
    <row r="1142" spans="1:37" x14ac:dyDescent="0.3">
      <c r="A1142">
        <v>1146</v>
      </c>
      <c r="B1142" s="3" t="s">
        <v>856</v>
      </c>
      <c r="C1142" t="s">
        <v>1390</v>
      </c>
      <c r="D1142" t="s">
        <v>243</v>
      </c>
      <c r="E1142" t="s">
        <v>244</v>
      </c>
      <c r="F1142" t="s">
        <v>61</v>
      </c>
      <c r="G1142" t="s">
        <v>62</v>
      </c>
      <c r="H1142" t="s">
        <v>63</v>
      </c>
      <c r="I1142">
        <v>3</v>
      </c>
      <c r="J1142" t="s">
        <v>70</v>
      </c>
      <c r="K1142">
        <v>7.2</v>
      </c>
      <c r="L1142" s="3" t="s">
        <v>1748</v>
      </c>
      <c r="M1142">
        <v>2.5</v>
      </c>
      <c r="N1142" s="3" t="s">
        <v>1748</v>
      </c>
      <c r="O1142">
        <v>10.199999999999999</v>
      </c>
      <c r="P1142" s="3" t="s">
        <v>1749</v>
      </c>
      <c r="Q1142">
        <v>22</v>
      </c>
      <c r="R1142" s="3">
        <v>528</v>
      </c>
      <c r="S1142">
        <v>4.7</v>
      </c>
      <c r="T1142" s="3" t="s">
        <v>1749</v>
      </c>
      <c r="U1142">
        <v>4</v>
      </c>
      <c r="V1142" s="3" t="s">
        <v>1749</v>
      </c>
      <c r="W1142">
        <v>5.8</v>
      </c>
      <c r="X1142" s="3" t="s">
        <v>1749</v>
      </c>
      <c r="Y1142">
        <v>7.7</v>
      </c>
      <c r="Z1142" s="3" t="s">
        <v>1749</v>
      </c>
      <c r="AA1142">
        <v>20.7</v>
      </c>
      <c r="AB1142" s="3">
        <v>539</v>
      </c>
      <c r="AC1142">
        <v>53</v>
      </c>
      <c r="AD1142">
        <v>92</v>
      </c>
      <c r="AE1142">
        <v>4</v>
      </c>
      <c r="AF1142">
        <v>2834</v>
      </c>
      <c r="AG1142">
        <v>1344</v>
      </c>
      <c r="AH1142">
        <v>29636</v>
      </c>
      <c r="AI1142">
        <v>54776</v>
      </c>
      <c r="AJ1142">
        <v>46.065285099999997</v>
      </c>
      <c r="AK1142">
        <v>13.2373414</v>
      </c>
    </row>
    <row r="1143" spans="1:37" x14ac:dyDescent="0.3">
      <c r="A1143">
        <v>1147</v>
      </c>
      <c r="B1143" s="3" t="s">
        <v>856</v>
      </c>
      <c r="C1143" t="s">
        <v>1391</v>
      </c>
      <c r="D1143" t="s">
        <v>384</v>
      </c>
      <c r="E1143" t="s">
        <v>385</v>
      </c>
      <c r="F1143" t="s">
        <v>82</v>
      </c>
      <c r="G1143" t="s">
        <v>69</v>
      </c>
      <c r="H1143" t="s">
        <v>320</v>
      </c>
      <c r="I1143">
        <v>4</v>
      </c>
      <c r="J1143" t="s">
        <v>70</v>
      </c>
      <c r="K1143">
        <v>12.5</v>
      </c>
      <c r="L1143" s="3" t="s">
        <v>1748</v>
      </c>
      <c r="M1143">
        <v>9.5</v>
      </c>
      <c r="N1143" s="3" t="s">
        <v>1748</v>
      </c>
      <c r="O1143">
        <v>14.5</v>
      </c>
      <c r="P1143" s="3" t="s">
        <v>1749</v>
      </c>
      <c r="Q1143">
        <v>1.3</v>
      </c>
      <c r="R1143" s="3" t="s">
        <v>1749</v>
      </c>
      <c r="S1143">
        <v>4.5999999999999996</v>
      </c>
      <c r="T1143" s="3" t="s">
        <v>1749</v>
      </c>
      <c r="U1143">
        <v>1.2</v>
      </c>
      <c r="V1143" s="3" t="s">
        <v>1749</v>
      </c>
      <c r="W1143">
        <v>1.1000000000000001</v>
      </c>
      <c r="X1143" s="3" t="s">
        <v>1749</v>
      </c>
      <c r="Y1143">
        <v>10.199999999999999</v>
      </c>
      <c r="Z1143" s="3" t="s">
        <v>1749</v>
      </c>
      <c r="AA1143">
        <v>1.8</v>
      </c>
      <c r="AB1143" s="3" t="s">
        <v>1749</v>
      </c>
      <c r="AC1143">
        <v>53</v>
      </c>
      <c r="AD1143">
        <v>76</v>
      </c>
      <c r="AE1143">
        <v>9</v>
      </c>
      <c r="AF1143">
        <v>2316</v>
      </c>
      <c r="AG1143">
        <v>12885</v>
      </c>
      <c r="AH1143">
        <v>11033</v>
      </c>
      <c r="AI1143">
        <v>20640</v>
      </c>
      <c r="AJ1143">
        <v>-5.1341871000000001</v>
      </c>
      <c r="AK1143">
        <v>119.48807859999999</v>
      </c>
    </row>
    <row r="1144" spans="1:37" x14ac:dyDescent="0.3">
      <c r="A1144">
        <v>1148</v>
      </c>
      <c r="B1144" s="3" t="s">
        <v>856</v>
      </c>
      <c r="C1144" t="s">
        <v>1392</v>
      </c>
      <c r="D1144" t="s">
        <v>384</v>
      </c>
      <c r="E1144" t="s">
        <v>385</v>
      </c>
      <c r="F1144" t="s">
        <v>82</v>
      </c>
      <c r="G1144" t="s">
        <v>69</v>
      </c>
      <c r="H1144" t="s">
        <v>320</v>
      </c>
      <c r="I1144">
        <v>3</v>
      </c>
      <c r="J1144" t="s">
        <v>70</v>
      </c>
      <c r="K1144">
        <v>10.7</v>
      </c>
      <c r="L1144" s="3" t="s">
        <v>1748</v>
      </c>
      <c r="M1144">
        <v>11.5</v>
      </c>
      <c r="N1144" s="3" t="s">
        <v>1748</v>
      </c>
      <c r="O1144">
        <v>13.6</v>
      </c>
      <c r="P1144" s="3" t="s">
        <v>1749</v>
      </c>
      <c r="Q1144">
        <v>1.5</v>
      </c>
      <c r="R1144" s="3" t="s">
        <v>1749</v>
      </c>
      <c r="S1144">
        <v>10.3</v>
      </c>
      <c r="T1144" s="3" t="s">
        <v>1749</v>
      </c>
      <c r="U1144">
        <v>2</v>
      </c>
      <c r="V1144" s="3" t="s">
        <v>1749</v>
      </c>
      <c r="W1144">
        <v>1</v>
      </c>
      <c r="X1144" s="3" t="s">
        <v>1749</v>
      </c>
      <c r="Y1144">
        <v>7.5</v>
      </c>
      <c r="Z1144" s="3" t="s">
        <v>1749</v>
      </c>
      <c r="AA1144">
        <v>7</v>
      </c>
      <c r="AB1144" s="3" t="s">
        <v>1749</v>
      </c>
      <c r="AC1144">
        <v>53</v>
      </c>
      <c r="AD1144">
        <v>76</v>
      </c>
      <c r="AE1144">
        <v>9</v>
      </c>
      <c r="AF1144">
        <v>2316</v>
      </c>
      <c r="AG1144">
        <v>12885</v>
      </c>
      <c r="AH1144">
        <v>11033</v>
      </c>
      <c r="AI1144">
        <v>20640</v>
      </c>
      <c r="AJ1144">
        <v>-7.5596274000000001</v>
      </c>
      <c r="AK1144">
        <v>110.8563805</v>
      </c>
    </row>
    <row r="1145" spans="1:37" x14ac:dyDescent="0.3">
      <c r="A1145">
        <v>1149</v>
      </c>
      <c r="B1145" s="3">
        <v>1149</v>
      </c>
      <c r="C1145" t="s">
        <v>1393</v>
      </c>
      <c r="D1145" t="s">
        <v>278</v>
      </c>
      <c r="E1145" t="s">
        <v>279</v>
      </c>
      <c r="F1145" t="s">
        <v>61</v>
      </c>
      <c r="G1145" t="s">
        <v>62</v>
      </c>
      <c r="H1145" t="s">
        <v>63</v>
      </c>
      <c r="I1145">
        <v>3</v>
      </c>
      <c r="J1145" t="s">
        <v>64</v>
      </c>
      <c r="K1145">
        <v>5.8</v>
      </c>
      <c r="L1145" s="3" t="s">
        <v>1748</v>
      </c>
      <c r="M1145">
        <v>1.9</v>
      </c>
      <c r="N1145" s="3" t="s">
        <v>1748</v>
      </c>
      <c r="O1145">
        <v>18.7</v>
      </c>
      <c r="P1145" s="3" t="s">
        <v>1749</v>
      </c>
      <c r="Q1145">
        <v>13.1</v>
      </c>
      <c r="R1145" s="3">
        <v>676</v>
      </c>
      <c r="S1145">
        <v>2.9</v>
      </c>
      <c r="T1145" s="3" t="s">
        <v>1749</v>
      </c>
      <c r="U1145">
        <v>12.5</v>
      </c>
      <c r="V1145" s="3">
        <v>671</v>
      </c>
      <c r="W1145">
        <v>4.9000000000000004</v>
      </c>
      <c r="X1145" s="3" t="s">
        <v>1749</v>
      </c>
      <c r="Y1145">
        <v>7.9</v>
      </c>
      <c r="Z1145" s="3" t="s">
        <v>1749</v>
      </c>
      <c r="AA1145">
        <v>2.2999999999999998</v>
      </c>
      <c r="AB1145" s="3" t="s">
        <v>1749</v>
      </c>
      <c r="AC1145">
        <v>53</v>
      </c>
      <c r="AD1145">
        <v>90</v>
      </c>
      <c r="AE1145">
        <v>8</v>
      </c>
      <c r="AF1145">
        <v>4882</v>
      </c>
      <c r="AG1145">
        <v>2453</v>
      </c>
      <c r="AH1145">
        <v>27945</v>
      </c>
      <c r="AI1145">
        <v>51090</v>
      </c>
      <c r="AJ1145">
        <v>41.617725</v>
      </c>
      <c r="AK1145">
        <v>0.61791189999999996</v>
      </c>
    </row>
    <row r="1146" spans="1:37" x14ac:dyDescent="0.3">
      <c r="A1146">
        <v>1150</v>
      </c>
      <c r="B1146" s="3" t="s">
        <v>856</v>
      </c>
      <c r="C1146" t="s">
        <v>1394</v>
      </c>
      <c r="D1146" t="s">
        <v>122</v>
      </c>
      <c r="E1146" t="s">
        <v>123</v>
      </c>
      <c r="F1146" t="s">
        <v>68</v>
      </c>
      <c r="G1146" t="s">
        <v>62</v>
      </c>
      <c r="H1146" t="s">
        <v>320</v>
      </c>
      <c r="I1146">
        <v>4</v>
      </c>
      <c r="J1146" t="s">
        <v>70</v>
      </c>
      <c r="K1146">
        <v>4.7</v>
      </c>
      <c r="L1146" s="3" t="s">
        <v>1748</v>
      </c>
      <c r="M1146">
        <v>1.9</v>
      </c>
      <c r="N1146" s="3" t="s">
        <v>1748</v>
      </c>
      <c r="O1146">
        <v>9.6999999999999993</v>
      </c>
      <c r="P1146" s="3" t="s">
        <v>1749</v>
      </c>
      <c r="Q1146">
        <v>6.5</v>
      </c>
      <c r="R1146" s="3" t="s">
        <v>1749</v>
      </c>
      <c r="S1146">
        <v>52.4</v>
      </c>
      <c r="T1146" s="3">
        <v>350</v>
      </c>
      <c r="U1146">
        <v>29.1</v>
      </c>
      <c r="V1146" s="3">
        <v>430</v>
      </c>
      <c r="W1146">
        <v>5.7</v>
      </c>
      <c r="X1146" s="3" t="s">
        <v>1749</v>
      </c>
      <c r="Y1146">
        <v>8.9</v>
      </c>
      <c r="Z1146" s="3" t="s">
        <v>1749</v>
      </c>
      <c r="AA1146">
        <v>1.3</v>
      </c>
      <c r="AB1146" s="3" t="s">
        <v>1749</v>
      </c>
      <c r="AC1146">
        <v>53</v>
      </c>
      <c r="AD1146">
        <v>95</v>
      </c>
      <c r="AE1146">
        <v>1</v>
      </c>
      <c r="AF1146">
        <v>499</v>
      </c>
      <c r="AG1146">
        <v>166</v>
      </c>
      <c r="AH1146">
        <v>31931</v>
      </c>
      <c r="AI1146">
        <v>67900</v>
      </c>
      <c r="AJ1146">
        <v>50.911245999999998</v>
      </c>
      <c r="AK1146">
        <v>8.0254578999999993</v>
      </c>
    </row>
    <row r="1147" spans="1:37" x14ac:dyDescent="0.3">
      <c r="A1147">
        <v>1151</v>
      </c>
      <c r="B1147" s="3" t="s">
        <v>1002</v>
      </c>
      <c r="C1147" t="s">
        <v>1395</v>
      </c>
      <c r="D1147" t="s">
        <v>104</v>
      </c>
      <c r="E1147" t="s">
        <v>105</v>
      </c>
      <c r="F1147" t="s">
        <v>68</v>
      </c>
      <c r="G1147" t="s">
        <v>69</v>
      </c>
      <c r="H1147" t="s">
        <v>320</v>
      </c>
      <c r="I1147">
        <v>5</v>
      </c>
      <c r="J1147" t="s">
        <v>70</v>
      </c>
      <c r="K1147">
        <v>9</v>
      </c>
      <c r="L1147" s="3" t="s">
        <v>1748</v>
      </c>
      <c r="M1147">
        <v>2.6</v>
      </c>
      <c r="N1147" s="3" t="s">
        <v>1748</v>
      </c>
      <c r="O1147">
        <v>6</v>
      </c>
      <c r="P1147" s="3" t="s">
        <v>1749</v>
      </c>
      <c r="Q1147">
        <v>5.7</v>
      </c>
      <c r="R1147" s="3" t="s">
        <v>1749</v>
      </c>
      <c r="S1147">
        <v>9.3000000000000007</v>
      </c>
      <c r="T1147" s="3" t="s">
        <v>1749</v>
      </c>
      <c r="U1147">
        <v>6.9</v>
      </c>
      <c r="V1147" s="3" t="s">
        <v>1749</v>
      </c>
      <c r="W1147">
        <v>36.799999999999997</v>
      </c>
      <c r="X1147" s="3">
        <v>402</v>
      </c>
      <c r="Y1147">
        <v>6.4</v>
      </c>
      <c r="Z1147" s="3" t="s">
        <v>1749</v>
      </c>
      <c r="AA1147">
        <v>1.2</v>
      </c>
      <c r="AB1147" s="3" t="s">
        <v>1749</v>
      </c>
      <c r="AC1147">
        <v>53</v>
      </c>
      <c r="AD1147">
        <v>92</v>
      </c>
      <c r="AE1147">
        <v>4</v>
      </c>
      <c r="AF1147">
        <v>2785</v>
      </c>
      <c r="AG1147">
        <v>932</v>
      </c>
      <c r="AH1147">
        <v>31192</v>
      </c>
      <c r="AI1147">
        <v>58875</v>
      </c>
      <c r="AJ1147">
        <v>49.192805999999997</v>
      </c>
      <c r="AK1147">
        <v>-0.36392600000000003</v>
      </c>
    </row>
    <row r="1148" spans="1:37" x14ac:dyDescent="0.3">
      <c r="A1148">
        <v>1152</v>
      </c>
      <c r="B1148" s="3" t="s">
        <v>856</v>
      </c>
      <c r="C1148" t="s">
        <v>1396</v>
      </c>
      <c r="D1148" t="s">
        <v>104</v>
      </c>
      <c r="E1148" t="s">
        <v>105</v>
      </c>
      <c r="F1148" t="s">
        <v>68</v>
      </c>
      <c r="G1148" t="s">
        <v>62</v>
      </c>
      <c r="H1148" t="s">
        <v>63</v>
      </c>
      <c r="I1148">
        <v>5</v>
      </c>
      <c r="J1148" t="s">
        <v>70</v>
      </c>
      <c r="K1148">
        <v>8.6999999999999993</v>
      </c>
      <c r="L1148" s="3" t="s">
        <v>1748</v>
      </c>
      <c r="M1148">
        <v>2</v>
      </c>
      <c r="N1148" s="3" t="s">
        <v>1748</v>
      </c>
      <c r="O1148">
        <v>4.9000000000000004</v>
      </c>
      <c r="P1148" s="3" t="s">
        <v>1749</v>
      </c>
      <c r="Q1148">
        <v>6.2</v>
      </c>
      <c r="R1148" s="3" t="s">
        <v>1749</v>
      </c>
      <c r="S1148">
        <v>0</v>
      </c>
      <c r="T1148" s="3">
        <v>0</v>
      </c>
      <c r="U1148">
        <v>29.1</v>
      </c>
      <c r="V1148" s="3">
        <v>431</v>
      </c>
      <c r="W1148">
        <v>36.299999999999997</v>
      </c>
      <c r="X1148" s="3">
        <v>409</v>
      </c>
      <c r="Y1148">
        <v>7.8</v>
      </c>
      <c r="Z1148" s="3" t="s">
        <v>1749</v>
      </c>
      <c r="AA1148">
        <v>2.2999999999999998</v>
      </c>
      <c r="AB1148" s="3" t="s">
        <v>1749</v>
      </c>
      <c r="AC1148">
        <v>53</v>
      </c>
      <c r="AD1148">
        <v>92</v>
      </c>
      <c r="AE1148">
        <v>4</v>
      </c>
      <c r="AF1148">
        <v>2785</v>
      </c>
      <c r="AG1148">
        <v>932</v>
      </c>
      <c r="AH1148">
        <v>31192</v>
      </c>
      <c r="AI1148">
        <v>58875</v>
      </c>
      <c r="AJ1148">
        <v>46.585972300000002</v>
      </c>
      <c r="AK1148">
        <v>0.34599489999999999</v>
      </c>
    </row>
    <row r="1149" spans="1:37" x14ac:dyDescent="0.3">
      <c r="A1149">
        <v>1154</v>
      </c>
      <c r="B1149" s="3">
        <v>800</v>
      </c>
      <c r="C1149" t="s">
        <v>1397</v>
      </c>
      <c r="D1149" t="s">
        <v>1219</v>
      </c>
      <c r="E1149" t="s">
        <v>1220</v>
      </c>
      <c r="F1149" t="s">
        <v>68</v>
      </c>
      <c r="G1149" t="s">
        <v>69</v>
      </c>
      <c r="H1149" t="s">
        <v>320</v>
      </c>
      <c r="I1149">
        <v>2</v>
      </c>
      <c r="J1149" t="s">
        <v>70</v>
      </c>
      <c r="K1149">
        <v>3.7</v>
      </c>
      <c r="L1149" s="3" t="s">
        <v>1748</v>
      </c>
      <c r="M1149">
        <v>1.1000000000000001</v>
      </c>
      <c r="N1149" s="3" t="s">
        <v>1748</v>
      </c>
      <c r="O1149">
        <v>60.7</v>
      </c>
      <c r="P1149" s="3">
        <v>233</v>
      </c>
      <c r="Q1149">
        <v>1.7</v>
      </c>
      <c r="R1149" s="3" t="s">
        <v>1749</v>
      </c>
      <c r="S1149">
        <v>1.1000000000000001</v>
      </c>
      <c r="T1149" s="3" t="s">
        <v>1749</v>
      </c>
      <c r="U1149">
        <v>2.1</v>
      </c>
      <c r="V1149" s="3" t="s">
        <v>1749</v>
      </c>
      <c r="W1149">
        <v>1.2</v>
      </c>
      <c r="X1149" s="3" t="s">
        <v>1749</v>
      </c>
      <c r="Y1149">
        <v>7.9</v>
      </c>
      <c r="Z1149" s="3" t="s">
        <v>1749</v>
      </c>
      <c r="AA1149">
        <v>1</v>
      </c>
      <c r="AB1149" s="3" t="s">
        <v>1749</v>
      </c>
      <c r="AC1149">
        <v>53</v>
      </c>
      <c r="AD1149" t="e">
        <v>#N/A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  <c r="AJ1149">
        <v>35.837993699999998</v>
      </c>
      <c r="AK1149">
        <v>10.6073185</v>
      </c>
    </row>
    <row r="1150" spans="1:37" x14ac:dyDescent="0.3">
      <c r="A1150">
        <v>1155</v>
      </c>
      <c r="B1150" s="3" t="s">
        <v>856</v>
      </c>
      <c r="C1150" t="s">
        <v>1398</v>
      </c>
      <c r="D1150" t="s">
        <v>104</v>
      </c>
      <c r="E1150" t="s">
        <v>105</v>
      </c>
      <c r="F1150" t="s">
        <v>82</v>
      </c>
      <c r="G1150" t="s">
        <v>78</v>
      </c>
      <c r="H1150" t="s">
        <v>63</v>
      </c>
      <c r="I1150">
        <v>5</v>
      </c>
      <c r="J1150" t="s">
        <v>70</v>
      </c>
      <c r="K1150">
        <v>10.1</v>
      </c>
      <c r="L1150" s="3" t="s">
        <v>1748</v>
      </c>
      <c r="M1150">
        <v>2.6</v>
      </c>
      <c r="N1150" s="3" t="s">
        <v>1748</v>
      </c>
      <c r="O1150">
        <v>1.2</v>
      </c>
      <c r="P1150" s="3" t="s">
        <v>1749</v>
      </c>
      <c r="Q1150">
        <v>7</v>
      </c>
      <c r="R1150" s="3" t="s">
        <v>1749</v>
      </c>
      <c r="S1150">
        <v>28.5</v>
      </c>
      <c r="T1150" s="3">
        <v>499</v>
      </c>
      <c r="U1150">
        <v>21.6</v>
      </c>
      <c r="V1150" s="3">
        <v>524</v>
      </c>
      <c r="W1150">
        <v>12.5</v>
      </c>
      <c r="X1150" s="3">
        <v>630</v>
      </c>
      <c r="Y1150">
        <v>6.7</v>
      </c>
      <c r="Z1150" s="3" t="s">
        <v>1749</v>
      </c>
      <c r="AA1150">
        <v>1.1000000000000001</v>
      </c>
      <c r="AB1150" s="3" t="s">
        <v>1749</v>
      </c>
      <c r="AC1150">
        <v>53</v>
      </c>
      <c r="AD1150">
        <v>92</v>
      </c>
      <c r="AE1150">
        <v>4</v>
      </c>
      <c r="AF1150">
        <v>2785</v>
      </c>
      <c r="AG1150">
        <v>932</v>
      </c>
      <c r="AH1150">
        <v>31192</v>
      </c>
      <c r="AI1150">
        <v>58875</v>
      </c>
      <c r="AJ1150">
        <v>43.5785488</v>
      </c>
      <c r="AK1150">
        <v>1.4024108</v>
      </c>
    </row>
    <row r="1151" spans="1:37" x14ac:dyDescent="0.3">
      <c r="A1151">
        <v>1156</v>
      </c>
      <c r="B1151" s="3" t="s">
        <v>856</v>
      </c>
      <c r="C1151" t="s">
        <v>1399</v>
      </c>
      <c r="D1151" t="s">
        <v>104</v>
      </c>
      <c r="E1151" t="s">
        <v>105</v>
      </c>
      <c r="F1151" t="s">
        <v>68</v>
      </c>
      <c r="G1151" t="s">
        <v>134</v>
      </c>
      <c r="H1151" t="s">
        <v>708</v>
      </c>
      <c r="I1151">
        <v>4</v>
      </c>
      <c r="J1151" t="s">
        <v>70</v>
      </c>
      <c r="K1151">
        <v>10.9</v>
      </c>
      <c r="L1151" s="3" t="s">
        <v>1748</v>
      </c>
      <c r="M1151">
        <v>2.5</v>
      </c>
      <c r="N1151" s="3" t="s">
        <v>1748</v>
      </c>
      <c r="O1151">
        <v>5.5</v>
      </c>
      <c r="P1151" s="3" t="s">
        <v>1749</v>
      </c>
      <c r="Q1151">
        <v>6.3</v>
      </c>
      <c r="R1151" s="3" t="s">
        <v>1749</v>
      </c>
      <c r="S1151">
        <v>28</v>
      </c>
      <c r="T1151" s="3">
        <v>501</v>
      </c>
      <c r="U1151">
        <v>38.200000000000003</v>
      </c>
      <c r="V1151" s="3">
        <v>361</v>
      </c>
      <c r="W1151">
        <v>12.2</v>
      </c>
      <c r="X1151" s="3">
        <v>633</v>
      </c>
      <c r="Y1151">
        <v>6.7</v>
      </c>
      <c r="Z1151" s="3" t="s">
        <v>1749</v>
      </c>
      <c r="AA1151">
        <v>3.7</v>
      </c>
      <c r="AB1151" s="3" t="s">
        <v>1749</v>
      </c>
      <c r="AC1151">
        <v>53</v>
      </c>
      <c r="AD1151">
        <v>92</v>
      </c>
      <c r="AE1151">
        <v>4</v>
      </c>
      <c r="AF1151">
        <v>2785</v>
      </c>
      <c r="AG1151">
        <v>932</v>
      </c>
      <c r="AH1151">
        <v>31192</v>
      </c>
      <c r="AI1151">
        <v>58875</v>
      </c>
      <c r="AJ1151">
        <v>45.7507892</v>
      </c>
      <c r="AK1151">
        <v>4.8371651</v>
      </c>
    </row>
    <row r="1152" spans="1:37" x14ac:dyDescent="0.3">
      <c r="A1152">
        <v>1157</v>
      </c>
      <c r="B1152" s="3" t="s">
        <v>856</v>
      </c>
      <c r="C1152" t="s">
        <v>1400</v>
      </c>
      <c r="D1152" t="s">
        <v>160</v>
      </c>
      <c r="E1152" t="s">
        <v>161</v>
      </c>
      <c r="F1152" t="s">
        <v>68</v>
      </c>
      <c r="G1152" t="s">
        <v>69</v>
      </c>
      <c r="H1152" t="s">
        <v>320</v>
      </c>
      <c r="I1152">
        <v>2</v>
      </c>
      <c r="J1152" t="s">
        <v>440</v>
      </c>
      <c r="K1152">
        <v>6.4</v>
      </c>
      <c r="L1152" s="3" t="s">
        <v>1748</v>
      </c>
      <c r="M1152">
        <v>9.9</v>
      </c>
      <c r="N1152" s="3" t="s">
        <v>1748</v>
      </c>
      <c r="O1152">
        <v>33.6</v>
      </c>
      <c r="P1152" s="3">
        <v>475</v>
      </c>
      <c r="Q1152">
        <v>2.1</v>
      </c>
      <c r="R1152" s="3" t="s">
        <v>1749</v>
      </c>
      <c r="S1152">
        <v>8</v>
      </c>
      <c r="T1152" s="3" t="s">
        <v>1749</v>
      </c>
      <c r="U1152">
        <v>3.8</v>
      </c>
      <c r="V1152" s="3" t="s">
        <v>1749</v>
      </c>
      <c r="W1152">
        <v>1.1000000000000001</v>
      </c>
      <c r="X1152" s="3" t="s">
        <v>1749</v>
      </c>
      <c r="Y1152">
        <v>9.8000000000000007</v>
      </c>
      <c r="Z1152" s="3" t="s">
        <v>1749</v>
      </c>
      <c r="AA1152">
        <v>1.1000000000000001</v>
      </c>
      <c r="AB1152" s="3" t="s">
        <v>1749</v>
      </c>
      <c r="AC1152">
        <v>53</v>
      </c>
      <c r="AD1152">
        <v>84</v>
      </c>
      <c r="AE1152">
        <v>10</v>
      </c>
      <c r="AF1152">
        <v>3396</v>
      </c>
      <c r="AG1152">
        <v>7901</v>
      </c>
      <c r="AH1152">
        <v>14981</v>
      </c>
      <c r="AI1152">
        <v>28346</v>
      </c>
      <c r="AJ1152">
        <v>3.1597114999999998</v>
      </c>
      <c r="AK1152">
        <v>101.6991738</v>
      </c>
    </row>
    <row r="1153" spans="1:37" x14ac:dyDescent="0.3">
      <c r="A1153">
        <v>1158</v>
      </c>
      <c r="B1153" s="3" t="s">
        <v>703</v>
      </c>
      <c r="C1153" t="s">
        <v>1401</v>
      </c>
      <c r="D1153" t="s">
        <v>160</v>
      </c>
      <c r="E1153" t="s">
        <v>161</v>
      </c>
      <c r="F1153" t="s">
        <v>61</v>
      </c>
      <c r="G1153" t="s">
        <v>78</v>
      </c>
      <c r="H1153" t="s">
        <v>63</v>
      </c>
      <c r="I1153">
        <v>2</v>
      </c>
      <c r="J1153" t="s">
        <v>70</v>
      </c>
      <c r="K1153">
        <v>7.3</v>
      </c>
      <c r="L1153" s="3" t="s">
        <v>1748</v>
      </c>
      <c r="M1153">
        <v>5.5</v>
      </c>
      <c r="N1153" s="3" t="s">
        <v>1748</v>
      </c>
      <c r="O1153">
        <v>24.1</v>
      </c>
      <c r="P1153" s="3">
        <v>590</v>
      </c>
      <c r="Q1153">
        <v>7.5</v>
      </c>
      <c r="R1153" s="3" t="s">
        <v>1749</v>
      </c>
      <c r="S1153">
        <v>2</v>
      </c>
      <c r="T1153" s="3" t="s">
        <v>1749</v>
      </c>
      <c r="U1153">
        <v>4</v>
      </c>
      <c r="V1153" s="3" t="s">
        <v>1749</v>
      </c>
      <c r="W1153">
        <v>1.6</v>
      </c>
      <c r="X1153" s="3" t="s">
        <v>1749</v>
      </c>
      <c r="Y1153">
        <v>9</v>
      </c>
      <c r="Z1153" s="3" t="s">
        <v>1749</v>
      </c>
      <c r="AA1153">
        <v>15.6</v>
      </c>
      <c r="AB1153" s="3">
        <v>601</v>
      </c>
      <c r="AC1153">
        <v>53</v>
      </c>
      <c r="AD1153">
        <v>84</v>
      </c>
      <c r="AE1153">
        <v>10</v>
      </c>
      <c r="AF1153">
        <v>3396</v>
      </c>
      <c r="AG1153">
        <v>7901</v>
      </c>
      <c r="AH1153">
        <v>14981</v>
      </c>
      <c r="AI1153">
        <v>28346</v>
      </c>
      <c r="AJ1153">
        <v>6.4604292000000001</v>
      </c>
      <c r="AK1153">
        <v>100.351832</v>
      </c>
    </row>
    <row r="1154" spans="1:37" x14ac:dyDescent="0.3">
      <c r="A1154">
        <v>1159</v>
      </c>
      <c r="B1154" s="3" t="s">
        <v>856</v>
      </c>
      <c r="C1154" t="s">
        <v>1402</v>
      </c>
      <c r="D1154" t="s">
        <v>160</v>
      </c>
      <c r="E1154" t="s">
        <v>161</v>
      </c>
      <c r="F1154" t="s">
        <v>68</v>
      </c>
      <c r="G1154" t="s">
        <v>69</v>
      </c>
      <c r="H1154" t="s">
        <v>320</v>
      </c>
      <c r="I1154">
        <v>3</v>
      </c>
      <c r="J1154" t="s">
        <v>70</v>
      </c>
      <c r="K1154">
        <v>13.6</v>
      </c>
      <c r="L1154" s="3" t="s">
        <v>1748</v>
      </c>
      <c r="M1154">
        <v>10</v>
      </c>
      <c r="N1154" s="3" t="s">
        <v>1748</v>
      </c>
      <c r="O1154">
        <v>7.8</v>
      </c>
      <c r="P1154" s="3" t="s">
        <v>1749</v>
      </c>
      <c r="Q1154">
        <v>3.3</v>
      </c>
      <c r="R1154" s="3" t="s">
        <v>1749</v>
      </c>
      <c r="S1154">
        <v>9.8000000000000007</v>
      </c>
      <c r="T1154" s="3" t="s">
        <v>1749</v>
      </c>
      <c r="U1154">
        <v>4</v>
      </c>
      <c r="V1154" s="3" t="s">
        <v>1749</v>
      </c>
      <c r="W1154">
        <v>1.7</v>
      </c>
      <c r="X1154" s="3" t="s">
        <v>1749</v>
      </c>
      <c r="Y1154">
        <v>9.6</v>
      </c>
      <c r="Z1154" s="3" t="s">
        <v>1749</v>
      </c>
      <c r="AA1154">
        <v>2</v>
      </c>
      <c r="AB1154" s="3" t="s">
        <v>1749</v>
      </c>
      <c r="AC1154">
        <v>34</v>
      </c>
      <c r="AD1154">
        <v>84</v>
      </c>
      <c r="AE1154">
        <v>10</v>
      </c>
      <c r="AF1154">
        <v>3396</v>
      </c>
      <c r="AG1154">
        <v>7901</v>
      </c>
      <c r="AH1154">
        <v>14981</v>
      </c>
      <c r="AI1154">
        <v>28346</v>
      </c>
      <c r="AJ1154">
        <v>6.0308675000000003</v>
      </c>
      <c r="AK1154">
        <v>116.1166506</v>
      </c>
    </row>
    <row r="1155" spans="1:37" x14ac:dyDescent="0.3">
      <c r="A1155">
        <v>1160</v>
      </c>
      <c r="B1155" s="3" t="s">
        <v>856</v>
      </c>
      <c r="C1155" t="s">
        <v>1403</v>
      </c>
      <c r="D1155" t="s">
        <v>160</v>
      </c>
      <c r="E1155" t="s">
        <v>161</v>
      </c>
      <c r="F1155" t="s">
        <v>68</v>
      </c>
      <c r="G1155" t="s">
        <v>69</v>
      </c>
      <c r="H1155" t="s">
        <v>320</v>
      </c>
      <c r="I1155">
        <v>3</v>
      </c>
      <c r="J1155" t="s">
        <v>70</v>
      </c>
      <c r="K1155">
        <v>12.6</v>
      </c>
      <c r="L1155" s="3" t="s">
        <v>1748</v>
      </c>
      <c r="M1155">
        <v>8.6999999999999993</v>
      </c>
      <c r="N1155" s="3" t="s">
        <v>1748</v>
      </c>
      <c r="O1155">
        <v>11.9</v>
      </c>
      <c r="P1155" s="3" t="s">
        <v>1749</v>
      </c>
      <c r="Q1155">
        <v>3</v>
      </c>
      <c r="R1155" s="3" t="s">
        <v>1749</v>
      </c>
      <c r="S1155">
        <v>37.299999999999997</v>
      </c>
      <c r="T1155" s="3">
        <v>433</v>
      </c>
      <c r="U1155">
        <v>8.6999999999999993</v>
      </c>
      <c r="V1155" s="3" t="s">
        <v>1749</v>
      </c>
      <c r="W1155">
        <v>1.3</v>
      </c>
      <c r="X1155" s="3" t="s">
        <v>1749</v>
      </c>
      <c r="Y1155">
        <v>8.9</v>
      </c>
      <c r="Z1155" s="3" t="s">
        <v>1749</v>
      </c>
      <c r="AA1155">
        <v>1.2</v>
      </c>
      <c r="AB1155" s="3" t="s">
        <v>1749</v>
      </c>
      <c r="AC1155">
        <v>34</v>
      </c>
      <c r="AD1155">
        <v>84</v>
      </c>
      <c r="AE1155">
        <v>10</v>
      </c>
      <c r="AF1155">
        <v>3396</v>
      </c>
      <c r="AG1155">
        <v>7901</v>
      </c>
      <c r="AH1155">
        <v>14981</v>
      </c>
      <c r="AI1155">
        <v>28346</v>
      </c>
      <c r="AJ1155">
        <v>1.4666794999999999</v>
      </c>
      <c r="AK1155">
        <v>110.42514799999999</v>
      </c>
    </row>
    <row r="1156" spans="1:37" x14ac:dyDescent="0.3">
      <c r="A1156">
        <v>1161</v>
      </c>
      <c r="B1156" s="3" t="s">
        <v>856</v>
      </c>
      <c r="C1156" t="s">
        <v>1404</v>
      </c>
      <c r="D1156" t="s">
        <v>160</v>
      </c>
      <c r="E1156" t="s">
        <v>161</v>
      </c>
      <c r="F1156" t="s">
        <v>61</v>
      </c>
      <c r="G1156" t="s">
        <v>78</v>
      </c>
      <c r="H1156" t="s">
        <v>63</v>
      </c>
      <c r="I1156">
        <v>2</v>
      </c>
      <c r="J1156" t="s">
        <v>70</v>
      </c>
      <c r="K1156">
        <v>10</v>
      </c>
      <c r="L1156" s="3" t="s">
        <v>1748</v>
      </c>
      <c r="M1156">
        <v>4.5999999999999996</v>
      </c>
      <c r="N1156" s="3" t="s">
        <v>1748</v>
      </c>
      <c r="O1156">
        <v>10.8</v>
      </c>
      <c r="P1156" s="3" t="s">
        <v>1749</v>
      </c>
      <c r="Q1156">
        <v>9.3000000000000007</v>
      </c>
      <c r="R1156" s="3" t="s">
        <v>1749</v>
      </c>
      <c r="S1156">
        <v>12.9</v>
      </c>
      <c r="T1156" s="3" t="s">
        <v>1749</v>
      </c>
      <c r="U1156">
        <v>6.7</v>
      </c>
      <c r="V1156" s="3" t="s">
        <v>1749</v>
      </c>
      <c r="W1156">
        <v>7.4</v>
      </c>
      <c r="X1156" s="3" t="s">
        <v>1749</v>
      </c>
      <c r="Y1156">
        <v>8.6</v>
      </c>
      <c r="Z1156" s="3" t="s">
        <v>1749</v>
      </c>
      <c r="AA1156">
        <v>23.7</v>
      </c>
      <c r="AB1156" s="3">
        <v>506</v>
      </c>
      <c r="AC1156">
        <v>34</v>
      </c>
      <c r="AD1156">
        <v>84</v>
      </c>
      <c r="AE1156">
        <v>10</v>
      </c>
      <c r="AF1156">
        <v>3396</v>
      </c>
      <c r="AG1156">
        <v>7901</v>
      </c>
      <c r="AH1156">
        <v>14981</v>
      </c>
      <c r="AI1156">
        <v>28346</v>
      </c>
      <c r="AJ1156">
        <v>5.4063261000000002</v>
      </c>
      <c r="AK1156">
        <v>103.0894838</v>
      </c>
    </row>
    <row r="1157" spans="1:37" x14ac:dyDescent="0.3">
      <c r="A1157">
        <v>1162</v>
      </c>
      <c r="B1157" s="3" t="s">
        <v>856</v>
      </c>
      <c r="C1157" t="s">
        <v>1405</v>
      </c>
      <c r="D1157" t="s">
        <v>160</v>
      </c>
      <c r="E1157" t="s">
        <v>161</v>
      </c>
      <c r="F1157" t="s">
        <v>68</v>
      </c>
      <c r="G1157" t="s">
        <v>62</v>
      </c>
      <c r="H1157" t="s">
        <v>63</v>
      </c>
      <c r="I1157">
        <v>2</v>
      </c>
      <c r="J1157" t="s">
        <v>70</v>
      </c>
      <c r="K1157">
        <v>9.1</v>
      </c>
      <c r="L1157" s="3" t="s">
        <v>1748</v>
      </c>
      <c r="M1157">
        <v>7</v>
      </c>
      <c r="N1157" s="3" t="s">
        <v>1748</v>
      </c>
      <c r="O1157">
        <v>9.6</v>
      </c>
      <c r="P1157" s="3" t="s">
        <v>1749</v>
      </c>
      <c r="Q1157">
        <v>7.7</v>
      </c>
      <c r="R1157" s="3" t="s">
        <v>1749</v>
      </c>
      <c r="S1157">
        <v>8</v>
      </c>
      <c r="T1157" s="3" t="s">
        <v>1749</v>
      </c>
      <c r="U1157">
        <v>7</v>
      </c>
      <c r="V1157" s="3" t="s">
        <v>1749</v>
      </c>
      <c r="W1157">
        <v>5</v>
      </c>
      <c r="X1157" s="3" t="s">
        <v>1749</v>
      </c>
      <c r="Y1157">
        <v>9.4</v>
      </c>
      <c r="Z1157" s="3" t="s">
        <v>1749</v>
      </c>
      <c r="AA1157">
        <v>11.3</v>
      </c>
      <c r="AB1157" s="3">
        <v>654</v>
      </c>
      <c r="AC1157">
        <v>34</v>
      </c>
      <c r="AD1157">
        <v>84</v>
      </c>
      <c r="AE1157">
        <v>10</v>
      </c>
      <c r="AF1157">
        <v>3396</v>
      </c>
      <c r="AG1157">
        <v>7901</v>
      </c>
      <c r="AH1157">
        <v>14981</v>
      </c>
      <c r="AI1157">
        <v>28346</v>
      </c>
      <c r="AJ1157">
        <v>1.8572606</v>
      </c>
      <c r="AK1157">
        <v>103.0820799</v>
      </c>
    </row>
    <row r="1158" spans="1:37" x14ac:dyDescent="0.3">
      <c r="A1158">
        <v>1163</v>
      </c>
      <c r="B1158" s="3" t="s">
        <v>856</v>
      </c>
      <c r="C1158" t="s">
        <v>1406</v>
      </c>
      <c r="D1158" t="s">
        <v>59</v>
      </c>
      <c r="E1158" t="s">
        <v>60</v>
      </c>
      <c r="F1158" t="s">
        <v>68</v>
      </c>
      <c r="G1158" t="s">
        <v>78</v>
      </c>
      <c r="H1158" t="s">
        <v>63</v>
      </c>
      <c r="I1158">
        <v>5</v>
      </c>
      <c r="J1158" t="s">
        <v>70</v>
      </c>
      <c r="K1158">
        <v>6.8</v>
      </c>
      <c r="L1158" s="3" t="s">
        <v>1748</v>
      </c>
      <c r="M1158">
        <v>4.3</v>
      </c>
      <c r="N1158" s="3" t="s">
        <v>1748</v>
      </c>
      <c r="O1158">
        <v>6.6</v>
      </c>
      <c r="P1158" s="3" t="s">
        <v>1749</v>
      </c>
      <c r="Q1158">
        <v>11.9</v>
      </c>
      <c r="R1158" s="3" t="s">
        <v>1749</v>
      </c>
      <c r="S1158">
        <v>5.0999999999999996</v>
      </c>
      <c r="T1158" s="3" t="s">
        <v>1749</v>
      </c>
      <c r="U1158">
        <v>3.2</v>
      </c>
      <c r="V1158" s="3" t="s">
        <v>1749</v>
      </c>
      <c r="W1158">
        <v>7.1</v>
      </c>
      <c r="X1158" s="3" t="s">
        <v>1749</v>
      </c>
      <c r="Y1158">
        <v>15.7</v>
      </c>
      <c r="Z1158" s="3">
        <v>531</v>
      </c>
      <c r="AA1158">
        <v>6.2</v>
      </c>
      <c r="AB1158" s="3" t="s">
        <v>1749</v>
      </c>
      <c r="AC1158">
        <v>34</v>
      </c>
      <c r="AD1158">
        <v>100</v>
      </c>
      <c r="AE1158">
        <v>19</v>
      </c>
      <c r="AF1158">
        <v>27091</v>
      </c>
      <c r="AG1158">
        <v>12264</v>
      </c>
      <c r="AH1158">
        <v>59456</v>
      </c>
      <c r="AI1158">
        <v>113268</v>
      </c>
      <c r="AJ1158">
        <v>36.068689499999998</v>
      </c>
      <c r="AK1158">
        <v>-94.174847099999994</v>
      </c>
    </row>
    <row r="1159" spans="1:37" x14ac:dyDescent="0.3">
      <c r="A1159">
        <v>1164</v>
      </c>
      <c r="B1159" s="3" t="s">
        <v>1002</v>
      </c>
      <c r="C1159" t="s">
        <v>1407</v>
      </c>
      <c r="D1159" t="s">
        <v>1408</v>
      </c>
      <c r="E1159" t="s">
        <v>1409</v>
      </c>
      <c r="F1159" t="s">
        <v>68</v>
      </c>
      <c r="G1159" t="s">
        <v>62</v>
      </c>
      <c r="H1159" t="s">
        <v>320</v>
      </c>
      <c r="I1159">
        <v>5</v>
      </c>
      <c r="J1159" t="s">
        <v>70</v>
      </c>
      <c r="K1159">
        <v>11.7</v>
      </c>
      <c r="L1159" s="3" t="s">
        <v>1748</v>
      </c>
      <c r="M1159">
        <v>14.8</v>
      </c>
      <c r="N1159" s="3">
        <v>555</v>
      </c>
      <c r="O1159">
        <v>2.5</v>
      </c>
      <c r="P1159" s="3" t="s">
        <v>1749</v>
      </c>
      <c r="Q1159">
        <v>3.1</v>
      </c>
      <c r="R1159" s="3" t="s">
        <v>1749</v>
      </c>
      <c r="S1159">
        <v>1.1000000000000001</v>
      </c>
      <c r="T1159" s="3" t="s">
        <v>1749</v>
      </c>
      <c r="U1159">
        <v>1.3</v>
      </c>
      <c r="V1159" s="3" t="s">
        <v>1749</v>
      </c>
      <c r="W1159">
        <v>1.1000000000000001</v>
      </c>
      <c r="X1159" s="3" t="s">
        <v>1749</v>
      </c>
      <c r="Y1159">
        <v>44.5</v>
      </c>
      <c r="Z1159" s="3">
        <v>161</v>
      </c>
      <c r="AA1159">
        <v>19.899999999999999</v>
      </c>
      <c r="AB1159" s="3">
        <v>545</v>
      </c>
      <c r="AC1159">
        <v>34</v>
      </c>
      <c r="AD1159" t="e">
        <v>#N/A</v>
      </c>
      <c r="AE1159" t="e">
        <v>#N/A</v>
      </c>
      <c r="AF1159" t="e">
        <v>#N/A</v>
      </c>
      <c r="AG1159" t="e">
        <v>#N/A</v>
      </c>
      <c r="AH1159" t="e">
        <v>#N/A</v>
      </c>
      <c r="AI1159" t="e">
        <v>#N/A</v>
      </c>
      <c r="AJ1159">
        <v>6.9270785999999998</v>
      </c>
      <c r="AK1159">
        <v>79.861243000000002</v>
      </c>
    </row>
    <row r="1160" spans="1:37" x14ac:dyDescent="0.3">
      <c r="A1160">
        <v>1165</v>
      </c>
      <c r="B1160" s="3" t="s">
        <v>856</v>
      </c>
      <c r="C1160" t="s">
        <v>1410</v>
      </c>
      <c r="D1160" t="s">
        <v>66</v>
      </c>
      <c r="E1160" t="s">
        <v>67</v>
      </c>
      <c r="F1160" t="s">
        <v>68</v>
      </c>
      <c r="G1160" t="s">
        <v>62</v>
      </c>
      <c r="H1160" t="s">
        <v>320</v>
      </c>
      <c r="I1160">
        <v>3</v>
      </c>
      <c r="J1160" t="s">
        <v>70</v>
      </c>
      <c r="K1160">
        <v>4.8</v>
      </c>
      <c r="L1160" s="3" t="s">
        <v>1748</v>
      </c>
      <c r="M1160">
        <v>3.2</v>
      </c>
      <c r="N1160" s="3" t="s">
        <v>1748</v>
      </c>
      <c r="O1160">
        <v>11.3</v>
      </c>
      <c r="P1160" s="3" t="s">
        <v>1749</v>
      </c>
      <c r="Q1160">
        <v>4.7</v>
      </c>
      <c r="R1160" s="3" t="s">
        <v>1749</v>
      </c>
      <c r="S1160">
        <v>30.5</v>
      </c>
      <c r="T1160" s="3">
        <v>486</v>
      </c>
      <c r="U1160">
        <v>48.5</v>
      </c>
      <c r="V1160" s="3">
        <v>305</v>
      </c>
      <c r="W1160">
        <v>4.4000000000000004</v>
      </c>
      <c r="X1160" s="3" t="s">
        <v>1749</v>
      </c>
      <c r="Y1160">
        <v>9.3000000000000007</v>
      </c>
      <c r="Z1160" s="3" t="s">
        <v>1749</v>
      </c>
      <c r="AA1160">
        <v>3.8</v>
      </c>
      <c r="AB1160" s="3" t="s">
        <v>1749</v>
      </c>
      <c r="AC1160">
        <v>34</v>
      </c>
      <c r="AD1160">
        <v>96</v>
      </c>
      <c r="AE1160">
        <v>12</v>
      </c>
      <c r="AF1160">
        <v>11405</v>
      </c>
      <c r="AG1160">
        <v>3215</v>
      </c>
      <c r="AH1160">
        <v>37460</v>
      </c>
      <c r="AI1160">
        <v>66806</v>
      </c>
      <c r="AJ1160">
        <v>52.937888200000003</v>
      </c>
      <c r="AK1160">
        <v>-1.4997513</v>
      </c>
    </row>
    <row r="1161" spans="1:37" x14ac:dyDescent="0.3">
      <c r="A1161">
        <v>1166</v>
      </c>
      <c r="B1161" s="3">
        <v>1166</v>
      </c>
      <c r="C1161" t="s">
        <v>1411</v>
      </c>
      <c r="D1161" t="s">
        <v>278</v>
      </c>
      <c r="E1161" t="s">
        <v>279</v>
      </c>
      <c r="F1161" t="s">
        <v>61</v>
      </c>
      <c r="G1161" t="s">
        <v>78</v>
      </c>
      <c r="H1161" t="s">
        <v>63</v>
      </c>
      <c r="I1161">
        <v>5</v>
      </c>
      <c r="J1161" t="s">
        <v>64</v>
      </c>
      <c r="K1161">
        <v>5.8</v>
      </c>
      <c r="L1161" s="3" t="s">
        <v>1748</v>
      </c>
      <c r="M1161">
        <v>20.9</v>
      </c>
      <c r="N1161" s="3">
        <v>445</v>
      </c>
      <c r="O1161">
        <v>5</v>
      </c>
      <c r="P1161" s="3" t="s">
        <v>1749</v>
      </c>
      <c r="Q1161">
        <v>6.8</v>
      </c>
      <c r="R1161" s="3" t="s">
        <v>1749</v>
      </c>
      <c r="S1161">
        <v>6.7</v>
      </c>
      <c r="T1161" s="3" t="s">
        <v>1749</v>
      </c>
      <c r="U1161">
        <v>3.3</v>
      </c>
      <c r="V1161" s="3" t="s">
        <v>1749</v>
      </c>
      <c r="W1161">
        <v>1.3</v>
      </c>
      <c r="X1161" s="3" t="s">
        <v>1749</v>
      </c>
      <c r="Y1161">
        <v>12.7</v>
      </c>
      <c r="Z1161" s="3">
        <v>677</v>
      </c>
      <c r="AA1161">
        <v>3.8</v>
      </c>
      <c r="AB1161" s="3" t="s">
        <v>1749</v>
      </c>
      <c r="AC1161">
        <v>34</v>
      </c>
      <c r="AD1161">
        <v>90</v>
      </c>
      <c r="AE1161">
        <v>8</v>
      </c>
      <c r="AF1161">
        <v>4882</v>
      </c>
      <c r="AG1161">
        <v>2453</v>
      </c>
      <c r="AH1161">
        <v>27945</v>
      </c>
      <c r="AI1161">
        <v>51090</v>
      </c>
      <c r="AJ1161">
        <v>43.271245200000003</v>
      </c>
      <c r="AK1161">
        <v>-2.9385576000000002</v>
      </c>
    </row>
    <row r="1162" spans="1:37" x14ac:dyDescent="0.3">
      <c r="A1162">
        <v>1167</v>
      </c>
      <c r="B1162" s="3" t="s">
        <v>703</v>
      </c>
      <c r="C1162" t="s">
        <v>1412</v>
      </c>
      <c r="D1162" t="s">
        <v>396</v>
      </c>
      <c r="E1162" t="s">
        <v>397</v>
      </c>
      <c r="F1162" t="s">
        <v>61</v>
      </c>
      <c r="G1162" t="s">
        <v>78</v>
      </c>
      <c r="H1162" t="s">
        <v>63</v>
      </c>
      <c r="I1162">
        <v>4</v>
      </c>
      <c r="J1162" t="s">
        <v>70</v>
      </c>
      <c r="K1162">
        <v>5</v>
      </c>
      <c r="L1162" s="3" t="s">
        <v>1748</v>
      </c>
      <c r="M1162">
        <v>1.9</v>
      </c>
      <c r="N1162" s="3" t="s">
        <v>1748</v>
      </c>
      <c r="O1162">
        <v>27.9</v>
      </c>
      <c r="P1162" s="3">
        <v>547</v>
      </c>
      <c r="Q1162">
        <v>4.5</v>
      </c>
      <c r="R1162" s="3" t="s">
        <v>1749</v>
      </c>
      <c r="S1162">
        <v>41.4</v>
      </c>
      <c r="T1162" s="3">
        <v>400</v>
      </c>
      <c r="U1162">
        <v>3</v>
      </c>
      <c r="V1162" s="3" t="s">
        <v>1749</v>
      </c>
      <c r="W1162">
        <v>3.4</v>
      </c>
      <c r="X1162" s="3" t="s">
        <v>1749</v>
      </c>
      <c r="Y1162">
        <v>10</v>
      </c>
      <c r="Z1162" s="3" t="s">
        <v>1749</v>
      </c>
      <c r="AA1162">
        <v>1</v>
      </c>
      <c r="AB1162" s="3" t="s">
        <v>1749</v>
      </c>
      <c r="AC1162">
        <v>34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>
        <v>50.208938500000002</v>
      </c>
      <c r="AK1162">
        <v>15.830486799999999</v>
      </c>
    </row>
    <row r="1163" spans="1:37" x14ac:dyDescent="0.3">
      <c r="A1163">
        <v>1168</v>
      </c>
      <c r="B1163" s="3" t="s">
        <v>703</v>
      </c>
      <c r="C1163" t="s">
        <v>1413</v>
      </c>
      <c r="D1163" t="s">
        <v>59</v>
      </c>
      <c r="E1163" t="s">
        <v>60</v>
      </c>
      <c r="F1163" t="s">
        <v>61</v>
      </c>
      <c r="G1163" t="s">
        <v>62</v>
      </c>
      <c r="H1163" t="s">
        <v>63</v>
      </c>
      <c r="I1163">
        <v>3</v>
      </c>
      <c r="J1163" t="s">
        <v>70</v>
      </c>
      <c r="K1163">
        <v>3.7</v>
      </c>
      <c r="L1163" s="3" t="s">
        <v>1748</v>
      </c>
      <c r="M1163">
        <v>1.4</v>
      </c>
      <c r="N1163" s="3" t="s">
        <v>1748</v>
      </c>
      <c r="O1163">
        <v>12.2</v>
      </c>
      <c r="P1163" s="3" t="s">
        <v>1749</v>
      </c>
      <c r="Q1163">
        <v>34.700000000000003</v>
      </c>
      <c r="R1163" s="3">
        <v>390</v>
      </c>
      <c r="S1163">
        <v>5.4</v>
      </c>
      <c r="T1163" s="3" t="s">
        <v>1749</v>
      </c>
      <c r="U1163">
        <v>5</v>
      </c>
      <c r="V1163" s="3" t="s">
        <v>1749</v>
      </c>
      <c r="W1163">
        <v>2.5</v>
      </c>
      <c r="X1163" s="3" t="s">
        <v>1749</v>
      </c>
      <c r="Y1163">
        <v>8.3000000000000007</v>
      </c>
      <c r="Z1163" s="3" t="s">
        <v>1749</v>
      </c>
      <c r="AA1163">
        <v>1</v>
      </c>
      <c r="AB1163" s="3" t="s">
        <v>1749</v>
      </c>
      <c r="AC1163">
        <v>32</v>
      </c>
      <c r="AD1163">
        <v>100</v>
      </c>
      <c r="AE1163">
        <v>19</v>
      </c>
      <c r="AF1163">
        <v>27091</v>
      </c>
      <c r="AG1163">
        <v>12264</v>
      </c>
      <c r="AH1163">
        <v>59456</v>
      </c>
      <c r="AI1163">
        <v>113268</v>
      </c>
      <c r="AJ1163">
        <v>46.728812400000002</v>
      </c>
      <c r="AK1163">
        <v>-117.0126084</v>
      </c>
    </row>
    <row r="1164" spans="1:37" x14ac:dyDescent="0.3">
      <c r="A1164">
        <v>1169</v>
      </c>
      <c r="B1164" s="3" t="s">
        <v>1002</v>
      </c>
      <c r="C1164" t="s">
        <v>1414</v>
      </c>
      <c r="D1164" t="s">
        <v>473</v>
      </c>
      <c r="E1164" t="s">
        <v>474</v>
      </c>
      <c r="F1164" t="s">
        <v>82</v>
      </c>
      <c r="G1164" t="s">
        <v>62</v>
      </c>
      <c r="H1164" t="s">
        <v>320</v>
      </c>
      <c r="I1164">
        <v>4</v>
      </c>
      <c r="J1164" t="s">
        <v>70</v>
      </c>
      <c r="K1164">
        <v>10.4</v>
      </c>
      <c r="L1164" s="3" t="s">
        <v>1748</v>
      </c>
      <c r="M1164">
        <v>15.3</v>
      </c>
      <c r="N1164" s="3">
        <v>540</v>
      </c>
      <c r="O1164">
        <v>1.6</v>
      </c>
      <c r="P1164" s="3" t="s">
        <v>1749</v>
      </c>
      <c r="Q1164">
        <v>4.5999999999999996</v>
      </c>
      <c r="R1164" s="3" t="s">
        <v>1749</v>
      </c>
      <c r="S1164">
        <v>3.8</v>
      </c>
      <c r="T1164" s="3" t="s">
        <v>1749</v>
      </c>
      <c r="U1164">
        <v>1.1000000000000001</v>
      </c>
      <c r="V1164" s="3" t="s">
        <v>1749</v>
      </c>
      <c r="W1164">
        <v>2.6</v>
      </c>
      <c r="X1164" s="3" t="s">
        <v>1749</v>
      </c>
      <c r="Y1164">
        <v>6.9</v>
      </c>
      <c r="Z1164" s="3" t="s">
        <v>1749</v>
      </c>
      <c r="AA1164">
        <v>12.3</v>
      </c>
      <c r="AB1164" s="3">
        <v>640</v>
      </c>
      <c r="AC1164">
        <v>32</v>
      </c>
      <c r="AD1164" t="e">
        <v>#N/A</v>
      </c>
      <c r="AE1164" t="e">
        <v>#N/A</v>
      </c>
      <c r="AF1164" t="e">
        <v>#N/A</v>
      </c>
      <c r="AG1164" t="e">
        <v>#N/A</v>
      </c>
      <c r="AH1164" t="e">
        <v>#N/A</v>
      </c>
      <c r="AI1164" t="e">
        <v>#N/A</v>
      </c>
      <c r="AJ1164">
        <v>24.938901699999999</v>
      </c>
      <c r="AK1164">
        <v>67.123731800000002</v>
      </c>
    </row>
    <row r="1165" spans="1:37" x14ac:dyDescent="0.3">
      <c r="A1165">
        <v>1170</v>
      </c>
      <c r="B1165" s="3" t="s">
        <v>703</v>
      </c>
      <c r="C1165" t="s">
        <v>1415</v>
      </c>
      <c r="D1165" t="s">
        <v>59</v>
      </c>
      <c r="E1165" t="s">
        <v>60</v>
      </c>
      <c r="F1165" t="s">
        <v>68</v>
      </c>
      <c r="G1165" t="s">
        <v>69</v>
      </c>
      <c r="H1165" t="s">
        <v>320</v>
      </c>
      <c r="I1165">
        <v>5</v>
      </c>
      <c r="J1165" t="s">
        <v>70</v>
      </c>
      <c r="K1165">
        <v>3.5</v>
      </c>
      <c r="L1165" s="3" t="s">
        <v>1748</v>
      </c>
      <c r="M1165">
        <v>4.5</v>
      </c>
      <c r="N1165" s="3" t="s">
        <v>1748</v>
      </c>
      <c r="O1165">
        <v>24.9</v>
      </c>
      <c r="P1165" s="3">
        <v>587</v>
      </c>
      <c r="Q1165">
        <v>10.1</v>
      </c>
      <c r="R1165" s="3" t="s">
        <v>1749</v>
      </c>
      <c r="S1165">
        <v>34.799999999999997</v>
      </c>
      <c r="T1165" s="3">
        <v>456</v>
      </c>
      <c r="U1165">
        <v>3.3</v>
      </c>
      <c r="V1165" s="3" t="s">
        <v>1749</v>
      </c>
      <c r="W1165">
        <v>15.8</v>
      </c>
      <c r="X1165" s="3">
        <v>586</v>
      </c>
      <c r="Y1165">
        <v>12.5</v>
      </c>
      <c r="Z1165" s="3">
        <v>693</v>
      </c>
      <c r="AA1165">
        <v>1</v>
      </c>
      <c r="AB1165" s="3" t="s">
        <v>1749</v>
      </c>
      <c r="AC1165">
        <v>32</v>
      </c>
      <c r="AD1165">
        <v>100</v>
      </c>
      <c r="AE1165">
        <v>19</v>
      </c>
      <c r="AF1165">
        <v>27091</v>
      </c>
      <c r="AG1165">
        <v>12264</v>
      </c>
      <c r="AH1165">
        <v>59456</v>
      </c>
      <c r="AI1165">
        <v>113268</v>
      </c>
      <c r="AJ1165">
        <v>38.215795399999998</v>
      </c>
      <c r="AK1165">
        <v>-85.761432200000002</v>
      </c>
    </row>
    <row r="1166" spans="1:37" x14ac:dyDescent="0.3">
      <c r="A1166">
        <v>1171</v>
      </c>
      <c r="B1166" s="3" t="s">
        <v>703</v>
      </c>
      <c r="C1166" t="s">
        <v>1416</v>
      </c>
      <c r="D1166" t="s">
        <v>59</v>
      </c>
      <c r="E1166" t="s">
        <v>60</v>
      </c>
      <c r="F1166" t="s">
        <v>68</v>
      </c>
      <c r="G1166" t="s">
        <v>62</v>
      </c>
      <c r="H1166" t="s">
        <v>63</v>
      </c>
      <c r="I1166">
        <v>5</v>
      </c>
      <c r="J1166" t="s">
        <v>70</v>
      </c>
      <c r="K1166">
        <v>4.3</v>
      </c>
      <c r="L1166" s="3" t="s">
        <v>1748</v>
      </c>
      <c r="M1166">
        <v>3.2</v>
      </c>
      <c r="N1166" s="3" t="s">
        <v>1748</v>
      </c>
      <c r="O1166">
        <v>36.6</v>
      </c>
      <c r="P1166" s="3">
        <v>432</v>
      </c>
      <c r="Q1166">
        <v>8.9</v>
      </c>
      <c r="R1166" s="3" t="s">
        <v>1749</v>
      </c>
      <c r="S1166">
        <v>14.5</v>
      </c>
      <c r="T1166" s="3">
        <v>675</v>
      </c>
      <c r="U1166">
        <v>2.9</v>
      </c>
      <c r="V1166" s="3" t="s">
        <v>1749</v>
      </c>
      <c r="W1166">
        <v>12.5</v>
      </c>
      <c r="X1166" s="3">
        <v>629</v>
      </c>
      <c r="Y1166">
        <v>8.4</v>
      </c>
      <c r="Z1166" s="3" t="s">
        <v>1749</v>
      </c>
      <c r="AA1166">
        <v>4.0999999999999996</v>
      </c>
      <c r="AB1166" s="3" t="s">
        <v>1749</v>
      </c>
      <c r="AC1166">
        <v>32</v>
      </c>
      <c r="AD1166">
        <v>100</v>
      </c>
      <c r="AE1166">
        <v>19</v>
      </c>
      <c r="AF1166">
        <v>27091</v>
      </c>
      <c r="AG1166">
        <v>12264</v>
      </c>
      <c r="AH1166">
        <v>59456</v>
      </c>
      <c r="AI1166">
        <v>113268</v>
      </c>
      <c r="AJ1166">
        <v>34.366249199999999</v>
      </c>
      <c r="AK1166">
        <v>-89.537968699999993</v>
      </c>
    </row>
    <row r="1167" spans="1:37" x14ac:dyDescent="0.3">
      <c r="A1167">
        <v>1172</v>
      </c>
      <c r="B1167" s="3" t="s">
        <v>856</v>
      </c>
      <c r="C1167" t="s">
        <v>1417</v>
      </c>
      <c r="D1167" t="s">
        <v>59</v>
      </c>
      <c r="E1167" t="s">
        <v>60</v>
      </c>
      <c r="F1167" t="s">
        <v>61</v>
      </c>
      <c r="G1167" t="s">
        <v>62</v>
      </c>
      <c r="H1167" t="s">
        <v>63</v>
      </c>
      <c r="I1167">
        <v>4</v>
      </c>
      <c r="J1167" t="s">
        <v>70</v>
      </c>
      <c r="K1167">
        <v>4.7</v>
      </c>
      <c r="L1167" s="3" t="s">
        <v>1748</v>
      </c>
      <c r="M1167">
        <v>5.0999999999999996</v>
      </c>
      <c r="N1167" s="3" t="s">
        <v>1748</v>
      </c>
      <c r="O1167">
        <v>17.8</v>
      </c>
      <c r="P1167" s="3" t="s">
        <v>1749</v>
      </c>
      <c r="Q1167">
        <v>17.5</v>
      </c>
      <c r="R1167" s="3">
        <v>589</v>
      </c>
      <c r="S1167">
        <v>5.0999999999999996</v>
      </c>
      <c r="T1167" s="3" t="s">
        <v>1749</v>
      </c>
      <c r="U1167">
        <v>13.5</v>
      </c>
      <c r="V1167" s="3">
        <v>653</v>
      </c>
      <c r="W1167">
        <v>2.5</v>
      </c>
      <c r="X1167" s="3" t="s">
        <v>1749</v>
      </c>
      <c r="Y1167">
        <v>9.6999999999999993</v>
      </c>
      <c r="Z1167" s="3" t="s">
        <v>1749</v>
      </c>
      <c r="AA1167">
        <v>1.3</v>
      </c>
      <c r="AB1167" s="3" t="s">
        <v>1749</v>
      </c>
      <c r="AC1167">
        <v>32</v>
      </c>
      <c r="AD1167">
        <v>100</v>
      </c>
      <c r="AE1167">
        <v>19</v>
      </c>
      <c r="AF1167">
        <v>27091</v>
      </c>
      <c r="AG1167">
        <v>12264</v>
      </c>
      <c r="AH1167">
        <v>59456</v>
      </c>
      <c r="AI1167">
        <v>113268</v>
      </c>
      <c r="AJ1167">
        <v>39.034355099999999</v>
      </c>
      <c r="AK1167">
        <v>-94.583427400000005</v>
      </c>
    </row>
    <row r="1168" spans="1:37" x14ac:dyDescent="0.3">
      <c r="A1168">
        <v>1173</v>
      </c>
      <c r="B1168" s="3" t="s">
        <v>856</v>
      </c>
      <c r="C1168" t="s">
        <v>1418</v>
      </c>
      <c r="D1168" t="s">
        <v>1419</v>
      </c>
      <c r="E1168" t="s">
        <v>1420</v>
      </c>
      <c r="F1168" t="s">
        <v>82</v>
      </c>
      <c r="G1168" t="s">
        <v>69</v>
      </c>
      <c r="H1168" t="s">
        <v>708</v>
      </c>
      <c r="I1168">
        <v>4</v>
      </c>
      <c r="J1168" t="s">
        <v>70</v>
      </c>
      <c r="K1168">
        <v>9.6</v>
      </c>
      <c r="L1168" s="3" t="s">
        <v>1748</v>
      </c>
      <c r="M1168">
        <v>14.6</v>
      </c>
      <c r="N1168" s="3">
        <v>557</v>
      </c>
      <c r="O1168">
        <v>18.100000000000001</v>
      </c>
      <c r="P1168" s="3" t="s">
        <v>1749</v>
      </c>
      <c r="Q1168">
        <v>1.7</v>
      </c>
      <c r="R1168" s="3" t="s">
        <v>1749</v>
      </c>
      <c r="S1168">
        <v>0</v>
      </c>
      <c r="T1168" s="3">
        <v>0</v>
      </c>
      <c r="U1168">
        <v>0</v>
      </c>
      <c r="V1168" s="3">
        <v>0</v>
      </c>
      <c r="W1168">
        <v>3.6</v>
      </c>
      <c r="X1168" s="3" t="s">
        <v>1749</v>
      </c>
      <c r="Y1168">
        <v>54.4</v>
      </c>
      <c r="Z1168" s="3">
        <v>116</v>
      </c>
      <c r="AA1168">
        <v>4.0999999999999996</v>
      </c>
      <c r="AB1168" s="3" t="s">
        <v>1749</v>
      </c>
      <c r="AC1168">
        <v>32</v>
      </c>
      <c r="AD1168" t="e">
        <v>#N/A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  <c r="AJ1168">
        <v>-1.2803576000000001</v>
      </c>
      <c r="AK1168">
        <v>36.813528400000003</v>
      </c>
    </row>
    <row r="1169" spans="1:37" x14ac:dyDescent="0.3">
      <c r="A1169">
        <v>1174</v>
      </c>
      <c r="B1169" s="3" t="s">
        <v>856</v>
      </c>
      <c r="C1169" t="s">
        <v>1421</v>
      </c>
      <c r="D1169" t="s">
        <v>243</v>
      </c>
      <c r="E1169" t="s">
        <v>244</v>
      </c>
      <c r="F1169" t="s">
        <v>61</v>
      </c>
      <c r="G1169" t="s">
        <v>78</v>
      </c>
      <c r="H1169" t="s">
        <v>63</v>
      </c>
      <c r="I1169">
        <v>4</v>
      </c>
      <c r="J1169" t="s">
        <v>70</v>
      </c>
      <c r="K1169">
        <v>3.5</v>
      </c>
      <c r="L1169" s="3" t="s">
        <v>1748</v>
      </c>
      <c r="M1169">
        <v>2</v>
      </c>
      <c r="N1169" s="3" t="s">
        <v>1748</v>
      </c>
      <c r="O1169">
        <v>3.7</v>
      </c>
      <c r="P1169" s="3" t="s">
        <v>1749</v>
      </c>
      <c r="Q1169">
        <v>38.9</v>
      </c>
      <c r="R1169" s="3">
        <v>353</v>
      </c>
      <c r="S1169">
        <v>1.8</v>
      </c>
      <c r="T1169" s="3" t="s">
        <v>1749</v>
      </c>
      <c r="U1169">
        <v>1.9</v>
      </c>
      <c r="V1169" s="3" t="s">
        <v>1749</v>
      </c>
      <c r="W1169">
        <v>1.7</v>
      </c>
      <c r="X1169" s="3" t="s">
        <v>1749</v>
      </c>
      <c r="Y1169">
        <v>4.8</v>
      </c>
      <c r="Z1169" s="3" t="s">
        <v>1749</v>
      </c>
      <c r="AA1169">
        <v>3.4</v>
      </c>
      <c r="AB1169" s="3" t="s">
        <v>1749</v>
      </c>
      <c r="AC1169">
        <v>32</v>
      </c>
      <c r="AD1169">
        <v>92</v>
      </c>
      <c r="AE1169">
        <v>4</v>
      </c>
      <c r="AF1169">
        <v>2834</v>
      </c>
      <c r="AG1169">
        <v>1344</v>
      </c>
      <c r="AH1169">
        <v>29636</v>
      </c>
      <c r="AI1169">
        <v>54776</v>
      </c>
      <c r="AJ1169">
        <v>40.8373803</v>
      </c>
      <c r="AK1169">
        <v>14.2535019</v>
      </c>
    </row>
    <row r="1170" spans="1:37" x14ac:dyDescent="0.3">
      <c r="A1170">
        <v>1175</v>
      </c>
      <c r="B1170" s="3" t="s">
        <v>703</v>
      </c>
      <c r="C1170" t="s">
        <v>1422</v>
      </c>
      <c r="D1170" t="s">
        <v>59</v>
      </c>
      <c r="E1170" t="s">
        <v>60</v>
      </c>
      <c r="F1170" t="s">
        <v>68</v>
      </c>
      <c r="G1170" t="s">
        <v>62</v>
      </c>
      <c r="H1170" t="s">
        <v>63</v>
      </c>
      <c r="I1170">
        <v>5</v>
      </c>
      <c r="J1170" t="s">
        <v>70</v>
      </c>
      <c r="K1170">
        <v>5.5</v>
      </c>
      <c r="L1170" s="3" t="s">
        <v>1748</v>
      </c>
      <c r="M1170">
        <v>4.3</v>
      </c>
      <c r="N1170" s="3" t="s">
        <v>1748</v>
      </c>
      <c r="O1170">
        <v>11.4</v>
      </c>
      <c r="P1170" s="3" t="s">
        <v>1749</v>
      </c>
      <c r="Q1170">
        <v>18.7</v>
      </c>
      <c r="R1170" s="3">
        <v>571</v>
      </c>
      <c r="S1170">
        <v>10.8</v>
      </c>
      <c r="T1170" s="3" t="s">
        <v>1749</v>
      </c>
      <c r="U1170">
        <v>3</v>
      </c>
      <c r="V1170" s="3" t="s">
        <v>1749</v>
      </c>
      <c r="W1170">
        <v>5.7</v>
      </c>
      <c r="X1170" s="3" t="s">
        <v>1749</v>
      </c>
      <c r="Y1170">
        <v>10.3</v>
      </c>
      <c r="Z1170" s="3" t="s">
        <v>1749</v>
      </c>
      <c r="AA1170">
        <v>11.6</v>
      </c>
      <c r="AB1170" s="3">
        <v>652</v>
      </c>
      <c r="AC1170">
        <v>32</v>
      </c>
      <c r="AD1170">
        <v>100</v>
      </c>
      <c r="AE1170">
        <v>19</v>
      </c>
      <c r="AF1170">
        <v>27091</v>
      </c>
      <c r="AG1170">
        <v>12264</v>
      </c>
      <c r="AH1170">
        <v>59456</v>
      </c>
      <c r="AI1170">
        <v>113268</v>
      </c>
      <c r="AJ1170">
        <v>43.138947999999999</v>
      </c>
      <c r="AK1170">
        <v>-70.937025199999994</v>
      </c>
    </row>
    <row r="1171" spans="1:37" x14ac:dyDescent="0.3">
      <c r="A1171">
        <v>1176</v>
      </c>
      <c r="B1171" s="3" t="s">
        <v>1002</v>
      </c>
      <c r="C1171" t="s">
        <v>1423</v>
      </c>
      <c r="D1171" t="s">
        <v>59</v>
      </c>
      <c r="E1171" t="s">
        <v>60</v>
      </c>
      <c r="F1171" t="s">
        <v>68</v>
      </c>
      <c r="G1171" t="s">
        <v>62</v>
      </c>
      <c r="H1171" t="s">
        <v>63</v>
      </c>
      <c r="I1171">
        <v>4</v>
      </c>
      <c r="J1171" t="s">
        <v>70</v>
      </c>
      <c r="K1171">
        <v>5.7</v>
      </c>
      <c r="L1171" s="3" t="s">
        <v>1748</v>
      </c>
      <c r="M1171">
        <v>4.5</v>
      </c>
      <c r="N1171" s="3" t="s">
        <v>1748</v>
      </c>
      <c r="O1171">
        <v>5</v>
      </c>
      <c r="P1171" s="3" t="s">
        <v>1749</v>
      </c>
      <c r="Q1171">
        <v>14.1</v>
      </c>
      <c r="R1171" s="3">
        <v>656</v>
      </c>
      <c r="S1171">
        <v>8.6999999999999993</v>
      </c>
      <c r="T1171" s="3" t="s">
        <v>1749</v>
      </c>
      <c r="U1171">
        <v>5.5</v>
      </c>
      <c r="V1171" s="3" t="s">
        <v>1749</v>
      </c>
      <c r="W1171">
        <v>14.4</v>
      </c>
      <c r="X1171" s="3">
        <v>605</v>
      </c>
      <c r="Y1171">
        <v>10.6</v>
      </c>
      <c r="Z1171" s="3" t="s">
        <v>1749</v>
      </c>
      <c r="AA1171">
        <v>23</v>
      </c>
      <c r="AB1171" s="3">
        <v>514</v>
      </c>
      <c r="AC1171">
        <v>32</v>
      </c>
      <c r="AD1171">
        <v>100</v>
      </c>
      <c r="AE1171">
        <v>19</v>
      </c>
      <c r="AF1171">
        <v>27091</v>
      </c>
      <c r="AG1171">
        <v>12264</v>
      </c>
      <c r="AH1171">
        <v>59456</v>
      </c>
      <c r="AI1171">
        <v>113268</v>
      </c>
      <c r="AJ1171">
        <v>35.3074169</v>
      </c>
      <c r="AK1171">
        <v>-80.735212200000007</v>
      </c>
    </row>
    <row r="1172" spans="1:37" x14ac:dyDescent="0.3">
      <c r="A1172">
        <v>1177</v>
      </c>
      <c r="B1172" s="3" t="s">
        <v>856</v>
      </c>
      <c r="C1172" t="s">
        <v>1424</v>
      </c>
      <c r="D1172" t="s">
        <v>59</v>
      </c>
      <c r="E1172" t="s">
        <v>60</v>
      </c>
      <c r="F1172" t="s">
        <v>82</v>
      </c>
      <c r="G1172" t="s">
        <v>69</v>
      </c>
      <c r="H1172" t="s">
        <v>320</v>
      </c>
      <c r="I1172">
        <v>5</v>
      </c>
      <c r="J1172" t="s">
        <v>70</v>
      </c>
      <c r="K1172">
        <v>7</v>
      </c>
      <c r="L1172" s="3" t="s">
        <v>1748</v>
      </c>
      <c r="M1172">
        <v>6.8</v>
      </c>
      <c r="N1172" s="3" t="s">
        <v>1748</v>
      </c>
      <c r="O1172">
        <v>3.4</v>
      </c>
      <c r="P1172" s="3" t="s">
        <v>1749</v>
      </c>
      <c r="Q1172">
        <v>19.3</v>
      </c>
      <c r="R1172" s="3">
        <v>563</v>
      </c>
      <c r="S1172">
        <v>4.9000000000000004</v>
      </c>
      <c r="T1172" s="3" t="s">
        <v>1749</v>
      </c>
      <c r="U1172">
        <v>14.7</v>
      </c>
      <c r="V1172" s="3">
        <v>625</v>
      </c>
      <c r="W1172">
        <v>9.6</v>
      </c>
      <c r="X1172" s="3">
        <v>678</v>
      </c>
      <c r="Y1172">
        <v>25.5</v>
      </c>
      <c r="Z1172" s="3">
        <v>326</v>
      </c>
      <c r="AA1172">
        <v>8.9</v>
      </c>
      <c r="AB1172" s="3">
        <v>689</v>
      </c>
      <c r="AC1172">
        <v>32</v>
      </c>
      <c r="AD1172">
        <v>100</v>
      </c>
      <c r="AE1172">
        <v>19</v>
      </c>
      <c r="AF1172">
        <v>27091</v>
      </c>
      <c r="AG1172">
        <v>12264</v>
      </c>
      <c r="AH1172">
        <v>59456</v>
      </c>
      <c r="AI1172">
        <v>113268</v>
      </c>
      <c r="AJ1172">
        <v>33.207487999999998</v>
      </c>
      <c r="AK1172">
        <v>-97.152586200000002</v>
      </c>
    </row>
    <row r="1173" spans="1:37" x14ac:dyDescent="0.3">
      <c r="A1173">
        <v>1178</v>
      </c>
      <c r="B1173" s="3" t="s">
        <v>1002</v>
      </c>
      <c r="C1173" t="s">
        <v>1425</v>
      </c>
      <c r="D1173" t="s">
        <v>941</v>
      </c>
      <c r="E1173" t="s">
        <v>942</v>
      </c>
      <c r="F1173" t="s">
        <v>82</v>
      </c>
      <c r="G1173" t="s">
        <v>69</v>
      </c>
      <c r="H1173" t="s">
        <v>320</v>
      </c>
      <c r="I1173">
        <v>4</v>
      </c>
      <c r="J1173" t="s">
        <v>70</v>
      </c>
      <c r="K1173">
        <v>8.8000000000000007</v>
      </c>
      <c r="L1173" s="3" t="s">
        <v>1748</v>
      </c>
      <c r="M1173">
        <v>3.6</v>
      </c>
      <c r="N1173" s="3" t="s">
        <v>1748</v>
      </c>
      <c r="O1173">
        <v>9.3000000000000007</v>
      </c>
      <c r="P1173" s="3" t="s">
        <v>1749</v>
      </c>
      <c r="Q1173">
        <v>3.4</v>
      </c>
      <c r="R1173" s="3" t="s">
        <v>1749</v>
      </c>
      <c r="S1173">
        <v>0</v>
      </c>
      <c r="T1173" s="3">
        <v>0</v>
      </c>
      <c r="U1173">
        <v>0</v>
      </c>
      <c r="V1173" s="3">
        <v>0</v>
      </c>
      <c r="W1173">
        <v>47.5</v>
      </c>
      <c r="X1173" s="3">
        <v>330</v>
      </c>
      <c r="Y1173">
        <v>9</v>
      </c>
      <c r="Z1173" s="3" t="s">
        <v>1749</v>
      </c>
      <c r="AA1173">
        <v>2.2000000000000002</v>
      </c>
      <c r="AB1173" s="3" t="s">
        <v>1749</v>
      </c>
      <c r="AC1173">
        <v>32</v>
      </c>
      <c r="AD1173" t="e">
        <v>#N/A</v>
      </c>
      <c r="AE1173" t="e">
        <v>#N/A</v>
      </c>
      <c r="AF1173" t="e">
        <v>#N/A</v>
      </c>
      <c r="AG1173" t="e">
        <v>#N/A</v>
      </c>
      <c r="AH1173" t="e">
        <v>#N/A</v>
      </c>
      <c r="AI1173" t="e">
        <v>#N/A</v>
      </c>
      <c r="AJ1173">
        <v>45.247439900000003</v>
      </c>
      <c r="AK1173">
        <v>19.8538812</v>
      </c>
    </row>
    <row r="1174" spans="1:37" x14ac:dyDescent="0.3">
      <c r="A1174">
        <v>1179</v>
      </c>
      <c r="B1174" s="3" t="s">
        <v>856</v>
      </c>
      <c r="C1174" t="s">
        <v>1426</v>
      </c>
      <c r="D1174" t="s">
        <v>396</v>
      </c>
      <c r="E1174" t="s">
        <v>397</v>
      </c>
      <c r="F1174" t="s">
        <v>61</v>
      </c>
      <c r="G1174" t="s">
        <v>78</v>
      </c>
      <c r="H1174" t="s">
        <v>63</v>
      </c>
      <c r="I1174">
        <v>4</v>
      </c>
      <c r="J1174" t="s">
        <v>70</v>
      </c>
      <c r="K1174">
        <v>4.8</v>
      </c>
      <c r="L1174" s="3" t="s">
        <v>1748</v>
      </c>
      <c r="M1174">
        <v>2.6</v>
      </c>
      <c r="N1174" s="3" t="s">
        <v>1748</v>
      </c>
      <c r="O1174">
        <v>39.799999999999997</v>
      </c>
      <c r="P1174" s="3">
        <v>398</v>
      </c>
      <c r="Q1174">
        <v>3.3</v>
      </c>
      <c r="R1174" s="3" t="s">
        <v>1749</v>
      </c>
      <c r="S1174">
        <v>11.5</v>
      </c>
      <c r="T1174" s="3" t="s">
        <v>1749</v>
      </c>
      <c r="U1174">
        <v>11.1</v>
      </c>
      <c r="V1174" s="3">
        <v>689</v>
      </c>
      <c r="W1174">
        <v>1.1000000000000001</v>
      </c>
      <c r="X1174" s="3" t="s">
        <v>1749</v>
      </c>
      <c r="Y1174">
        <v>7.8</v>
      </c>
      <c r="Z1174" s="3" t="s">
        <v>1749</v>
      </c>
      <c r="AA1174">
        <v>1</v>
      </c>
      <c r="AB1174" s="3" t="s">
        <v>1749</v>
      </c>
      <c r="AC1174">
        <v>32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>
        <v>50.048160000000003</v>
      </c>
      <c r="AK1174">
        <v>15.769399999999999</v>
      </c>
    </row>
    <row r="1175" spans="1:37" x14ac:dyDescent="0.3">
      <c r="A1175">
        <v>1180</v>
      </c>
      <c r="B1175" s="3" t="s">
        <v>856</v>
      </c>
      <c r="C1175" t="s">
        <v>1427</v>
      </c>
      <c r="D1175" t="s">
        <v>827</v>
      </c>
      <c r="E1175" t="s">
        <v>828</v>
      </c>
      <c r="F1175" t="s">
        <v>61</v>
      </c>
      <c r="G1175" t="s">
        <v>62</v>
      </c>
      <c r="H1175" t="s">
        <v>320</v>
      </c>
      <c r="I1175">
        <v>3</v>
      </c>
      <c r="J1175" t="s">
        <v>70</v>
      </c>
      <c r="K1175">
        <v>3.1</v>
      </c>
      <c r="L1175" s="3" t="s">
        <v>1748</v>
      </c>
      <c r="M1175">
        <v>2.2999999999999998</v>
      </c>
      <c r="N1175" s="3" t="s">
        <v>1748</v>
      </c>
      <c r="O1175">
        <v>9.4</v>
      </c>
      <c r="P1175" s="3" t="s">
        <v>1749</v>
      </c>
      <c r="Q1175">
        <v>5.0999999999999996</v>
      </c>
      <c r="R1175" s="3" t="s">
        <v>1749</v>
      </c>
      <c r="S1175">
        <v>26.3</v>
      </c>
      <c r="T1175" s="3">
        <v>520</v>
      </c>
      <c r="U1175">
        <v>28.6</v>
      </c>
      <c r="V1175" s="3">
        <v>435</v>
      </c>
      <c r="W1175">
        <v>5.7</v>
      </c>
      <c r="X1175" s="3" t="s">
        <v>1749</v>
      </c>
      <c r="Y1175">
        <v>67.8</v>
      </c>
      <c r="Z1175" s="3">
        <v>80</v>
      </c>
      <c r="AA1175">
        <v>1.4</v>
      </c>
      <c r="AB1175" s="3" t="s">
        <v>1749</v>
      </c>
      <c r="AC1175">
        <v>32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  <c r="AI1175" t="e">
        <v>#N/A</v>
      </c>
      <c r="AJ1175">
        <v>45.547961700000002</v>
      </c>
      <c r="AK1175">
        <v>13.729551600000001</v>
      </c>
    </row>
    <row r="1176" spans="1:37" x14ac:dyDescent="0.3">
      <c r="A1176">
        <v>1181</v>
      </c>
      <c r="B1176" s="3" t="s">
        <v>856</v>
      </c>
      <c r="C1176" t="s">
        <v>1428</v>
      </c>
      <c r="D1176" t="s">
        <v>99</v>
      </c>
      <c r="E1176" t="s">
        <v>100</v>
      </c>
      <c r="F1176" t="s">
        <v>68</v>
      </c>
      <c r="G1176" t="s">
        <v>62</v>
      </c>
      <c r="H1176" t="s">
        <v>320</v>
      </c>
      <c r="I1176">
        <v>3</v>
      </c>
      <c r="J1176" t="s">
        <v>70</v>
      </c>
      <c r="K1176">
        <v>3.5</v>
      </c>
      <c r="L1176" s="3" t="s">
        <v>1748</v>
      </c>
      <c r="M1176">
        <v>2.9</v>
      </c>
      <c r="N1176" s="3" t="s">
        <v>1748</v>
      </c>
      <c r="O1176">
        <v>4</v>
      </c>
      <c r="P1176" s="3" t="s">
        <v>1749</v>
      </c>
      <c r="Q1176">
        <v>21.2</v>
      </c>
      <c r="R1176" s="3">
        <v>542</v>
      </c>
      <c r="S1176">
        <v>8.8000000000000007</v>
      </c>
      <c r="T1176" s="3" t="s">
        <v>1749</v>
      </c>
      <c r="U1176">
        <v>41.1</v>
      </c>
      <c r="V1176" s="3">
        <v>338</v>
      </c>
      <c r="W1176">
        <v>5.7</v>
      </c>
      <c r="X1176" s="3" t="s">
        <v>1749</v>
      </c>
      <c r="Y1176">
        <v>8.3000000000000007</v>
      </c>
      <c r="Z1176" s="3" t="s">
        <v>1749</v>
      </c>
      <c r="AA1176">
        <v>1.4</v>
      </c>
      <c r="AB1176" s="3" t="s">
        <v>1749</v>
      </c>
      <c r="AC1176">
        <v>32</v>
      </c>
      <c r="AD1176">
        <v>94</v>
      </c>
      <c r="AE1176">
        <v>8</v>
      </c>
      <c r="AF1176">
        <v>9176</v>
      </c>
      <c r="AG1176">
        <v>3642</v>
      </c>
      <c r="AH1176">
        <v>47833</v>
      </c>
      <c r="AI1176">
        <v>90994</v>
      </c>
      <c r="AJ1176">
        <v>50.415454199999999</v>
      </c>
      <c r="AK1176">
        <v>-104.5878302</v>
      </c>
    </row>
    <row r="1177" spans="1:37" x14ac:dyDescent="0.3">
      <c r="A1177">
        <v>1182</v>
      </c>
      <c r="B1177" s="3" t="s">
        <v>856</v>
      </c>
      <c r="C1177" t="s">
        <v>1429</v>
      </c>
      <c r="D1177" t="s">
        <v>59</v>
      </c>
      <c r="E1177" t="s">
        <v>60</v>
      </c>
      <c r="F1177" t="s">
        <v>68</v>
      </c>
      <c r="G1177" t="s">
        <v>62</v>
      </c>
      <c r="H1177" t="s">
        <v>63</v>
      </c>
      <c r="I1177">
        <v>5</v>
      </c>
      <c r="J1177" t="s">
        <v>70</v>
      </c>
      <c r="K1177">
        <v>5.6</v>
      </c>
      <c r="L1177" s="3" t="s">
        <v>1748</v>
      </c>
      <c r="M1177">
        <v>2.8</v>
      </c>
      <c r="N1177" s="3" t="s">
        <v>1748</v>
      </c>
      <c r="O1177">
        <v>6.9</v>
      </c>
      <c r="P1177" s="3" t="s">
        <v>1749</v>
      </c>
      <c r="Q1177">
        <v>16.7</v>
      </c>
      <c r="R1177" s="3">
        <v>605</v>
      </c>
      <c r="S1177">
        <v>5.0999999999999996</v>
      </c>
      <c r="T1177" s="3" t="s">
        <v>1749</v>
      </c>
      <c r="U1177">
        <v>2.7</v>
      </c>
      <c r="V1177" s="3" t="s">
        <v>1749</v>
      </c>
      <c r="W1177">
        <v>3.3</v>
      </c>
      <c r="X1177" s="3" t="s">
        <v>1749</v>
      </c>
      <c r="Y1177">
        <v>12.7</v>
      </c>
      <c r="Z1177" s="3">
        <v>684</v>
      </c>
      <c r="AA1177">
        <v>58.6</v>
      </c>
      <c r="AB1177" s="3">
        <v>255</v>
      </c>
      <c r="AC1177">
        <v>32</v>
      </c>
      <c r="AD1177">
        <v>100</v>
      </c>
      <c r="AE1177">
        <v>19</v>
      </c>
      <c r="AF1177">
        <v>27091</v>
      </c>
      <c r="AG1177">
        <v>12264</v>
      </c>
      <c r="AH1177">
        <v>59456</v>
      </c>
      <c r="AI1177">
        <v>113268</v>
      </c>
      <c r="AJ1177">
        <v>41.486232800000003</v>
      </c>
      <c r="AK1177">
        <v>-71.530678800000004</v>
      </c>
    </row>
    <row r="1178" spans="1:37" x14ac:dyDescent="0.3">
      <c r="A1178">
        <v>1183</v>
      </c>
      <c r="B1178" s="3" t="s">
        <v>856</v>
      </c>
      <c r="C1178" t="s">
        <v>1430</v>
      </c>
      <c r="D1178" t="s">
        <v>59</v>
      </c>
      <c r="E1178" t="s">
        <v>60</v>
      </c>
      <c r="F1178" t="s">
        <v>61</v>
      </c>
      <c r="G1178" t="s">
        <v>62</v>
      </c>
      <c r="H1178" t="s">
        <v>320</v>
      </c>
      <c r="I1178">
        <v>5</v>
      </c>
      <c r="J1178" t="s">
        <v>64</v>
      </c>
      <c r="K1178">
        <v>6.6</v>
      </c>
      <c r="L1178" s="3" t="s">
        <v>1748</v>
      </c>
      <c r="M1178">
        <v>4</v>
      </c>
      <c r="N1178" s="3" t="s">
        <v>1748</v>
      </c>
      <c r="O1178">
        <v>17</v>
      </c>
      <c r="P1178" s="3" t="s">
        <v>1749</v>
      </c>
      <c r="Q1178">
        <v>4.5</v>
      </c>
      <c r="R1178" s="3" t="s">
        <v>1749</v>
      </c>
      <c r="S1178">
        <v>1.8</v>
      </c>
      <c r="T1178" s="3" t="s">
        <v>1749</v>
      </c>
      <c r="U1178">
        <v>20.3</v>
      </c>
      <c r="V1178" s="3">
        <v>543</v>
      </c>
      <c r="W1178">
        <v>1</v>
      </c>
      <c r="X1178" s="3" t="s">
        <v>1749</v>
      </c>
      <c r="Y1178">
        <v>22.8</v>
      </c>
      <c r="Z1178" s="3">
        <v>366</v>
      </c>
      <c r="AA1178">
        <v>1.1000000000000001</v>
      </c>
      <c r="AB1178" s="3" t="s">
        <v>1749</v>
      </c>
      <c r="AC1178">
        <v>32</v>
      </c>
      <c r="AD1178">
        <v>100</v>
      </c>
      <c r="AE1178">
        <v>19</v>
      </c>
      <c r="AF1178">
        <v>27091</v>
      </c>
      <c r="AG1178">
        <v>12264</v>
      </c>
      <c r="AH1178">
        <v>59456</v>
      </c>
      <c r="AI1178">
        <v>113268</v>
      </c>
      <c r="AJ1178">
        <v>37.776564299999997</v>
      </c>
      <c r="AK1178">
        <v>-122.4507187</v>
      </c>
    </row>
    <row r="1179" spans="1:37" x14ac:dyDescent="0.3">
      <c r="A1179">
        <v>1184</v>
      </c>
      <c r="B1179" s="3">
        <v>752</v>
      </c>
      <c r="C1179" t="s">
        <v>1431</v>
      </c>
      <c r="D1179" t="s">
        <v>396</v>
      </c>
      <c r="E1179" t="s">
        <v>397</v>
      </c>
      <c r="F1179" t="s">
        <v>61</v>
      </c>
      <c r="G1179" t="s">
        <v>78</v>
      </c>
      <c r="H1179" t="s">
        <v>63</v>
      </c>
      <c r="I1179">
        <v>3</v>
      </c>
      <c r="J1179" t="s">
        <v>70</v>
      </c>
      <c r="K1179">
        <v>5.5</v>
      </c>
      <c r="L1179" s="3" t="s">
        <v>1748</v>
      </c>
      <c r="M1179">
        <v>2.6</v>
      </c>
      <c r="N1179" s="3" t="s">
        <v>1748</v>
      </c>
      <c r="O1179">
        <v>68.7</v>
      </c>
      <c r="P1179" s="3">
        <v>190</v>
      </c>
      <c r="Q1179">
        <v>4.8</v>
      </c>
      <c r="R1179" s="3" t="s">
        <v>1749</v>
      </c>
      <c r="S1179">
        <v>0</v>
      </c>
      <c r="T1179" s="3">
        <v>0</v>
      </c>
      <c r="U1179">
        <v>0</v>
      </c>
      <c r="V1179" s="3">
        <v>0</v>
      </c>
      <c r="W1179">
        <v>5.9</v>
      </c>
      <c r="X1179" s="3" t="s">
        <v>1749</v>
      </c>
      <c r="Y1179">
        <v>7.7</v>
      </c>
      <c r="Z1179" s="3" t="s">
        <v>1749</v>
      </c>
      <c r="AA1179">
        <v>1.2</v>
      </c>
      <c r="AB1179" s="3" t="s">
        <v>1749</v>
      </c>
      <c r="AC1179">
        <v>32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>
        <v>48.978684399999999</v>
      </c>
      <c r="AK1179">
        <v>14.448264</v>
      </c>
    </row>
    <row r="1180" spans="1:37" x14ac:dyDescent="0.3">
      <c r="A1180">
        <v>1185</v>
      </c>
      <c r="B1180" s="3" t="s">
        <v>856</v>
      </c>
      <c r="C1180" t="s">
        <v>1432</v>
      </c>
      <c r="D1180" t="s">
        <v>59</v>
      </c>
      <c r="E1180" t="s">
        <v>60</v>
      </c>
      <c r="F1180" t="s">
        <v>68</v>
      </c>
      <c r="G1180" t="s">
        <v>78</v>
      </c>
      <c r="H1180" t="s">
        <v>63</v>
      </c>
      <c r="I1180">
        <v>4</v>
      </c>
      <c r="J1180" t="s">
        <v>70</v>
      </c>
      <c r="K1180">
        <v>6.2</v>
      </c>
      <c r="L1180" s="3" t="s">
        <v>1748</v>
      </c>
      <c r="M1180">
        <v>3</v>
      </c>
      <c r="N1180" s="3" t="s">
        <v>1748</v>
      </c>
      <c r="O1180">
        <v>3.7</v>
      </c>
      <c r="P1180" s="3" t="s">
        <v>1749</v>
      </c>
      <c r="Q1180">
        <v>25.2</v>
      </c>
      <c r="R1180" s="3">
        <v>482</v>
      </c>
      <c r="S1180">
        <v>13.5</v>
      </c>
      <c r="T1180" s="3">
        <v>695</v>
      </c>
      <c r="U1180">
        <v>2.8</v>
      </c>
      <c r="V1180" s="3" t="s">
        <v>1749</v>
      </c>
      <c r="W1180">
        <v>17.600000000000001</v>
      </c>
      <c r="X1180" s="3">
        <v>567</v>
      </c>
      <c r="Y1180">
        <v>8.8000000000000007</v>
      </c>
      <c r="Z1180" s="3" t="s">
        <v>1749</v>
      </c>
      <c r="AA1180">
        <v>5.9</v>
      </c>
      <c r="AB1180" s="3" t="s">
        <v>1749</v>
      </c>
      <c r="AC1180">
        <v>32</v>
      </c>
      <c r="AD1180">
        <v>100</v>
      </c>
      <c r="AE1180">
        <v>19</v>
      </c>
      <c r="AF1180">
        <v>27091</v>
      </c>
      <c r="AG1180">
        <v>12264</v>
      </c>
      <c r="AH1180">
        <v>59456</v>
      </c>
      <c r="AI1180">
        <v>113268</v>
      </c>
      <c r="AJ1180">
        <v>29.583073299999999</v>
      </c>
      <c r="AK1180">
        <v>-98.619877900000006</v>
      </c>
    </row>
    <row r="1181" spans="1:37" x14ac:dyDescent="0.3">
      <c r="A1181">
        <v>1186</v>
      </c>
      <c r="B1181" s="3" t="s">
        <v>1002</v>
      </c>
      <c r="C1181" t="s">
        <v>1433</v>
      </c>
      <c r="D1181" t="s">
        <v>59</v>
      </c>
      <c r="E1181" t="s">
        <v>60</v>
      </c>
      <c r="F1181" t="s">
        <v>68</v>
      </c>
      <c r="G1181" t="s">
        <v>78</v>
      </c>
      <c r="H1181" t="s">
        <v>63</v>
      </c>
      <c r="I1181">
        <v>5</v>
      </c>
      <c r="J1181" t="s">
        <v>70</v>
      </c>
      <c r="K1181">
        <v>4.8</v>
      </c>
      <c r="L1181" s="3" t="s">
        <v>1748</v>
      </c>
      <c r="M1181">
        <v>2.1</v>
      </c>
      <c r="N1181" s="3" t="s">
        <v>1748</v>
      </c>
      <c r="O1181">
        <v>5.6</v>
      </c>
      <c r="P1181" s="3" t="s">
        <v>1749</v>
      </c>
      <c r="Q1181">
        <v>15.6</v>
      </c>
      <c r="R1181" s="3">
        <v>623</v>
      </c>
      <c r="S1181">
        <v>10.5</v>
      </c>
      <c r="T1181" s="3" t="s">
        <v>1749</v>
      </c>
      <c r="U1181">
        <v>5.9</v>
      </c>
      <c r="V1181" s="3" t="s">
        <v>1749</v>
      </c>
      <c r="W1181">
        <v>15.5</v>
      </c>
      <c r="X1181" s="3">
        <v>588</v>
      </c>
      <c r="Y1181">
        <v>7.5</v>
      </c>
      <c r="Z1181" s="3" t="s">
        <v>1749</v>
      </c>
      <c r="AA1181">
        <v>3.4</v>
      </c>
      <c r="AB1181" s="3" t="s">
        <v>1749</v>
      </c>
      <c r="AC1181">
        <v>32</v>
      </c>
      <c r="AD1181">
        <v>100</v>
      </c>
      <c r="AE1181">
        <v>19</v>
      </c>
      <c r="AF1181">
        <v>27091</v>
      </c>
      <c r="AG1181">
        <v>12264</v>
      </c>
      <c r="AH1181">
        <v>59456</v>
      </c>
      <c r="AI1181">
        <v>113268</v>
      </c>
      <c r="AJ1181">
        <v>31.7731979</v>
      </c>
      <c r="AK1181">
        <v>-106.5047208</v>
      </c>
    </row>
    <row r="1182" spans="1:37" x14ac:dyDescent="0.3">
      <c r="A1182">
        <v>1187</v>
      </c>
      <c r="B1182" s="3">
        <v>1187</v>
      </c>
      <c r="C1182" t="s">
        <v>1434</v>
      </c>
      <c r="D1182" t="s">
        <v>307</v>
      </c>
      <c r="E1182" t="s">
        <v>308</v>
      </c>
      <c r="F1182" t="s">
        <v>68</v>
      </c>
      <c r="G1182" t="s">
        <v>78</v>
      </c>
      <c r="H1182" t="s">
        <v>63</v>
      </c>
      <c r="I1182">
        <v>5</v>
      </c>
      <c r="J1182" t="s">
        <v>70</v>
      </c>
      <c r="K1182">
        <v>5.6</v>
      </c>
      <c r="L1182" s="3" t="s">
        <v>1748</v>
      </c>
      <c r="M1182">
        <v>6.6</v>
      </c>
      <c r="N1182" s="3" t="s">
        <v>1748</v>
      </c>
      <c r="O1182">
        <v>3.5</v>
      </c>
      <c r="P1182" s="3" t="s">
        <v>1749</v>
      </c>
      <c r="Q1182">
        <v>7.9</v>
      </c>
      <c r="R1182" s="3" t="s">
        <v>1749</v>
      </c>
      <c r="S1182">
        <v>6.7</v>
      </c>
      <c r="T1182" s="3" t="s">
        <v>1749</v>
      </c>
      <c r="U1182">
        <v>4.9000000000000004</v>
      </c>
      <c r="V1182" s="3" t="s">
        <v>1749</v>
      </c>
      <c r="W1182">
        <v>66.400000000000006</v>
      </c>
      <c r="X1182" s="3">
        <v>211</v>
      </c>
      <c r="Y1182">
        <v>9.6</v>
      </c>
      <c r="Z1182" s="3" t="s">
        <v>1749</v>
      </c>
      <c r="AA1182">
        <v>3.4</v>
      </c>
      <c r="AB1182" s="3" t="s">
        <v>1749</v>
      </c>
      <c r="AC1182">
        <v>32</v>
      </c>
      <c r="AD1182">
        <v>89</v>
      </c>
      <c r="AE1182">
        <v>8</v>
      </c>
      <c r="AF1182">
        <v>3862</v>
      </c>
      <c r="AG1182">
        <v>10038</v>
      </c>
      <c r="AH1182">
        <v>21642</v>
      </c>
      <c r="AI1182">
        <v>39259</v>
      </c>
      <c r="AJ1182">
        <v>-29.107597299999998</v>
      </c>
      <c r="AK1182">
        <v>26.192450600000001</v>
      </c>
    </row>
    <row r="1183" spans="1:37" x14ac:dyDescent="0.3">
      <c r="A1183">
        <v>1188</v>
      </c>
      <c r="B1183" s="3" t="s">
        <v>856</v>
      </c>
      <c r="C1183" t="s">
        <v>1435</v>
      </c>
      <c r="D1183" t="s">
        <v>88</v>
      </c>
      <c r="E1183" t="s">
        <v>89</v>
      </c>
      <c r="F1183" t="s">
        <v>68</v>
      </c>
      <c r="G1183" t="s">
        <v>62</v>
      </c>
      <c r="H1183" t="s">
        <v>320</v>
      </c>
      <c r="I1183">
        <v>3</v>
      </c>
      <c r="J1183" t="s">
        <v>70</v>
      </c>
      <c r="K1183">
        <v>3</v>
      </c>
      <c r="L1183" s="3" t="s">
        <v>1748</v>
      </c>
      <c r="M1183">
        <v>2.2000000000000002</v>
      </c>
      <c r="N1183" s="3" t="s">
        <v>1748</v>
      </c>
      <c r="O1183">
        <v>2.2999999999999998</v>
      </c>
      <c r="P1183" s="3" t="s">
        <v>1749</v>
      </c>
      <c r="Q1183">
        <v>22.8</v>
      </c>
      <c r="R1183" s="3">
        <v>517</v>
      </c>
      <c r="S1183">
        <v>2.9</v>
      </c>
      <c r="T1183" s="3" t="s">
        <v>1749</v>
      </c>
      <c r="U1183">
        <v>18.5</v>
      </c>
      <c r="V1183" s="3">
        <v>565</v>
      </c>
      <c r="W1183">
        <v>6.4</v>
      </c>
      <c r="X1183" s="3" t="s">
        <v>1749</v>
      </c>
      <c r="Y1183">
        <v>6.1</v>
      </c>
      <c r="Z1183" s="3" t="s">
        <v>1749</v>
      </c>
      <c r="AA1183">
        <v>7.1</v>
      </c>
      <c r="AB1183" s="3" t="s">
        <v>1749</v>
      </c>
      <c r="AC1183">
        <v>32</v>
      </c>
      <c r="AD1183">
        <v>95</v>
      </c>
      <c r="AE1183">
        <v>5</v>
      </c>
      <c r="AF1183">
        <v>5393</v>
      </c>
      <c r="AG1183">
        <v>1490</v>
      </c>
      <c r="AH1183">
        <v>51048</v>
      </c>
      <c r="AI1183">
        <v>96902</v>
      </c>
      <c r="AJ1183">
        <v>-26.716993500000001</v>
      </c>
      <c r="AK1183">
        <v>153.0658032</v>
      </c>
    </row>
    <row r="1184" spans="1:37" x14ac:dyDescent="0.3">
      <c r="A1184">
        <v>1189</v>
      </c>
      <c r="B1184" s="3" t="s">
        <v>856</v>
      </c>
      <c r="C1184" t="s">
        <v>1436</v>
      </c>
      <c r="D1184" t="s">
        <v>59</v>
      </c>
      <c r="E1184" t="s">
        <v>60</v>
      </c>
      <c r="F1184" t="s">
        <v>68</v>
      </c>
      <c r="G1184" t="s">
        <v>69</v>
      </c>
      <c r="H1184" t="s">
        <v>320</v>
      </c>
      <c r="I1184">
        <v>2</v>
      </c>
      <c r="J1184" t="s">
        <v>70</v>
      </c>
      <c r="K1184">
        <v>3.8</v>
      </c>
      <c r="L1184" s="3" t="s">
        <v>1748</v>
      </c>
      <c r="M1184">
        <v>4.4000000000000004</v>
      </c>
      <c r="N1184" s="3" t="s">
        <v>1748</v>
      </c>
      <c r="O1184">
        <v>8.6999999999999993</v>
      </c>
      <c r="P1184" s="3" t="s">
        <v>1749</v>
      </c>
      <c r="Q1184">
        <v>21.4</v>
      </c>
      <c r="R1184" s="3">
        <v>538</v>
      </c>
      <c r="S1184">
        <v>9.6</v>
      </c>
      <c r="T1184" s="3" t="s">
        <v>1749</v>
      </c>
      <c r="U1184">
        <v>8.8000000000000007</v>
      </c>
      <c r="V1184" s="3" t="s">
        <v>1749</v>
      </c>
      <c r="W1184">
        <v>5.0999999999999996</v>
      </c>
      <c r="X1184" s="3" t="s">
        <v>1749</v>
      </c>
      <c r="Y1184">
        <v>10.3</v>
      </c>
      <c r="Z1184" s="3" t="s">
        <v>1749</v>
      </c>
      <c r="AA1184">
        <v>3.4</v>
      </c>
      <c r="AB1184" s="3" t="s">
        <v>1749</v>
      </c>
      <c r="AC1184">
        <v>32</v>
      </c>
      <c r="AD1184">
        <v>100</v>
      </c>
      <c r="AE1184">
        <v>19</v>
      </c>
      <c r="AF1184">
        <v>27091</v>
      </c>
      <c r="AG1184">
        <v>12264</v>
      </c>
      <c r="AH1184">
        <v>59456</v>
      </c>
      <c r="AI1184">
        <v>113268</v>
      </c>
      <c r="AJ1184">
        <v>41.657880400000003</v>
      </c>
      <c r="AK1184">
        <v>-83.614237399999993</v>
      </c>
    </row>
    <row r="1185" spans="1:37" x14ac:dyDescent="0.3">
      <c r="A1185">
        <v>1190</v>
      </c>
      <c r="B1185" s="3" t="s">
        <v>703</v>
      </c>
      <c r="C1185" t="s">
        <v>1437</v>
      </c>
      <c r="D1185" t="s">
        <v>59</v>
      </c>
      <c r="E1185" t="s">
        <v>60</v>
      </c>
      <c r="F1185" t="s">
        <v>91</v>
      </c>
      <c r="G1185" t="s">
        <v>62</v>
      </c>
      <c r="H1185" t="s">
        <v>63</v>
      </c>
      <c r="I1185">
        <v>5</v>
      </c>
      <c r="J1185" t="s">
        <v>64</v>
      </c>
      <c r="K1185">
        <v>2.4</v>
      </c>
      <c r="L1185" s="3" t="s">
        <v>1748</v>
      </c>
      <c r="M1185">
        <v>3</v>
      </c>
      <c r="N1185" s="3" t="s">
        <v>1748</v>
      </c>
      <c r="O1185">
        <v>37.799999999999997</v>
      </c>
      <c r="P1185" s="3">
        <v>417</v>
      </c>
      <c r="Q1185">
        <v>12.3</v>
      </c>
      <c r="R1185" s="3">
        <v>692</v>
      </c>
      <c r="S1185">
        <v>5.0999999999999996</v>
      </c>
      <c r="T1185" s="3" t="s">
        <v>1749</v>
      </c>
      <c r="U1185">
        <v>12.2</v>
      </c>
      <c r="V1185" s="3">
        <v>675</v>
      </c>
      <c r="W1185">
        <v>1</v>
      </c>
      <c r="X1185" s="3" t="s">
        <v>1749</v>
      </c>
      <c r="Y1185">
        <v>15.4</v>
      </c>
      <c r="Z1185" s="3">
        <v>543</v>
      </c>
      <c r="AA1185">
        <v>1.1000000000000001</v>
      </c>
      <c r="AB1185" s="3" t="s">
        <v>1749</v>
      </c>
      <c r="AC1185">
        <v>32</v>
      </c>
      <c r="AD1185">
        <v>100</v>
      </c>
      <c r="AE1185">
        <v>19</v>
      </c>
      <c r="AF1185">
        <v>27091</v>
      </c>
      <c r="AG1185">
        <v>12264</v>
      </c>
      <c r="AH1185">
        <v>59456</v>
      </c>
      <c r="AI1185">
        <v>113268</v>
      </c>
      <c r="AJ1185">
        <v>36.152052599999998</v>
      </c>
      <c r="AK1185">
        <v>-95.946075300000004</v>
      </c>
    </row>
    <row r="1186" spans="1:37" x14ac:dyDescent="0.3">
      <c r="A1186">
        <v>1191</v>
      </c>
      <c r="B1186" s="3" t="s">
        <v>703</v>
      </c>
      <c r="C1186" t="s">
        <v>1438</v>
      </c>
      <c r="D1186" t="s">
        <v>193</v>
      </c>
      <c r="E1186" t="s">
        <v>194</v>
      </c>
      <c r="F1186" t="s">
        <v>61</v>
      </c>
      <c r="G1186" t="s">
        <v>78</v>
      </c>
      <c r="H1186" t="s">
        <v>63</v>
      </c>
      <c r="I1186">
        <v>4</v>
      </c>
      <c r="J1186" t="s">
        <v>70</v>
      </c>
      <c r="K1186">
        <v>4.0999999999999996</v>
      </c>
      <c r="L1186" s="3" t="s">
        <v>1748</v>
      </c>
      <c r="M1186">
        <v>2.2999999999999998</v>
      </c>
      <c r="N1186" s="3" t="s">
        <v>1748</v>
      </c>
      <c r="O1186">
        <v>39</v>
      </c>
      <c r="P1186" s="3">
        <v>407</v>
      </c>
      <c r="Q1186">
        <v>1.6</v>
      </c>
      <c r="R1186" s="3" t="s">
        <v>1749</v>
      </c>
      <c r="S1186">
        <v>4.8</v>
      </c>
      <c r="T1186" s="3" t="s">
        <v>1749</v>
      </c>
      <c r="U1186">
        <v>15.2</v>
      </c>
      <c r="V1186" s="3">
        <v>616</v>
      </c>
      <c r="W1186">
        <v>1.7</v>
      </c>
      <c r="X1186" s="3" t="s">
        <v>1749</v>
      </c>
      <c r="Y1186">
        <v>8.6999999999999993</v>
      </c>
      <c r="Z1186" s="3" t="s">
        <v>1749</v>
      </c>
      <c r="AA1186">
        <v>3</v>
      </c>
      <c r="AB1186" s="3" t="s">
        <v>1749</v>
      </c>
      <c r="AC1186">
        <v>32</v>
      </c>
      <c r="AD1186">
        <v>87</v>
      </c>
      <c r="AE1186">
        <v>17</v>
      </c>
      <c r="AF1186">
        <v>3786</v>
      </c>
      <c r="AG1186">
        <v>12588</v>
      </c>
      <c r="AH1186">
        <v>9400</v>
      </c>
      <c r="AI1186">
        <v>17679</v>
      </c>
      <c r="AJ1186">
        <v>57.159404600000002</v>
      </c>
      <c r="AK1186">
        <v>65.531434399999995</v>
      </c>
    </row>
    <row r="1187" spans="1:37" x14ac:dyDescent="0.3">
      <c r="A1187">
        <v>1192</v>
      </c>
      <c r="B1187" s="3" t="s">
        <v>856</v>
      </c>
      <c r="C1187" t="s">
        <v>1439</v>
      </c>
      <c r="D1187" t="s">
        <v>59</v>
      </c>
      <c r="E1187" t="s">
        <v>60</v>
      </c>
      <c r="F1187" t="s">
        <v>68</v>
      </c>
      <c r="G1187" t="s">
        <v>78</v>
      </c>
      <c r="H1187" t="s">
        <v>63</v>
      </c>
      <c r="I1187">
        <v>5</v>
      </c>
      <c r="J1187" t="s">
        <v>70</v>
      </c>
      <c r="K1187">
        <v>8.3000000000000007</v>
      </c>
      <c r="L1187" s="3" t="s">
        <v>1748</v>
      </c>
      <c r="M1187">
        <v>2.7</v>
      </c>
      <c r="N1187" s="3" t="s">
        <v>1748</v>
      </c>
      <c r="O1187">
        <v>8.8000000000000007</v>
      </c>
      <c r="P1187" s="3" t="s">
        <v>1749</v>
      </c>
      <c r="Q1187">
        <v>13.4</v>
      </c>
      <c r="R1187" s="3">
        <v>671</v>
      </c>
      <c r="S1187">
        <v>6.6</v>
      </c>
      <c r="T1187" s="3" t="s">
        <v>1749</v>
      </c>
      <c r="U1187">
        <v>3.9</v>
      </c>
      <c r="V1187" s="3" t="s">
        <v>1749</v>
      </c>
      <c r="W1187">
        <v>4.0999999999999996</v>
      </c>
      <c r="X1187" s="3" t="s">
        <v>1749</v>
      </c>
      <c r="Y1187">
        <v>10.199999999999999</v>
      </c>
      <c r="Z1187" s="3" t="s">
        <v>1749</v>
      </c>
      <c r="AA1187">
        <v>11.8</v>
      </c>
      <c r="AB1187" s="3">
        <v>644</v>
      </c>
      <c r="AC1187">
        <v>32</v>
      </c>
      <c r="AD1187">
        <v>100</v>
      </c>
      <c r="AE1187">
        <v>19</v>
      </c>
      <c r="AF1187">
        <v>27091</v>
      </c>
      <c r="AG1187">
        <v>12264</v>
      </c>
      <c r="AH1187">
        <v>59456</v>
      </c>
      <c r="AI1187">
        <v>113268</v>
      </c>
      <c r="AJ1187">
        <v>43.078263</v>
      </c>
      <c r="AK1187">
        <v>-87.881968599999993</v>
      </c>
    </row>
    <row r="1188" spans="1:37" x14ac:dyDescent="0.3">
      <c r="A1188">
        <v>1193</v>
      </c>
      <c r="B1188" s="3" t="s">
        <v>856</v>
      </c>
      <c r="C1188" t="s">
        <v>1440</v>
      </c>
      <c r="D1188" t="s">
        <v>66</v>
      </c>
      <c r="E1188" t="s">
        <v>67</v>
      </c>
      <c r="F1188" t="s">
        <v>68</v>
      </c>
      <c r="G1188" t="s">
        <v>62</v>
      </c>
      <c r="H1188" t="s">
        <v>320</v>
      </c>
      <c r="I1188">
        <v>5</v>
      </c>
      <c r="J1188" t="s">
        <v>70</v>
      </c>
      <c r="K1188">
        <v>3.4</v>
      </c>
      <c r="L1188" s="3" t="s">
        <v>1748</v>
      </c>
      <c r="M1188">
        <v>3.2</v>
      </c>
      <c r="N1188" s="3" t="s">
        <v>1748</v>
      </c>
      <c r="O1188">
        <v>10.4</v>
      </c>
      <c r="P1188" s="3" t="s">
        <v>1749</v>
      </c>
      <c r="Q1188">
        <v>9.4</v>
      </c>
      <c r="R1188" s="3" t="s">
        <v>1749</v>
      </c>
      <c r="S1188">
        <v>34.700000000000003</v>
      </c>
      <c r="T1188" s="3">
        <v>457</v>
      </c>
      <c r="U1188">
        <v>72.099999999999994</v>
      </c>
      <c r="V1188" s="3">
        <v>200</v>
      </c>
      <c r="W1188">
        <v>3.7</v>
      </c>
      <c r="X1188" s="3" t="s">
        <v>1749</v>
      </c>
      <c r="Y1188">
        <v>8.8000000000000007</v>
      </c>
      <c r="Z1188" s="3" t="s">
        <v>1749</v>
      </c>
      <c r="AA1188">
        <v>1.4</v>
      </c>
      <c r="AB1188" s="3" t="s">
        <v>1749</v>
      </c>
      <c r="AC1188">
        <v>32</v>
      </c>
      <c r="AD1188">
        <v>96</v>
      </c>
      <c r="AE1188">
        <v>12</v>
      </c>
      <c r="AF1188">
        <v>11405</v>
      </c>
      <c r="AG1188">
        <v>3215</v>
      </c>
      <c r="AH1188">
        <v>37460</v>
      </c>
      <c r="AI1188">
        <v>66806</v>
      </c>
      <c r="AJ1188">
        <v>52.5880528</v>
      </c>
      <c r="AK1188">
        <v>-2.1274831000000001</v>
      </c>
    </row>
    <row r="1189" spans="1:37" x14ac:dyDescent="0.3">
      <c r="A1189">
        <v>1194</v>
      </c>
      <c r="B1189" s="3" t="s">
        <v>703</v>
      </c>
      <c r="C1189" t="s">
        <v>1441</v>
      </c>
      <c r="D1189" t="s">
        <v>59</v>
      </c>
      <c r="E1189" t="s">
        <v>60</v>
      </c>
      <c r="F1189" t="s">
        <v>61</v>
      </c>
      <c r="G1189" t="s">
        <v>62</v>
      </c>
      <c r="H1189" t="s">
        <v>63</v>
      </c>
      <c r="I1189">
        <v>5</v>
      </c>
      <c r="J1189" t="s">
        <v>70</v>
      </c>
      <c r="K1189">
        <v>3</v>
      </c>
      <c r="L1189" s="3" t="s">
        <v>1748</v>
      </c>
      <c r="M1189">
        <v>1.4</v>
      </c>
      <c r="N1189" s="3" t="s">
        <v>1748</v>
      </c>
      <c r="O1189">
        <v>25.9</v>
      </c>
      <c r="P1189" s="3">
        <v>570</v>
      </c>
      <c r="Q1189">
        <v>23.4</v>
      </c>
      <c r="R1189" s="3">
        <v>508</v>
      </c>
      <c r="S1189">
        <v>7.7</v>
      </c>
      <c r="T1189" s="3" t="s">
        <v>1749</v>
      </c>
      <c r="U1189">
        <v>4</v>
      </c>
      <c r="V1189" s="3" t="s">
        <v>1749</v>
      </c>
      <c r="W1189">
        <v>10.7</v>
      </c>
      <c r="X1189" s="3">
        <v>660</v>
      </c>
      <c r="Y1189">
        <v>9.8000000000000007</v>
      </c>
      <c r="Z1189" s="3" t="s">
        <v>1749</v>
      </c>
      <c r="AA1189">
        <v>6.3</v>
      </c>
      <c r="AB1189" s="3" t="s">
        <v>1749</v>
      </c>
      <c r="AC1189">
        <v>32</v>
      </c>
      <c r="AD1189">
        <v>100</v>
      </c>
      <c r="AE1189">
        <v>19</v>
      </c>
      <c r="AF1189">
        <v>27091</v>
      </c>
      <c r="AG1189">
        <v>12264</v>
      </c>
      <c r="AH1189">
        <v>59456</v>
      </c>
      <c r="AI1189">
        <v>113268</v>
      </c>
      <c r="AJ1189">
        <v>41.3147175</v>
      </c>
      <c r="AK1189">
        <v>-105.5690288</v>
      </c>
    </row>
    <row r="1190" spans="1:37" x14ac:dyDescent="0.3">
      <c r="A1190">
        <v>1195</v>
      </c>
      <c r="B1190" s="3" t="s">
        <v>703</v>
      </c>
      <c r="C1190" t="s">
        <v>1442</v>
      </c>
      <c r="D1190" t="s">
        <v>991</v>
      </c>
      <c r="E1190" t="s">
        <v>992</v>
      </c>
      <c r="F1190" t="s">
        <v>61</v>
      </c>
      <c r="G1190" t="s">
        <v>78</v>
      </c>
      <c r="H1190" t="s">
        <v>63</v>
      </c>
      <c r="I1190">
        <v>4</v>
      </c>
      <c r="J1190" t="s">
        <v>70</v>
      </c>
      <c r="K1190">
        <v>5.7</v>
      </c>
      <c r="L1190" s="3" t="s">
        <v>1748</v>
      </c>
      <c r="M1190">
        <v>1</v>
      </c>
      <c r="N1190" s="3" t="s">
        <v>1748</v>
      </c>
      <c r="O1190">
        <v>56.1</v>
      </c>
      <c r="P1190" s="3">
        <v>264</v>
      </c>
      <c r="Q1190">
        <v>6.2</v>
      </c>
      <c r="R1190" s="3" t="s">
        <v>1749</v>
      </c>
      <c r="S1190">
        <v>2.5</v>
      </c>
      <c r="T1190" s="3" t="s">
        <v>1749</v>
      </c>
      <c r="U1190">
        <v>2.9</v>
      </c>
      <c r="V1190" s="3" t="s">
        <v>1749</v>
      </c>
      <c r="W1190">
        <v>1.2</v>
      </c>
      <c r="X1190" s="3" t="s">
        <v>1749</v>
      </c>
      <c r="Y1190">
        <v>13.4</v>
      </c>
      <c r="Z1190" s="3">
        <v>641</v>
      </c>
      <c r="AA1190">
        <v>1.1000000000000001</v>
      </c>
      <c r="AB1190" s="3" t="s">
        <v>1749</v>
      </c>
      <c r="AC1190">
        <v>32</v>
      </c>
      <c r="AD1190" t="e">
        <v>#N/A</v>
      </c>
      <c r="AE1190" t="e">
        <v>#N/A</v>
      </c>
      <c r="AF1190" t="e">
        <v>#N/A</v>
      </c>
      <c r="AG1190" t="e">
        <v>#N/A</v>
      </c>
      <c r="AH1190" t="e">
        <v>#N/A</v>
      </c>
      <c r="AI1190" t="e">
        <v>#N/A</v>
      </c>
      <c r="AJ1190">
        <v>49.203257800000003</v>
      </c>
      <c r="AK1190">
        <v>18.755246</v>
      </c>
    </row>
    <row r="1191" spans="1:37" x14ac:dyDescent="0.3">
      <c r="A1191">
        <v>1196</v>
      </c>
      <c r="B1191" s="3" t="s">
        <v>856</v>
      </c>
      <c r="C1191" t="s">
        <v>1443</v>
      </c>
      <c r="D1191" t="s">
        <v>59</v>
      </c>
      <c r="E1191" t="s">
        <v>60</v>
      </c>
      <c r="F1191" t="s">
        <v>68</v>
      </c>
      <c r="G1191" t="s">
        <v>62</v>
      </c>
      <c r="H1191" t="s">
        <v>63</v>
      </c>
      <c r="I1191">
        <v>5</v>
      </c>
      <c r="J1191" t="s">
        <v>70</v>
      </c>
      <c r="K1191">
        <v>6.6</v>
      </c>
      <c r="L1191" s="3" t="s">
        <v>1748</v>
      </c>
      <c r="M1191">
        <v>3.2</v>
      </c>
      <c r="N1191" s="3" t="s">
        <v>1748</v>
      </c>
      <c r="O1191">
        <v>6.3</v>
      </c>
      <c r="P1191" s="3" t="s">
        <v>1749</v>
      </c>
      <c r="Q1191">
        <v>24.4</v>
      </c>
      <c r="R1191" s="3">
        <v>495</v>
      </c>
      <c r="S1191">
        <v>1.1000000000000001</v>
      </c>
      <c r="T1191" s="3" t="s">
        <v>1749</v>
      </c>
      <c r="U1191">
        <v>1.7</v>
      </c>
      <c r="V1191" s="3" t="s">
        <v>1749</v>
      </c>
      <c r="W1191">
        <v>23.8</v>
      </c>
      <c r="X1191" s="3">
        <v>510</v>
      </c>
      <c r="Y1191">
        <v>9.5</v>
      </c>
      <c r="Z1191" s="3" t="s">
        <v>1749</v>
      </c>
      <c r="AA1191">
        <v>15.8</v>
      </c>
      <c r="AB1191" s="3">
        <v>598</v>
      </c>
      <c r="AC1191">
        <v>32</v>
      </c>
      <c r="AD1191">
        <v>100</v>
      </c>
      <c r="AE1191">
        <v>19</v>
      </c>
      <c r="AF1191">
        <v>27091</v>
      </c>
      <c r="AG1191">
        <v>12264</v>
      </c>
      <c r="AH1191">
        <v>59456</v>
      </c>
      <c r="AI1191">
        <v>113268</v>
      </c>
      <c r="AJ1191">
        <v>41.745161000000003</v>
      </c>
      <c r="AK1191">
        <v>-111.8097425</v>
      </c>
    </row>
    <row r="1192" spans="1:37" x14ac:dyDescent="0.3">
      <c r="A1192">
        <v>1197</v>
      </c>
      <c r="B1192" s="3" t="s">
        <v>1002</v>
      </c>
      <c r="C1192" t="s">
        <v>1444</v>
      </c>
      <c r="D1192" t="s">
        <v>396</v>
      </c>
      <c r="E1192" t="s">
        <v>397</v>
      </c>
      <c r="F1192" t="s">
        <v>61</v>
      </c>
      <c r="G1192" t="s">
        <v>78</v>
      </c>
      <c r="H1192" t="s">
        <v>63</v>
      </c>
      <c r="I1192">
        <v>5</v>
      </c>
      <c r="J1192" t="s">
        <v>70</v>
      </c>
      <c r="K1192">
        <v>5.4</v>
      </c>
      <c r="L1192" s="3" t="s">
        <v>1748</v>
      </c>
      <c r="M1192">
        <v>10.3</v>
      </c>
      <c r="N1192" s="3" t="s">
        <v>1748</v>
      </c>
      <c r="O1192">
        <v>15.5</v>
      </c>
      <c r="P1192" s="3" t="s">
        <v>1749</v>
      </c>
      <c r="Q1192">
        <v>4.3</v>
      </c>
      <c r="R1192" s="3" t="s">
        <v>1749</v>
      </c>
      <c r="S1192">
        <v>8.4</v>
      </c>
      <c r="T1192" s="3" t="s">
        <v>1749</v>
      </c>
      <c r="U1192">
        <v>22</v>
      </c>
      <c r="V1192" s="3">
        <v>514</v>
      </c>
      <c r="W1192">
        <v>1.8</v>
      </c>
      <c r="X1192" s="3" t="s">
        <v>1749</v>
      </c>
      <c r="Y1192">
        <v>9.4</v>
      </c>
      <c r="Z1192" s="3" t="s">
        <v>1749</v>
      </c>
      <c r="AA1192">
        <v>8.4</v>
      </c>
      <c r="AB1192" s="3">
        <v>695</v>
      </c>
      <c r="AC1192">
        <v>32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>
        <v>49.8315196</v>
      </c>
      <c r="AK1192">
        <v>18.163790599999999</v>
      </c>
    </row>
    <row r="1193" spans="1:37" x14ac:dyDescent="0.3">
      <c r="A1193">
        <v>1198</v>
      </c>
      <c r="B1193" s="3" t="s">
        <v>856</v>
      </c>
      <c r="C1193" t="s">
        <v>1445</v>
      </c>
      <c r="D1193" t="s">
        <v>416</v>
      </c>
      <c r="E1193" t="s">
        <v>417</v>
      </c>
      <c r="F1193" t="s">
        <v>68</v>
      </c>
      <c r="G1193" t="s">
        <v>78</v>
      </c>
      <c r="H1193" t="s">
        <v>63</v>
      </c>
      <c r="I1193">
        <v>5</v>
      </c>
      <c r="J1193" t="s">
        <v>70</v>
      </c>
      <c r="K1193">
        <v>6.9</v>
      </c>
      <c r="L1193" s="3" t="s">
        <v>1748</v>
      </c>
      <c r="M1193">
        <v>5</v>
      </c>
      <c r="N1193" s="3" t="s">
        <v>1748</v>
      </c>
      <c r="O1193">
        <v>20.2</v>
      </c>
      <c r="P1193" s="3">
        <v>661</v>
      </c>
      <c r="Q1193">
        <v>6</v>
      </c>
      <c r="R1193" s="3" t="s">
        <v>1749</v>
      </c>
      <c r="S1193">
        <v>2.4</v>
      </c>
      <c r="T1193" s="3" t="s">
        <v>1749</v>
      </c>
      <c r="U1193">
        <v>7.7</v>
      </c>
      <c r="V1193" s="3" t="s">
        <v>1749</v>
      </c>
      <c r="W1193">
        <v>32.299999999999997</v>
      </c>
      <c r="X1193" s="3">
        <v>442</v>
      </c>
      <c r="Y1193">
        <v>6.3</v>
      </c>
      <c r="Z1193" s="3" t="s">
        <v>1749</v>
      </c>
      <c r="AA1193">
        <v>1.9</v>
      </c>
      <c r="AB1193" s="3" t="s">
        <v>1749</v>
      </c>
      <c r="AC1193">
        <v>32</v>
      </c>
      <c r="AD1193">
        <v>82</v>
      </c>
      <c r="AE1193">
        <v>4</v>
      </c>
      <c r="AF1193">
        <v>1686</v>
      </c>
      <c r="AG1193">
        <v>1610</v>
      </c>
      <c r="AH1193">
        <v>16879</v>
      </c>
      <c r="AI1193">
        <v>32874</v>
      </c>
      <c r="AJ1193">
        <v>52.163585400000002</v>
      </c>
      <c r="AK1193">
        <v>21.046347799999999</v>
      </c>
    </row>
    <row r="1194" spans="1:37" x14ac:dyDescent="0.3">
      <c r="A1194">
        <v>1199</v>
      </c>
      <c r="B1194" s="3" t="s">
        <v>856</v>
      </c>
      <c r="C1194" t="s">
        <v>1446</v>
      </c>
      <c r="D1194" t="s">
        <v>59</v>
      </c>
      <c r="E1194" t="s">
        <v>60</v>
      </c>
      <c r="F1194" t="s">
        <v>68</v>
      </c>
      <c r="G1194" t="s">
        <v>69</v>
      </c>
      <c r="H1194" t="s">
        <v>320</v>
      </c>
      <c r="I1194">
        <v>5</v>
      </c>
      <c r="J1194" t="s">
        <v>70</v>
      </c>
      <c r="K1194">
        <v>5.3</v>
      </c>
      <c r="L1194" s="3" t="s">
        <v>1748</v>
      </c>
      <c r="M1194">
        <v>3.6</v>
      </c>
      <c r="N1194" s="3" t="s">
        <v>1748</v>
      </c>
      <c r="O1194">
        <v>10.8</v>
      </c>
      <c r="P1194" s="3" t="s">
        <v>1749</v>
      </c>
      <c r="Q1194">
        <v>5.8</v>
      </c>
      <c r="R1194" s="3" t="s">
        <v>1749</v>
      </c>
      <c r="S1194">
        <v>32.299999999999997</v>
      </c>
      <c r="T1194" s="3">
        <v>472</v>
      </c>
      <c r="U1194">
        <v>10.4</v>
      </c>
      <c r="V1194" s="3" t="s">
        <v>1749</v>
      </c>
      <c r="W1194">
        <v>2.2000000000000002</v>
      </c>
      <c r="X1194" s="3" t="s">
        <v>1749</v>
      </c>
      <c r="Y1194">
        <v>17</v>
      </c>
      <c r="Z1194" s="3">
        <v>498</v>
      </c>
      <c r="AA1194">
        <v>1.9</v>
      </c>
      <c r="AB1194" s="3" t="s">
        <v>1749</v>
      </c>
      <c r="AC1194">
        <v>32</v>
      </c>
      <c r="AD1194">
        <v>100</v>
      </c>
      <c r="AE1194">
        <v>19</v>
      </c>
      <c r="AF1194">
        <v>27091</v>
      </c>
      <c r="AG1194">
        <v>12264</v>
      </c>
      <c r="AH1194">
        <v>59456</v>
      </c>
      <c r="AI1194">
        <v>113268</v>
      </c>
      <c r="AJ1194">
        <v>42.283733699999999</v>
      </c>
      <c r="AK1194">
        <v>-85.610250600000001</v>
      </c>
    </row>
    <row r="1195" spans="1:37" x14ac:dyDescent="0.3">
      <c r="A1195">
        <v>1200</v>
      </c>
      <c r="B1195" s="3" t="s">
        <v>856</v>
      </c>
      <c r="C1195" t="s">
        <v>1447</v>
      </c>
      <c r="D1195" t="s">
        <v>94</v>
      </c>
      <c r="E1195" t="s">
        <v>1726</v>
      </c>
      <c r="F1195" t="s">
        <v>68</v>
      </c>
      <c r="G1195" t="s">
        <v>62</v>
      </c>
      <c r="H1195" t="s">
        <v>320</v>
      </c>
      <c r="I1195">
        <v>2</v>
      </c>
      <c r="J1195" t="s">
        <v>64</v>
      </c>
      <c r="K1195">
        <v>4.3</v>
      </c>
      <c r="L1195" s="3" t="s">
        <v>1748</v>
      </c>
      <c r="M1195">
        <v>2.1</v>
      </c>
      <c r="N1195" s="3" t="s">
        <v>1748</v>
      </c>
      <c r="O1195">
        <v>5.7</v>
      </c>
      <c r="P1195" s="3" t="s">
        <v>1749</v>
      </c>
      <c r="Q1195">
        <v>5.8</v>
      </c>
      <c r="R1195" s="3" t="s">
        <v>1749</v>
      </c>
      <c r="S1195">
        <v>97.5</v>
      </c>
      <c r="T1195" s="3">
        <v>122</v>
      </c>
      <c r="U1195">
        <v>3.1</v>
      </c>
      <c r="V1195" s="3" t="s">
        <v>1749</v>
      </c>
      <c r="W1195">
        <v>1.6</v>
      </c>
      <c r="X1195" s="3" t="s">
        <v>1749</v>
      </c>
      <c r="Y1195">
        <v>6.9</v>
      </c>
      <c r="Z1195" s="3" t="s">
        <v>1749</v>
      </c>
      <c r="AA1195">
        <v>1.8</v>
      </c>
      <c r="AB1195" s="3" t="s">
        <v>1749</v>
      </c>
      <c r="AC1195">
        <v>20</v>
      </c>
      <c r="AD1195">
        <v>94</v>
      </c>
      <c r="AE1195">
        <v>1</v>
      </c>
      <c r="AF1195">
        <v>1008</v>
      </c>
      <c r="AG1195">
        <v>2742</v>
      </c>
      <c r="AH1195">
        <v>30726</v>
      </c>
      <c r="AI1195">
        <v>58947</v>
      </c>
      <c r="AJ1195">
        <v>31.274822</v>
      </c>
      <c r="AK1195">
        <v>120.738094</v>
      </c>
    </row>
    <row r="1196" spans="1:37" x14ac:dyDescent="0.3">
      <c r="A1196">
        <v>1201</v>
      </c>
      <c r="B1196" s="3" t="s">
        <v>703</v>
      </c>
      <c r="C1196" t="s">
        <v>1448</v>
      </c>
      <c r="D1196" t="s">
        <v>113</v>
      </c>
      <c r="E1196" t="s">
        <v>114</v>
      </c>
      <c r="F1196" t="s">
        <v>61</v>
      </c>
      <c r="G1196" t="s">
        <v>69</v>
      </c>
      <c r="H1196" t="s">
        <v>320</v>
      </c>
      <c r="I1196">
        <v>4</v>
      </c>
      <c r="J1196" t="s">
        <v>70</v>
      </c>
      <c r="K1196">
        <v>4</v>
      </c>
      <c r="L1196" s="3" t="s">
        <v>1748</v>
      </c>
      <c r="M1196">
        <v>1.7</v>
      </c>
      <c r="N1196" s="3" t="s">
        <v>1748</v>
      </c>
      <c r="O1196">
        <v>43.2</v>
      </c>
      <c r="P1196" s="3">
        <v>363</v>
      </c>
      <c r="Q1196">
        <v>4.5</v>
      </c>
      <c r="R1196" s="3" t="s">
        <v>1749</v>
      </c>
      <c r="S1196">
        <v>7</v>
      </c>
      <c r="T1196" s="3" t="s">
        <v>1749</v>
      </c>
      <c r="U1196">
        <v>2.7</v>
      </c>
      <c r="V1196" s="3" t="s">
        <v>1749</v>
      </c>
      <c r="W1196">
        <v>1.2</v>
      </c>
      <c r="X1196" s="3" t="s">
        <v>1749</v>
      </c>
      <c r="Y1196">
        <v>8</v>
      </c>
      <c r="Z1196" s="3" t="s">
        <v>1749</v>
      </c>
      <c r="AA1196">
        <v>1.1000000000000001</v>
      </c>
      <c r="AB1196" s="3" t="s">
        <v>1749</v>
      </c>
      <c r="AC1196">
        <v>20</v>
      </c>
      <c r="AD1196">
        <v>92</v>
      </c>
      <c r="AE1196">
        <v>9</v>
      </c>
      <c r="AF1196">
        <v>8132</v>
      </c>
      <c r="AG1196">
        <v>3470</v>
      </c>
      <c r="AH1196">
        <v>37963</v>
      </c>
      <c r="AI1196">
        <v>72067</v>
      </c>
      <c r="AJ1196">
        <v>34.148669900000002</v>
      </c>
      <c r="AK1196">
        <v>131.46791999999999</v>
      </c>
    </row>
    <row r="1197" spans="1:37" x14ac:dyDescent="0.3">
      <c r="A1197">
        <v>1202</v>
      </c>
      <c r="B1197" s="3" t="s">
        <v>1002</v>
      </c>
      <c r="C1197" t="s">
        <v>1449</v>
      </c>
      <c r="D1197" t="s">
        <v>688</v>
      </c>
      <c r="E1197" t="s">
        <v>689</v>
      </c>
      <c r="F1197" t="s">
        <v>68</v>
      </c>
      <c r="G1197" t="s">
        <v>69</v>
      </c>
      <c r="H1197" t="s">
        <v>708</v>
      </c>
      <c r="I1197">
        <v>3</v>
      </c>
      <c r="J1197" t="s">
        <v>70</v>
      </c>
      <c r="K1197">
        <v>11.9</v>
      </c>
      <c r="L1197" s="3" t="s">
        <v>1748</v>
      </c>
      <c r="M1197">
        <v>14.5</v>
      </c>
      <c r="N1197" s="3">
        <v>564</v>
      </c>
      <c r="O1197">
        <v>2.8</v>
      </c>
      <c r="P1197" s="3" t="s">
        <v>1749</v>
      </c>
      <c r="Q1197">
        <v>2.5</v>
      </c>
      <c r="R1197" s="3" t="s">
        <v>1749</v>
      </c>
      <c r="S1197">
        <v>7.8</v>
      </c>
      <c r="T1197" s="3" t="s">
        <v>1749</v>
      </c>
      <c r="U1197">
        <v>13.9</v>
      </c>
      <c r="V1197" s="3">
        <v>643</v>
      </c>
      <c r="W1197">
        <v>3.9</v>
      </c>
      <c r="X1197" s="3" t="s">
        <v>1749</v>
      </c>
      <c r="Y1197">
        <v>28.4</v>
      </c>
      <c r="Z1197" s="3">
        <v>283</v>
      </c>
      <c r="AA1197">
        <v>1.1000000000000001</v>
      </c>
      <c r="AB1197" s="3" t="s">
        <v>1749</v>
      </c>
      <c r="AC1197">
        <v>20</v>
      </c>
      <c r="AD1197" t="e">
        <v>#N/A</v>
      </c>
      <c r="AE1197" t="e">
        <v>#N/A</v>
      </c>
      <c r="AF1197" t="e">
        <v>#N/A</v>
      </c>
      <c r="AG1197" t="e">
        <v>#N/A</v>
      </c>
      <c r="AH1197" t="e">
        <v>#N/A</v>
      </c>
      <c r="AI1197" t="e">
        <v>#N/A</v>
      </c>
      <c r="AJ1197">
        <v>32.537756399999999</v>
      </c>
      <c r="AK1197">
        <v>35.855318400000002</v>
      </c>
    </row>
    <row r="1198" spans="1:37" x14ac:dyDescent="0.3">
      <c r="A1198">
        <v>1203</v>
      </c>
      <c r="B1198" s="3" t="s">
        <v>703</v>
      </c>
      <c r="C1198" t="s">
        <v>1450</v>
      </c>
      <c r="D1198" t="s">
        <v>1451</v>
      </c>
      <c r="E1198" t="s">
        <v>1452</v>
      </c>
      <c r="F1198" t="s">
        <v>61</v>
      </c>
      <c r="G1198" t="s">
        <v>62</v>
      </c>
      <c r="H1198" t="s">
        <v>320</v>
      </c>
      <c r="I1198">
        <v>5</v>
      </c>
      <c r="J1198" t="s">
        <v>70</v>
      </c>
      <c r="K1198">
        <v>7</v>
      </c>
      <c r="L1198" s="3" t="s">
        <v>1748</v>
      </c>
      <c r="M1198">
        <v>3</v>
      </c>
      <c r="N1198" s="3" t="s">
        <v>1748</v>
      </c>
      <c r="O1198">
        <v>45.4</v>
      </c>
      <c r="P1198" s="3">
        <v>347</v>
      </c>
      <c r="Q1198">
        <v>1.4</v>
      </c>
      <c r="R1198" s="3" t="s">
        <v>1749</v>
      </c>
      <c r="S1198">
        <v>5.2</v>
      </c>
      <c r="T1198" s="3" t="s">
        <v>1749</v>
      </c>
      <c r="U1198">
        <v>1.6</v>
      </c>
      <c r="V1198" s="3" t="s">
        <v>1749</v>
      </c>
      <c r="W1198">
        <v>1</v>
      </c>
      <c r="X1198" s="3" t="s">
        <v>1749</v>
      </c>
      <c r="Y1198">
        <v>35.200000000000003</v>
      </c>
      <c r="Z1198" s="3">
        <v>215</v>
      </c>
      <c r="AA1198">
        <v>1</v>
      </c>
      <c r="AB1198" s="3" t="s">
        <v>1749</v>
      </c>
      <c r="AC1198">
        <v>20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>
        <v>40.181783299999999</v>
      </c>
      <c r="AK1198">
        <v>44.526236099999998</v>
      </c>
    </row>
    <row r="1199" spans="1:37" x14ac:dyDescent="0.3">
      <c r="A1199">
        <v>1204</v>
      </c>
      <c r="B1199" s="3" t="s">
        <v>1002</v>
      </c>
      <c r="C1199" t="s">
        <v>1453</v>
      </c>
      <c r="D1199" t="s">
        <v>1028</v>
      </c>
      <c r="E1199" t="s">
        <v>1029</v>
      </c>
      <c r="F1199" t="s">
        <v>68</v>
      </c>
      <c r="G1199" t="s">
        <v>69</v>
      </c>
      <c r="H1199" t="s">
        <v>708</v>
      </c>
      <c r="I1199">
        <v>3</v>
      </c>
      <c r="J1199" t="s">
        <v>70</v>
      </c>
      <c r="K1199">
        <v>3.7</v>
      </c>
      <c r="L1199" s="3" t="s">
        <v>1748</v>
      </c>
      <c r="M1199">
        <v>2.5</v>
      </c>
      <c r="N1199" s="3" t="s">
        <v>1748</v>
      </c>
      <c r="O1199">
        <v>8.1</v>
      </c>
      <c r="P1199" s="3" t="s">
        <v>1749</v>
      </c>
      <c r="Q1199">
        <v>1.8</v>
      </c>
      <c r="R1199" s="3" t="s">
        <v>1749</v>
      </c>
      <c r="S1199">
        <v>12.5</v>
      </c>
      <c r="T1199" s="3" t="s">
        <v>1749</v>
      </c>
      <c r="U1199">
        <v>3.1</v>
      </c>
      <c r="V1199" s="3" t="s">
        <v>1749</v>
      </c>
      <c r="W1199">
        <v>49.8</v>
      </c>
      <c r="X1199" s="3">
        <v>313</v>
      </c>
      <c r="Y1199">
        <v>9</v>
      </c>
      <c r="Z1199" s="3" t="s">
        <v>1749</v>
      </c>
      <c r="AA1199">
        <v>1.8</v>
      </c>
      <c r="AB1199" s="3" t="s">
        <v>1749</v>
      </c>
      <c r="AC1199">
        <v>20</v>
      </c>
      <c r="AD1199">
        <v>78</v>
      </c>
      <c r="AE1199">
        <v>2</v>
      </c>
      <c r="AF1199">
        <v>789</v>
      </c>
      <c r="AG1199">
        <v>852</v>
      </c>
      <c r="AH1199">
        <v>14350</v>
      </c>
      <c r="AI1199">
        <v>26687</v>
      </c>
      <c r="AJ1199">
        <v>45.790660500000001</v>
      </c>
      <c r="AK1199">
        <v>24.145157699999999</v>
      </c>
    </row>
    <row r="1200" spans="1:37" x14ac:dyDescent="0.3">
      <c r="A1200">
        <v>1205</v>
      </c>
      <c r="B1200" s="3" t="s">
        <v>1002</v>
      </c>
      <c r="C1200" t="s">
        <v>1454</v>
      </c>
      <c r="D1200" t="s">
        <v>193</v>
      </c>
      <c r="E1200" t="s">
        <v>194</v>
      </c>
      <c r="F1200" t="s">
        <v>68</v>
      </c>
      <c r="G1200" t="s">
        <v>62</v>
      </c>
      <c r="H1200" t="s">
        <v>320</v>
      </c>
      <c r="I1200">
        <v>4</v>
      </c>
      <c r="J1200" t="s">
        <v>70</v>
      </c>
      <c r="K1200">
        <v>4.2</v>
      </c>
      <c r="L1200" s="3" t="s">
        <v>1748</v>
      </c>
      <c r="M1200">
        <v>3.1</v>
      </c>
      <c r="N1200" s="3" t="s">
        <v>1748</v>
      </c>
      <c r="O1200">
        <v>13.3</v>
      </c>
      <c r="P1200" s="3" t="s">
        <v>1749</v>
      </c>
      <c r="Q1200">
        <v>1.4</v>
      </c>
      <c r="R1200" s="3" t="s">
        <v>1749</v>
      </c>
      <c r="S1200">
        <v>1.6</v>
      </c>
      <c r="T1200" s="3" t="s">
        <v>1749</v>
      </c>
      <c r="U1200">
        <v>14.8</v>
      </c>
      <c r="V1200" s="3">
        <v>624</v>
      </c>
      <c r="W1200">
        <v>1</v>
      </c>
      <c r="X1200" s="3" t="s">
        <v>1749</v>
      </c>
      <c r="Y1200">
        <v>7.2</v>
      </c>
      <c r="Z1200" s="3" t="s">
        <v>1749</v>
      </c>
      <c r="AA1200">
        <v>1.3</v>
      </c>
      <c r="AB1200" s="3" t="s">
        <v>1749</v>
      </c>
      <c r="AC1200">
        <v>20</v>
      </c>
      <c r="AD1200">
        <v>87</v>
      </c>
      <c r="AE1200">
        <v>17</v>
      </c>
      <c r="AF1200">
        <v>3786</v>
      </c>
      <c r="AG1200">
        <v>12588</v>
      </c>
      <c r="AH1200">
        <v>9400</v>
      </c>
      <c r="AI1200">
        <v>17679</v>
      </c>
      <c r="AJ1200">
        <v>47.237203100000002</v>
      </c>
      <c r="AK1200">
        <v>39.712090000000003</v>
      </c>
    </row>
    <row r="1201" spans="1:37" x14ac:dyDescent="0.3">
      <c r="A1201">
        <v>1206</v>
      </c>
      <c r="B1201" s="3" t="s">
        <v>1002</v>
      </c>
      <c r="C1201" t="s">
        <v>1455</v>
      </c>
      <c r="D1201" t="s">
        <v>543</v>
      </c>
      <c r="E1201" t="s">
        <v>544</v>
      </c>
      <c r="F1201" t="s">
        <v>82</v>
      </c>
      <c r="G1201" t="s">
        <v>62</v>
      </c>
      <c r="H1201" t="s">
        <v>63</v>
      </c>
      <c r="I1201">
        <v>4</v>
      </c>
      <c r="J1201" t="s">
        <v>70</v>
      </c>
      <c r="K1201">
        <v>11.2</v>
      </c>
      <c r="L1201" s="3" t="s">
        <v>1748</v>
      </c>
      <c r="M1201">
        <v>6.8</v>
      </c>
      <c r="N1201" s="3" t="s">
        <v>1748</v>
      </c>
      <c r="O1201">
        <v>11.1</v>
      </c>
      <c r="P1201" s="3" t="s">
        <v>1749</v>
      </c>
      <c r="Q1201">
        <v>1.3</v>
      </c>
      <c r="R1201" s="3" t="s">
        <v>1749</v>
      </c>
      <c r="S1201">
        <v>1.5</v>
      </c>
      <c r="T1201" s="3" t="s">
        <v>1749</v>
      </c>
      <c r="U1201">
        <v>10.4</v>
      </c>
      <c r="V1201" s="3" t="s">
        <v>1749</v>
      </c>
      <c r="W1201">
        <v>5.2</v>
      </c>
      <c r="X1201" s="3" t="s">
        <v>1749</v>
      </c>
      <c r="Y1201">
        <v>13.6</v>
      </c>
      <c r="Z1201" s="3">
        <v>628</v>
      </c>
      <c r="AA1201">
        <v>1.2</v>
      </c>
      <c r="AB1201" s="3" t="s">
        <v>1749</v>
      </c>
      <c r="AC1201">
        <v>20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>
        <v>30.058048100000001</v>
      </c>
      <c r="AK1201">
        <v>26.434664300000001</v>
      </c>
    </row>
    <row r="1202" spans="1:37" x14ac:dyDescent="0.3">
      <c r="A1202">
        <v>1207</v>
      </c>
      <c r="B1202" s="3" t="s">
        <v>1002</v>
      </c>
      <c r="C1202" t="s">
        <v>1456</v>
      </c>
      <c r="D1202" t="s">
        <v>1028</v>
      </c>
      <c r="E1202" t="s">
        <v>1029</v>
      </c>
      <c r="F1202" t="s">
        <v>68</v>
      </c>
      <c r="G1202" t="s">
        <v>78</v>
      </c>
      <c r="H1202" t="s">
        <v>63</v>
      </c>
      <c r="I1202">
        <v>5</v>
      </c>
      <c r="J1202" t="s">
        <v>70</v>
      </c>
      <c r="K1202">
        <v>8</v>
      </c>
      <c r="L1202" s="3" t="s">
        <v>1748</v>
      </c>
      <c r="M1202">
        <v>8</v>
      </c>
      <c r="N1202" s="3" t="s">
        <v>1748</v>
      </c>
      <c r="O1202">
        <v>5.3</v>
      </c>
      <c r="P1202" s="3" t="s">
        <v>1749</v>
      </c>
      <c r="Q1202">
        <v>2.9</v>
      </c>
      <c r="R1202" s="3" t="s">
        <v>1749</v>
      </c>
      <c r="S1202">
        <v>3.6</v>
      </c>
      <c r="T1202" s="3" t="s">
        <v>1749</v>
      </c>
      <c r="U1202">
        <v>10.9</v>
      </c>
      <c r="V1202" s="3">
        <v>693</v>
      </c>
      <c r="W1202">
        <v>1.8</v>
      </c>
      <c r="X1202" s="3" t="s">
        <v>1749</v>
      </c>
      <c r="Y1202">
        <v>8</v>
      </c>
      <c r="Z1202" s="3" t="s">
        <v>1749</v>
      </c>
      <c r="AA1202">
        <v>1.2</v>
      </c>
      <c r="AB1202" s="3" t="s">
        <v>1749</v>
      </c>
      <c r="AC1202">
        <v>20</v>
      </c>
      <c r="AD1202">
        <v>78</v>
      </c>
      <c r="AE1202">
        <v>2</v>
      </c>
      <c r="AF1202">
        <v>789</v>
      </c>
      <c r="AG1202">
        <v>852</v>
      </c>
      <c r="AH1202">
        <v>14350</v>
      </c>
      <c r="AI1202">
        <v>26687</v>
      </c>
      <c r="AJ1202">
        <v>47.174358900000001</v>
      </c>
      <c r="AK1202">
        <v>27.571504000000001</v>
      </c>
    </row>
    <row r="1203" spans="1:37" x14ac:dyDescent="0.3">
      <c r="A1203">
        <v>1208</v>
      </c>
      <c r="B1203" s="3" t="s">
        <v>1002</v>
      </c>
      <c r="C1203" t="s">
        <v>1457</v>
      </c>
      <c r="D1203" t="s">
        <v>499</v>
      </c>
      <c r="E1203" t="s">
        <v>500</v>
      </c>
      <c r="F1203" t="s">
        <v>68</v>
      </c>
      <c r="G1203" t="s">
        <v>78</v>
      </c>
      <c r="H1203" t="s">
        <v>63</v>
      </c>
      <c r="I1203">
        <v>4</v>
      </c>
      <c r="J1203" t="s">
        <v>70</v>
      </c>
      <c r="K1203">
        <v>4</v>
      </c>
      <c r="L1203" s="3" t="s">
        <v>1748</v>
      </c>
      <c r="M1203">
        <v>4</v>
      </c>
      <c r="N1203" s="3" t="s">
        <v>1748</v>
      </c>
      <c r="O1203">
        <v>13.8</v>
      </c>
      <c r="P1203" s="3" t="s">
        <v>1749</v>
      </c>
      <c r="Q1203">
        <v>2.9</v>
      </c>
      <c r="R1203" s="3" t="s">
        <v>1749</v>
      </c>
      <c r="S1203">
        <v>1.9</v>
      </c>
      <c r="T1203" s="3" t="s">
        <v>1749</v>
      </c>
      <c r="U1203">
        <v>3.1</v>
      </c>
      <c r="V1203" s="3" t="s">
        <v>1749</v>
      </c>
      <c r="W1203">
        <v>1.4</v>
      </c>
      <c r="X1203" s="3" t="s">
        <v>1749</v>
      </c>
      <c r="Y1203">
        <v>10.6</v>
      </c>
      <c r="Z1203" s="3" t="s">
        <v>1749</v>
      </c>
      <c r="AA1203">
        <v>1.1000000000000001</v>
      </c>
      <c r="AB1203" s="3" t="s">
        <v>1749</v>
      </c>
      <c r="AC1203">
        <v>20</v>
      </c>
      <c r="AD1203">
        <v>84</v>
      </c>
      <c r="AE1203">
        <v>0</v>
      </c>
      <c r="AF1203">
        <v>24</v>
      </c>
      <c r="AG1203">
        <v>41</v>
      </c>
      <c r="AH1203">
        <v>9804</v>
      </c>
      <c r="AI1203">
        <v>17936</v>
      </c>
      <c r="AJ1203">
        <v>39.789723299999999</v>
      </c>
      <c r="AK1203">
        <v>30.500577499999999</v>
      </c>
    </row>
    <row r="1204" spans="1:37" x14ac:dyDescent="0.3">
      <c r="A1204">
        <v>1209</v>
      </c>
      <c r="B1204" s="3" t="s">
        <v>1002</v>
      </c>
      <c r="C1204" t="s">
        <v>1458</v>
      </c>
      <c r="D1204" t="s">
        <v>113</v>
      </c>
      <c r="E1204" t="s">
        <v>114</v>
      </c>
      <c r="F1204" t="s">
        <v>68</v>
      </c>
      <c r="G1204" t="s">
        <v>62</v>
      </c>
      <c r="H1204" t="s">
        <v>708</v>
      </c>
      <c r="I1204">
        <v>4</v>
      </c>
      <c r="J1204" t="s">
        <v>64</v>
      </c>
      <c r="K1204">
        <v>6.9</v>
      </c>
      <c r="L1204" s="3" t="s">
        <v>1748</v>
      </c>
      <c r="M1204">
        <v>12.3</v>
      </c>
      <c r="N1204" s="3" t="s">
        <v>1748</v>
      </c>
      <c r="O1204">
        <v>5.4</v>
      </c>
      <c r="P1204" s="3" t="s">
        <v>1749</v>
      </c>
      <c r="Q1204">
        <v>2</v>
      </c>
      <c r="R1204" s="3" t="s">
        <v>1749</v>
      </c>
      <c r="S1204">
        <v>16.3</v>
      </c>
      <c r="T1204" s="3">
        <v>648</v>
      </c>
      <c r="U1204">
        <v>2.7</v>
      </c>
      <c r="V1204" s="3" t="s">
        <v>1749</v>
      </c>
      <c r="W1204">
        <v>1</v>
      </c>
      <c r="X1204" s="3" t="s">
        <v>1749</v>
      </c>
      <c r="Y1204">
        <v>11.4</v>
      </c>
      <c r="Z1204" s="3" t="s">
        <v>1749</v>
      </c>
      <c r="AA1204">
        <v>1</v>
      </c>
      <c r="AB1204" s="3" t="s">
        <v>1749</v>
      </c>
      <c r="AC1204">
        <v>20</v>
      </c>
      <c r="AD1204">
        <v>92</v>
      </c>
      <c r="AE1204">
        <v>9</v>
      </c>
      <c r="AF1204">
        <v>8132</v>
      </c>
      <c r="AG1204">
        <v>3470</v>
      </c>
      <c r="AH1204">
        <v>37963</v>
      </c>
      <c r="AI1204">
        <v>72067</v>
      </c>
      <c r="AJ1204">
        <v>35.660519399999998</v>
      </c>
      <c r="AK1204">
        <v>139.70996940000001</v>
      </c>
    </row>
    <row r="1205" spans="1:37" x14ac:dyDescent="0.3">
      <c r="A1205">
        <v>1210</v>
      </c>
      <c r="B1205" s="3">
        <v>1210</v>
      </c>
      <c r="C1205" t="s">
        <v>1459</v>
      </c>
      <c r="D1205" t="s">
        <v>384</v>
      </c>
      <c r="E1205" t="s">
        <v>385</v>
      </c>
      <c r="F1205" t="s">
        <v>61</v>
      </c>
      <c r="G1205" t="s">
        <v>78</v>
      </c>
      <c r="H1205" t="s">
        <v>320</v>
      </c>
      <c r="I1205">
        <v>4</v>
      </c>
      <c r="J1205" t="s">
        <v>440</v>
      </c>
      <c r="K1205">
        <v>5.8</v>
      </c>
      <c r="L1205" s="3" t="s">
        <v>1748</v>
      </c>
      <c r="M1205">
        <v>6.3</v>
      </c>
      <c r="N1205" s="3" t="s">
        <v>1748</v>
      </c>
      <c r="O1205">
        <v>8.8000000000000007</v>
      </c>
      <c r="P1205" s="3" t="s">
        <v>1749</v>
      </c>
      <c r="Q1205">
        <v>1.3</v>
      </c>
      <c r="R1205" s="3" t="s">
        <v>1749</v>
      </c>
      <c r="S1205">
        <v>2.1</v>
      </c>
      <c r="T1205" s="3" t="s">
        <v>1749</v>
      </c>
      <c r="U1205">
        <v>1.1000000000000001</v>
      </c>
      <c r="V1205" s="3" t="s">
        <v>1749</v>
      </c>
      <c r="W1205">
        <v>1</v>
      </c>
      <c r="X1205" s="3" t="s">
        <v>1749</v>
      </c>
      <c r="Y1205">
        <v>15.9</v>
      </c>
      <c r="Z1205" s="3">
        <v>526</v>
      </c>
      <c r="AA1205">
        <v>1.4</v>
      </c>
      <c r="AB1205" s="3" t="s">
        <v>1749</v>
      </c>
      <c r="AC1205">
        <v>20</v>
      </c>
      <c r="AD1205">
        <v>76</v>
      </c>
      <c r="AE1205">
        <v>9</v>
      </c>
      <c r="AF1205">
        <v>2316</v>
      </c>
      <c r="AG1205">
        <v>12885</v>
      </c>
      <c r="AH1205">
        <v>11033</v>
      </c>
      <c r="AI1205">
        <v>20640</v>
      </c>
      <c r="AJ1205">
        <v>-6.2185343</v>
      </c>
      <c r="AK1205">
        <v>106.81534859999999</v>
      </c>
    </row>
    <row r="1206" spans="1:37" x14ac:dyDescent="0.3">
      <c r="A1206">
        <v>1212</v>
      </c>
      <c r="B1206" s="3" t="s">
        <v>1002</v>
      </c>
      <c r="C1206" t="s">
        <v>1460</v>
      </c>
      <c r="D1206" t="s">
        <v>473</v>
      </c>
      <c r="E1206" t="s">
        <v>474</v>
      </c>
      <c r="F1206" t="s">
        <v>82</v>
      </c>
      <c r="G1206" t="s">
        <v>62</v>
      </c>
      <c r="H1206" t="s">
        <v>320</v>
      </c>
      <c r="I1206">
        <v>3</v>
      </c>
      <c r="J1206" t="s">
        <v>70</v>
      </c>
      <c r="K1206">
        <v>5.4</v>
      </c>
      <c r="L1206" s="3" t="s">
        <v>1748</v>
      </c>
      <c r="M1206">
        <v>5.5</v>
      </c>
      <c r="N1206" s="3" t="s">
        <v>1748</v>
      </c>
      <c r="O1206">
        <v>1.7</v>
      </c>
      <c r="P1206" s="3" t="s">
        <v>1749</v>
      </c>
      <c r="Q1206">
        <v>12.1</v>
      </c>
      <c r="R1206" s="3">
        <v>698</v>
      </c>
      <c r="S1206">
        <v>0</v>
      </c>
      <c r="T1206" s="3">
        <v>0</v>
      </c>
      <c r="U1206">
        <v>1</v>
      </c>
      <c r="V1206" s="3" t="s">
        <v>1749</v>
      </c>
      <c r="W1206">
        <v>2.7</v>
      </c>
      <c r="X1206" s="3" t="s">
        <v>1749</v>
      </c>
      <c r="Y1206">
        <v>5.7</v>
      </c>
      <c r="Z1206" s="3" t="s">
        <v>1749</v>
      </c>
      <c r="AA1206">
        <v>1.1000000000000001</v>
      </c>
      <c r="AB1206" s="3" t="s">
        <v>1749</v>
      </c>
      <c r="AC1206">
        <v>20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>
        <v>30.260649799999999</v>
      </c>
      <c r="AK1206">
        <v>71.507108799999997</v>
      </c>
    </row>
    <row r="1207" spans="1:37" x14ac:dyDescent="0.3">
      <c r="A1207">
        <v>1214</v>
      </c>
      <c r="B1207" s="3" t="s">
        <v>856</v>
      </c>
      <c r="C1207" t="s">
        <v>1461</v>
      </c>
      <c r="D1207" t="s">
        <v>202</v>
      </c>
      <c r="E1207" t="s">
        <v>203</v>
      </c>
      <c r="F1207" t="s">
        <v>82</v>
      </c>
      <c r="G1207" t="s">
        <v>69</v>
      </c>
      <c r="H1207" t="s">
        <v>320</v>
      </c>
      <c r="I1207">
        <v>5</v>
      </c>
      <c r="J1207" t="s">
        <v>70</v>
      </c>
      <c r="K1207">
        <v>15.3</v>
      </c>
      <c r="L1207" s="3">
        <v>569</v>
      </c>
      <c r="M1207">
        <v>6.5</v>
      </c>
      <c r="N1207" s="3" t="s">
        <v>1748</v>
      </c>
      <c r="O1207">
        <v>3.2</v>
      </c>
      <c r="P1207" s="3" t="s">
        <v>1749</v>
      </c>
      <c r="Q1207">
        <v>2</v>
      </c>
      <c r="R1207" s="3" t="s">
        <v>1749</v>
      </c>
      <c r="S1207">
        <v>2.9</v>
      </c>
      <c r="T1207" s="3" t="s">
        <v>1749</v>
      </c>
      <c r="U1207">
        <v>1.3</v>
      </c>
      <c r="V1207" s="3" t="s">
        <v>1749</v>
      </c>
      <c r="W1207">
        <v>1.3</v>
      </c>
      <c r="X1207" s="3" t="s">
        <v>1749</v>
      </c>
      <c r="Y1207">
        <v>6.5</v>
      </c>
      <c r="Z1207" s="3" t="s">
        <v>1749</v>
      </c>
      <c r="AA1207">
        <v>3</v>
      </c>
      <c r="AB1207" s="3" t="s">
        <v>1749</v>
      </c>
      <c r="AC1207">
        <v>20</v>
      </c>
      <c r="AD1207">
        <v>79</v>
      </c>
      <c r="AE1207">
        <v>10</v>
      </c>
      <c r="AF1207">
        <v>3364</v>
      </c>
      <c r="AG1207">
        <v>13084</v>
      </c>
      <c r="AH1207">
        <v>13964</v>
      </c>
      <c r="AI1207">
        <v>26036</v>
      </c>
      <c r="AJ1207">
        <v>19.041439799999999</v>
      </c>
      <c r="AK1207">
        <v>-98.2062727</v>
      </c>
    </row>
    <row r="1208" spans="1:37" x14ac:dyDescent="0.3">
      <c r="A1208">
        <v>1215</v>
      </c>
      <c r="B1208" s="3" t="s">
        <v>1002</v>
      </c>
      <c r="C1208" t="s">
        <v>1462</v>
      </c>
      <c r="D1208" t="s">
        <v>1246</v>
      </c>
      <c r="E1208" t="s">
        <v>1247</v>
      </c>
      <c r="F1208" t="s">
        <v>61</v>
      </c>
      <c r="G1208" t="s">
        <v>62</v>
      </c>
      <c r="H1208" t="s">
        <v>708</v>
      </c>
      <c r="I1208">
        <v>4</v>
      </c>
      <c r="J1208" t="s">
        <v>64</v>
      </c>
      <c r="K1208">
        <v>6.3</v>
      </c>
      <c r="L1208" s="3" t="s">
        <v>1748</v>
      </c>
      <c r="M1208">
        <v>9.4</v>
      </c>
      <c r="N1208" s="3" t="s">
        <v>1748</v>
      </c>
      <c r="O1208">
        <v>4.9000000000000004</v>
      </c>
      <c r="P1208" s="3" t="s">
        <v>1749</v>
      </c>
      <c r="Q1208">
        <v>2.7</v>
      </c>
      <c r="R1208" s="3" t="s">
        <v>1749</v>
      </c>
      <c r="S1208">
        <v>14.3</v>
      </c>
      <c r="T1208" s="3">
        <v>678</v>
      </c>
      <c r="U1208">
        <v>4.3</v>
      </c>
      <c r="V1208" s="3" t="s">
        <v>1749</v>
      </c>
      <c r="W1208">
        <v>1.2</v>
      </c>
      <c r="X1208" s="3" t="s">
        <v>1749</v>
      </c>
      <c r="Y1208">
        <v>16.8</v>
      </c>
      <c r="Z1208" s="3">
        <v>505</v>
      </c>
      <c r="AA1208">
        <v>1</v>
      </c>
      <c r="AB1208" s="3" t="s">
        <v>1749</v>
      </c>
      <c r="AC1208">
        <v>20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>
        <v>31.9589447</v>
      </c>
      <c r="AK1208">
        <v>35.181352599999997</v>
      </c>
    </row>
    <row r="1209" spans="1:37" x14ac:dyDescent="0.3">
      <c r="A1209">
        <v>1216</v>
      </c>
      <c r="B1209" s="3" t="s">
        <v>1002</v>
      </c>
      <c r="C1209" t="s">
        <v>1463</v>
      </c>
      <c r="D1209" t="s">
        <v>543</v>
      </c>
      <c r="E1209" t="s">
        <v>544</v>
      </c>
      <c r="F1209" t="s">
        <v>61</v>
      </c>
      <c r="G1209" t="s">
        <v>62</v>
      </c>
      <c r="H1209" t="s">
        <v>320</v>
      </c>
      <c r="I1209">
        <v>2</v>
      </c>
      <c r="J1209" t="s">
        <v>440</v>
      </c>
      <c r="K1209">
        <v>5.7</v>
      </c>
      <c r="L1209" s="3" t="s">
        <v>1748</v>
      </c>
      <c r="M1209">
        <v>4.5</v>
      </c>
      <c r="N1209" s="3" t="s">
        <v>1748</v>
      </c>
      <c r="O1209">
        <v>23.1</v>
      </c>
      <c r="P1209" s="3">
        <v>614</v>
      </c>
      <c r="Q1209">
        <v>2.2000000000000002</v>
      </c>
      <c r="R1209" s="3" t="s">
        <v>1749</v>
      </c>
      <c r="S1209">
        <v>2.8</v>
      </c>
      <c r="T1209" s="3" t="s">
        <v>1749</v>
      </c>
      <c r="U1209">
        <v>2.6</v>
      </c>
      <c r="V1209" s="3" t="s">
        <v>1749</v>
      </c>
      <c r="W1209">
        <v>1</v>
      </c>
      <c r="X1209" s="3" t="s">
        <v>1749</v>
      </c>
      <c r="Y1209">
        <v>6.8</v>
      </c>
      <c r="Z1209" s="3" t="s">
        <v>1749</v>
      </c>
      <c r="AA1209">
        <v>1.4</v>
      </c>
      <c r="AB1209" s="3" t="s">
        <v>1749</v>
      </c>
      <c r="AC1209">
        <v>20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>
        <v>30.117775300000002</v>
      </c>
      <c r="AK1209">
        <v>31.605975999999998</v>
      </c>
    </row>
    <row r="1210" spans="1:37" x14ac:dyDescent="0.3">
      <c r="A1210">
        <v>1217</v>
      </c>
      <c r="B1210" s="3" t="s">
        <v>856</v>
      </c>
      <c r="C1210" t="s">
        <v>1464</v>
      </c>
      <c r="D1210" t="s">
        <v>99</v>
      </c>
      <c r="E1210" t="s">
        <v>100</v>
      </c>
      <c r="F1210" t="s">
        <v>68</v>
      </c>
      <c r="G1210" t="s">
        <v>62</v>
      </c>
      <c r="H1210" t="s">
        <v>320</v>
      </c>
      <c r="I1210">
        <v>4</v>
      </c>
      <c r="J1210" t="s">
        <v>70</v>
      </c>
      <c r="K1210">
        <v>4.0999999999999996</v>
      </c>
      <c r="L1210" s="3" t="s">
        <v>1748</v>
      </c>
      <c r="M1210">
        <v>6.8</v>
      </c>
      <c r="N1210" s="3" t="s">
        <v>1748</v>
      </c>
      <c r="O1210">
        <v>2.4</v>
      </c>
      <c r="P1210" s="3" t="s">
        <v>1749</v>
      </c>
      <c r="Q1210">
        <v>15.1</v>
      </c>
      <c r="R1210" s="3">
        <v>632</v>
      </c>
      <c r="S1210">
        <v>2.2000000000000002</v>
      </c>
      <c r="T1210" s="3" t="s">
        <v>1749</v>
      </c>
      <c r="U1210">
        <v>18.8</v>
      </c>
      <c r="V1210" s="3">
        <v>563</v>
      </c>
      <c r="W1210">
        <v>2.5</v>
      </c>
      <c r="X1210" s="3" t="s">
        <v>1749</v>
      </c>
      <c r="Y1210">
        <v>8.6999999999999993</v>
      </c>
      <c r="Z1210" s="3" t="s">
        <v>1749</v>
      </c>
      <c r="AA1210">
        <v>2</v>
      </c>
      <c r="AB1210" s="3" t="s">
        <v>1749</v>
      </c>
      <c r="AC1210">
        <v>20</v>
      </c>
      <c r="AD1210">
        <v>94</v>
      </c>
      <c r="AE1210">
        <v>8</v>
      </c>
      <c r="AF1210">
        <v>9176</v>
      </c>
      <c r="AG1210">
        <v>3642</v>
      </c>
      <c r="AH1210">
        <v>47833</v>
      </c>
      <c r="AI1210">
        <v>90994</v>
      </c>
      <c r="AJ1210">
        <v>43.1181324</v>
      </c>
      <c r="AK1210">
        <v>-79.247686000000002</v>
      </c>
    </row>
    <row r="1211" spans="1:37" x14ac:dyDescent="0.3">
      <c r="A1211">
        <v>1218</v>
      </c>
      <c r="B1211" s="3" t="s">
        <v>1002</v>
      </c>
      <c r="C1211" t="s">
        <v>1465</v>
      </c>
      <c r="D1211" t="s">
        <v>59</v>
      </c>
      <c r="E1211" t="s">
        <v>60</v>
      </c>
      <c r="F1211" t="s">
        <v>68</v>
      </c>
      <c r="G1211" t="s">
        <v>62</v>
      </c>
      <c r="H1211" t="s">
        <v>320</v>
      </c>
      <c r="I1211">
        <v>2</v>
      </c>
      <c r="J1211" t="s">
        <v>70</v>
      </c>
      <c r="K1211">
        <v>3.7</v>
      </c>
      <c r="L1211" s="3" t="s">
        <v>1748</v>
      </c>
      <c r="M1211">
        <v>9.3000000000000007</v>
      </c>
      <c r="N1211" s="3" t="s">
        <v>1748</v>
      </c>
      <c r="O1211">
        <v>7</v>
      </c>
      <c r="P1211" s="3" t="s">
        <v>1749</v>
      </c>
      <c r="Q1211">
        <v>3.4</v>
      </c>
      <c r="R1211" s="3" t="s">
        <v>1749</v>
      </c>
      <c r="S1211">
        <v>0</v>
      </c>
      <c r="T1211" s="3">
        <v>0</v>
      </c>
      <c r="U1211">
        <v>0</v>
      </c>
      <c r="V1211" s="3">
        <v>0</v>
      </c>
      <c r="W1211">
        <v>1.5</v>
      </c>
      <c r="X1211" s="3" t="s">
        <v>1749</v>
      </c>
      <c r="Y1211">
        <v>13.2</v>
      </c>
      <c r="Z1211" s="3">
        <v>647</v>
      </c>
      <c r="AA1211">
        <v>1.4</v>
      </c>
      <c r="AB1211" s="3" t="s">
        <v>1749</v>
      </c>
      <c r="AC1211">
        <v>20</v>
      </c>
      <c r="AD1211">
        <v>100</v>
      </c>
      <c r="AE1211">
        <v>19</v>
      </c>
      <c r="AF1211">
        <v>27091</v>
      </c>
      <c r="AG1211">
        <v>12264</v>
      </c>
      <c r="AH1211">
        <v>59456</v>
      </c>
      <c r="AI1211">
        <v>113268</v>
      </c>
      <c r="AJ1211">
        <v>35.305005299999998</v>
      </c>
      <c r="AK1211">
        <v>-120.6624942</v>
      </c>
    </row>
    <row r="1212" spans="1:37" x14ac:dyDescent="0.3">
      <c r="A1212">
        <v>1219</v>
      </c>
      <c r="B1212" s="3" t="s">
        <v>1002</v>
      </c>
      <c r="C1212" t="s">
        <v>1466</v>
      </c>
      <c r="D1212" t="s">
        <v>205</v>
      </c>
      <c r="E1212" t="s">
        <v>206</v>
      </c>
      <c r="F1212" t="s">
        <v>61</v>
      </c>
      <c r="G1212" t="s">
        <v>69</v>
      </c>
      <c r="H1212" t="s">
        <v>708</v>
      </c>
      <c r="I1212">
        <v>4</v>
      </c>
      <c r="J1212" t="s">
        <v>64</v>
      </c>
      <c r="K1212">
        <v>4.7</v>
      </c>
      <c r="L1212" s="3" t="s">
        <v>1748</v>
      </c>
      <c r="M1212">
        <v>2.7</v>
      </c>
      <c r="N1212" s="3" t="s">
        <v>1748</v>
      </c>
      <c r="O1212">
        <v>18.100000000000001</v>
      </c>
      <c r="P1212" s="3" t="s">
        <v>1749</v>
      </c>
      <c r="Q1212">
        <v>1.2</v>
      </c>
      <c r="R1212" s="3" t="s">
        <v>1749</v>
      </c>
      <c r="S1212">
        <v>4.2</v>
      </c>
      <c r="T1212" s="3" t="s">
        <v>1749</v>
      </c>
      <c r="U1212">
        <v>4.8</v>
      </c>
      <c r="V1212" s="3" t="s">
        <v>1749</v>
      </c>
      <c r="W1212">
        <v>1</v>
      </c>
      <c r="X1212" s="3" t="s">
        <v>1749</v>
      </c>
      <c r="Y1212">
        <v>9.1</v>
      </c>
      <c r="Z1212" s="3" t="s">
        <v>1749</v>
      </c>
      <c r="AA1212">
        <v>1</v>
      </c>
      <c r="AB1212" s="3" t="s">
        <v>1749</v>
      </c>
      <c r="AC1212">
        <v>20</v>
      </c>
      <c r="AD1212">
        <v>71</v>
      </c>
      <c r="AE1212">
        <v>2</v>
      </c>
      <c r="AF1212">
        <v>551</v>
      </c>
      <c r="AG1212">
        <v>925</v>
      </c>
      <c r="AH1212">
        <v>12243</v>
      </c>
      <c r="AI1212">
        <v>21932</v>
      </c>
      <c r="AJ1212">
        <v>-31.419419600000001</v>
      </c>
      <c r="AK1212">
        <v>-64.186856700000007</v>
      </c>
    </row>
    <row r="1213" spans="1:37" x14ac:dyDescent="0.3">
      <c r="A1213">
        <v>1220</v>
      </c>
      <c r="B1213" s="3" t="s">
        <v>1002</v>
      </c>
      <c r="C1213" t="s">
        <v>1467</v>
      </c>
      <c r="D1213" t="s">
        <v>59</v>
      </c>
      <c r="E1213" t="s">
        <v>60</v>
      </c>
      <c r="F1213" t="s">
        <v>68</v>
      </c>
      <c r="G1213" t="s">
        <v>69</v>
      </c>
      <c r="H1213" t="s">
        <v>320</v>
      </c>
      <c r="I1213">
        <v>4</v>
      </c>
      <c r="J1213" t="s">
        <v>70</v>
      </c>
      <c r="K1213">
        <v>3.6</v>
      </c>
      <c r="L1213" s="3" t="s">
        <v>1748</v>
      </c>
      <c r="M1213">
        <v>4.2</v>
      </c>
      <c r="N1213" s="3" t="s">
        <v>1748</v>
      </c>
      <c r="O1213">
        <v>7.8</v>
      </c>
      <c r="P1213" s="3" t="s">
        <v>1749</v>
      </c>
      <c r="Q1213">
        <v>8.1</v>
      </c>
      <c r="R1213" s="3" t="s">
        <v>1749</v>
      </c>
      <c r="S1213">
        <v>3.5</v>
      </c>
      <c r="T1213" s="3" t="s">
        <v>1749</v>
      </c>
      <c r="U1213">
        <v>3.1</v>
      </c>
      <c r="V1213" s="3" t="s">
        <v>1749</v>
      </c>
      <c r="W1213">
        <v>2.1</v>
      </c>
      <c r="X1213" s="3" t="s">
        <v>1749</v>
      </c>
      <c r="Y1213">
        <v>10.8</v>
      </c>
      <c r="Z1213" s="3" t="s">
        <v>1749</v>
      </c>
      <c r="AA1213">
        <v>1.4</v>
      </c>
      <c r="AB1213" s="3" t="s">
        <v>1749</v>
      </c>
      <c r="AC1213">
        <v>20</v>
      </c>
      <c r="AD1213">
        <v>100</v>
      </c>
      <c r="AE1213">
        <v>19</v>
      </c>
      <c r="AF1213">
        <v>27091</v>
      </c>
      <c r="AG1213">
        <v>12264</v>
      </c>
      <c r="AH1213">
        <v>59456</v>
      </c>
      <c r="AI1213">
        <v>113268</v>
      </c>
      <c r="AJ1213">
        <v>43.582212400000003</v>
      </c>
      <c r="AK1213">
        <v>-84.776257400000006</v>
      </c>
    </row>
    <row r="1214" spans="1:37" x14ac:dyDescent="0.3">
      <c r="A1214">
        <v>1221</v>
      </c>
      <c r="B1214" s="3">
        <v>1221</v>
      </c>
      <c r="C1214" t="s">
        <v>1468</v>
      </c>
      <c r="D1214" t="s">
        <v>167</v>
      </c>
      <c r="E1214" t="s">
        <v>168</v>
      </c>
      <c r="F1214" t="s">
        <v>68</v>
      </c>
      <c r="G1214" t="s">
        <v>78</v>
      </c>
      <c r="H1214" t="s">
        <v>63</v>
      </c>
      <c r="I1214">
        <v>3</v>
      </c>
      <c r="J1214" t="s">
        <v>440</v>
      </c>
      <c r="K1214">
        <v>5.6</v>
      </c>
      <c r="L1214" s="3" t="s">
        <v>1748</v>
      </c>
      <c r="M1214">
        <v>6.7</v>
      </c>
      <c r="N1214" s="3" t="s">
        <v>1748</v>
      </c>
      <c r="O1214">
        <v>4.2</v>
      </c>
      <c r="P1214" s="3" t="s">
        <v>1749</v>
      </c>
      <c r="Q1214">
        <v>3.5</v>
      </c>
      <c r="R1214" s="3" t="s">
        <v>1749</v>
      </c>
      <c r="S1214">
        <v>6.7</v>
      </c>
      <c r="T1214" s="3" t="s">
        <v>1749</v>
      </c>
      <c r="U1214">
        <v>5.7</v>
      </c>
      <c r="V1214" s="3" t="s">
        <v>1749</v>
      </c>
      <c r="W1214">
        <v>1</v>
      </c>
      <c r="X1214" s="3" t="s">
        <v>1749</v>
      </c>
      <c r="Y1214">
        <v>7.9</v>
      </c>
      <c r="Z1214" s="3" t="s">
        <v>1749</v>
      </c>
      <c r="AA1214">
        <v>3.3</v>
      </c>
      <c r="AB1214" s="3" t="s">
        <v>1749</v>
      </c>
      <c r="AC1214">
        <v>20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>
        <v>24.0685714</v>
      </c>
      <c r="AK1214">
        <v>120.7147579</v>
      </c>
    </row>
    <row r="1215" spans="1:37" x14ac:dyDescent="0.3">
      <c r="A1215">
        <v>1222</v>
      </c>
      <c r="B1215" s="3" t="s">
        <v>1002</v>
      </c>
      <c r="C1215" t="s">
        <v>1469</v>
      </c>
      <c r="D1215" t="s">
        <v>94</v>
      </c>
      <c r="E1215" t="s">
        <v>1726</v>
      </c>
      <c r="F1215" t="s">
        <v>68</v>
      </c>
      <c r="G1215" t="s">
        <v>78</v>
      </c>
      <c r="H1215" t="s">
        <v>708</v>
      </c>
      <c r="I1215">
        <v>3</v>
      </c>
      <c r="J1215" t="s">
        <v>70</v>
      </c>
      <c r="K1215">
        <v>3.7</v>
      </c>
      <c r="L1215" s="3" t="s">
        <v>1748</v>
      </c>
      <c r="M1215">
        <v>27.6</v>
      </c>
      <c r="N1215" s="3">
        <v>351</v>
      </c>
      <c r="O1215">
        <v>9.1</v>
      </c>
      <c r="P1215" s="3" t="s">
        <v>1749</v>
      </c>
      <c r="Q1215">
        <v>1.2</v>
      </c>
      <c r="R1215" s="3" t="s">
        <v>1749</v>
      </c>
      <c r="S1215">
        <v>4</v>
      </c>
      <c r="T1215" s="3" t="s">
        <v>1749</v>
      </c>
      <c r="U1215">
        <v>1.5</v>
      </c>
      <c r="V1215" s="3" t="s">
        <v>1749</v>
      </c>
      <c r="W1215">
        <v>1</v>
      </c>
      <c r="X1215" s="3" t="s">
        <v>1749</v>
      </c>
      <c r="Y1215">
        <v>9.1999999999999993</v>
      </c>
      <c r="Z1215" s="3" t="s">
        <v>1749</v>
      </c>
      <c r="AA1215">
        <v>1</v>
      </c>
      <c r="AB1215" s="3" t="s">
        <v>1749</v>
      </c>
      <c r="AC1215">
        <v>20</v>
      </c>
      <c r="AD1215">
        <v>94</v>
      </c>
      <c r="AE1215">
        <v>1</v>
      </c>
      <c r="AF1215">
        <v>1008</v>
      </c>
      <c r="AG1215">
        <v>2742</v>
      </c>
      <c r="AH1215">
        <v>30726</v>
      </c>
      <c r="AI1215">
        <v>58947</v>
      </c>
      <c r="AJ1215">
        <v>39.965789000000001</v>
      </c>
      <c r="AK1215">
        <v>116.351772</v>
      </c>
    </row>
    <row r="1216" spans="1:37" x14ac:dyDescent="0.3">
      <c r="A1216">
        <v>1223</v>
      </c>
      <c r="B1216" s="3">
        <v>1223</v>
      </c>
      <c r="C1216" t="s">
        <v>1470</v>
      </c>
      <c r="D1216" t="s">
        <v>275</v>
      </c>
      <c r="E1216" t="s">
        <v>276</v>
      </c>
      <c r="F1216" t="s">
        <v>68</v>
      </c>
      <c r="G1216" t="s">
        <v>62</v>
      </c>
      <c r="H1216" t="s">
        <v>320</v>
      </c>
      <c r="I1216">
        <v>2</v>
      </c>
      <c r="J1216" t="s">
        <v>64</v>
      </c>
      <c r="K1216">
        <v>4.8</v>
      </c>
      <c r="L1216" s="3" t="s">
        <v>1748</v>
      </c>
      <c r="M1216">
        <v>4.5999999999999996</v>
      </c>
      <c r="N1216" s="3" t="s">
        <v>1748</v>
      </c>
      <c r="O1216">
        <v>20.3</v>
      </c>
      <c r="P1216" s="3">
        <v>658</v>
      </c>
      <c r="Q1216">
        <v>1.9</v>
      </c>
      <c r="R1216" s="3" t="s">
        <v>1749</v>
      </c>
      <c r="S1216">
        <v>4.3</v>
      </c>
      <c r="T1216" s="3" t="s">
        <v>1749</v>
      </c>
      <c r="U1216">
        <v>3.2</v>
      </c>
      <c r="V1216" s="3" t="s">
        <v>1749</v>
      </c>
      <c r="W1216">
        <v>1.3</v>
      </c>
      <c r="X1216" s="3" t="s">
        <v>1749</v>
      </c>
      <c r="Y1216">
        <v>8.1</v>
      </c>
      <c r="Z1216" s="3" t="s">
        <v>1749</v>
      </c>
      <c r="AA1216">
        <v>1.7</v>
      </c>
      <c r="AB1216" s="3" t="s">
        <v>1749</v>
      </c>
      <c r="AC1216">
        <v>20</v>
      </c>
      <c r="AD1216">
        <v>87</v>
      </c>
      <c r="AE1216">
        <v>16</v>
      </c>
      <c r="AF1216">
        <v>2816</v>
      </c>
      <c r="AG1216">
        <v>32021</v>
      </c>
      <c r="AH1216">
        <v>7774</v>
      </c>
      <c r="AI1216">
        <v>14233</v>
      </c>
      <c r="AJ1216">
        <v>30.5160865</v>
      </c>
      <c r="AK1216">
        <v>76.659777800000001</v>
      </c>
    </row>
    <row r="1217" spans="1:37" x14ac:dyDescent="0.3">
      <c r="A1217">
        <v>1225</v>
      </c>
      <c r="B1217" s="3" t="s">
        <v>1002</v>
      </c>
      <c r="C1217" t="s">
        <v>1471</v>
      </c>
      <c r="D1217" t="s">
        <v>59</v>
      </c>
      <c r="E1217" t="s">
        <v>60</v>
      </c>
      <c r="F1217" t="s">
        <v>68</v>
      </c>
      <c r="G1217" t="s">
        <v>62</v>
      </c>
      <c r="H1217" t="s">
        <v>320</v>
      </c>
      <c r="I1217">
        <v>4</v>
      </c>
      <c r="J1217" t="s">
        <v>70</v>
      </c>
      <c r="K1217">
        <v>4.3</v>
      </c>
      <c r="L1217" s="3" t="s">
        <v>1748</v>
      </c>
      <c r="M1217">
        <v>4.2</v>
      </c>
      <c r="N1217" s="3" t="s">
        <v>1748</v>
      </c>
      <c r="O1217">
        <v>8.9</v>
      </c>
      <c r="P1217" s="3" t="s">
        <v>1749</v>
      </c>
      <c r="Q1217">
        <v>4.8</v>
      </c>
      <c r="R1217" s="3" t="s">
        <v>1749</v>
      </c>
      <c r="S1217">
        <v>4.3</v>
      </c>
      <c r="T1217" s="3" t="s">
        <v>1749</v>
      </c>
      <c r="U1217">
        <v>17.2</v>
      </c>
      <c r="V1217" s="3">
        <v>585</v>
      </c>
      <c r="W1217">
        <v>1</v>
      </c>
      <c r="X1217" s="3" t="s">
        <v>1749</v>
      </c>
      <c r="Y1217">
        <v>11.1</v>
      </c>
      <c r="Z1217" s="3" t="s">
        <v>1749</v>
      </c>
      <c r="AA1217">
        <v>1.4</v>
      </c>
      <c r="AB1217" s="3" t="s">
        <v>1749</v>
      </c>
      <c r="AC1217">
        <v>20</v>
      </c>
      <c r="AD1217">
        <v>100</v>
      </c>
      <c r="AE1217">
        <v>19</v>
      </c>
      <c r="AF1217">
        <v>27091</v>
      </c>
      <c r="AG1217">
        <v>12264</v>
      </c>
      <c r="AH1217">
        <v>59456</v>
      </c>
      <c r="AI1217">
        <v>113268</v>
      </c>
      <c r="AJ1217">
        <v>41.502764300000003</v>
      </c>
      <c r="AK1217">
        <v>-81.674423000000004</v>
      </c>
    </row>
    <row r="1218" spans="1:37" x14ac:dyDescent="0.3">
      <c r="A1218">
        <v>1226</v>
      </c>
      <c r="B1218" s="3" t="s">
        <v>856</v>
      </c>
      <c r="C1218" t="s">
        <v>1472</v>
      </c>
      <c r="D1218" t="s">
        <v>59</v>
      </c>
      <c r="E1218" t="s">
        <v>60</v>
      </c>
      <c r="F1218" t="s">
        <v>61</v>
      </c>
      <c r="G1218" t="s">
        <v>69</v>
      </c>
      <c r="H1218" t="s">
        <v>320</v>
      </c>
      <c r="I1218">
        <v>3</v>
      </c>
      <c r="J1218" t="s">
        <v>70</v>
      </c>
      <c r="K1218">
        <v>6.2</v>
      </c>
      <c r="L1218" s="3" t="s">
        <v>1748</v>
      </c>
      <c r="M1218">
        <v>1.8</v>
      </c>
      <c r="N1218" s="3" t="s">
        <v>1748</v>
      </c>
      <c r="O1218">
        <v>11.4</v>
      </c>
      <c r="P1218" s="3" t="s">
        <v>1749</v>
      </c>
      <c r="Q1218">
        <v>15</v>
      </c>
      <c r="R1218" s="3">
        <v>636</v>
      </c>
      <c r="S1218">
        <v>4.3</v>
      </c>
      <c r="T1218" s="3" t="s">
        <v>1749</v>
      </c>
      <c r="U1218">
        <v>5.5</v>
      </c>
      <c r="V1218" s="3" t="s">
        <v>1749</v>
      </c>
      <c r="W1218">
        <v>1.5</v>
      </c>
      <c r="X1218" s="3" t="s">
        <v>1749</v>
      </c>
      <c r="Y1218">
        <v>6.9</v>
      </c>
      <c r="Z1218" s="3" t="s">
        <v>1749</v>
      </c>
      <c r="AA1218">
        <v>1.4</v>
      </c>
      <c r="AB1218" s="3" t="s">
        <v>1749</v>
      </c>
      <c r="AC1218">
        <v>20</v>
      </c>
      <c r="AD1218">
        <v>100</v>
      </c>
      <c r="AE1218">
        <v>19</v>
      </c>
      <c r="AF1218">
        <v>27091</v>
      </c>
      <c r="AG1218">
        <v>12264</v>
      </c>
      <c r="AH1218">
        <v>59456</v>
      </c>
      <c r="AI1218">
        <v>113268</v>
      </c>
      <c r="AJ1218">
        <v>40.820047099999996</v>
      </c>
      <c r="AK1218">
        <v>-73.949272399999998</v>
      </c>
    </row>
    <row r="1219" spans="1:37" x14ac:dyDescent="0.3">
      <c r="A1219">
        <v>1227</v>
      </c>
      <c r="B1219" s="3">
        <v>1227</v>
      </c>
      <c r="C1219" t="s">
        <v>1473</v>
      </c>
      <c r="D1219" t="s">
        <v>908</v>
      </c>
      <c r="E1219" t="s">
        <v>909</v>
      </c>
      <c r="F1219" t="s">
        <v>68</v>
      </c>
      <c r="G1219" t="s">
        <v>78</v>
      </c>
      <c r="H1219" t="s">
        <v>320</v>
      </c>
      <c r="I1219">
        <v>2</v>
      </c>
      <c r="J1219" t="s">
        <v>64</v>
      </c>
      <c r="K1219">
        <v>8</v>
      </c>
      <c r="L1219" s="3" t="s">
        <v>1748</v>
      </c>
      <c r="M1219">
        <v>16.5</v>
      </c>
      <c r="N1219" s="3">
        <v>520</v>
      </c>
      <c r="O1219">
        <v>3.9</v>
      </c>
      <c r="P1219" s="3" t="s">
        <v>1749</v>
      </c>
      <c r="Q1219">
        <v>2.4</v>
      </c>
      <c r="R1219" s="3" t="s">
        <v>1749</v>
      </c>
      <c r="S1219">
        <v>4.8</v>
      </c>
      <c r="T1219" s="3" t="s">
        <v>1749</v>
      </c>
      <c r="U1219">
        <v>2</v>
      </c>
      <c r="V1219" s="3" t="s">
        <v>1749</v>
      </c>
      <c r="W1219">
        <v>1</v>
      </c>
      <c r="X1219" s="3" t="s">
        <v>1749</v>
      </c>
      <c r="Y1219">
        <v>10.1</v>
      </c>
      <c r="Z1219" s="3" t="s">
        <v>1749</v>
      </c>
      <c r="AA1219">
        <v>2</v>
      </c>
      <c r="AB1219" s="3" t="s">
        <v>1749</v>
      </c>
      <c r="AC1219">
        <v>20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  <c r="AJ1219">
        <v>23.876895600000001</v>
      </c>
      <c r="AK1219">
        <v>90.167723899999999</v>
      </c>
    </row>
    <row r="1220" spans="1:37" x14ac:dyDescent="0.3">
      <c r="A1220">
        <v>1228</v>
      </c>
      <c r="B1220" s="3" t="s">
        <v>1354</v>
      </c>
      <c r="C1220" t="s">
        <v>1474</v>
      </c>
      <c r="D1220" t="s">
        <v>1475</v>
      </c>
      <c r="E1220" t="s">
        <v>1476</v>
      </c>
      <c r="F1220" t="s">
        <v>82</v>
      </c>
      <c r="G1220" t="s">
        <v>69</v>
      </c>
      <c r="H1220" t="s">
        <v>708</v>
      </c>
      <c r="I1220">
        <v>5</v>
      </c>
      <c r="J1220" t="s">
        <v>70</v>
      </c>
      <c r="K1220">
        <v>5.0999999999999996</v>
      </c>
      <c r="L1220" s="3" t="s">
        <v>1748</v>
      </c>
      <c r="M1220">
        <v>4.2</v>
      </c>
      <c r="N1220" s="3" t="s">
        <v>1748</v>
      </c>
      <c r="O1220">
        <v>1.1000000000000001</v>
      </c>
      <c r="P1220" s="3" t="s">
        <v>1749</v>
      </c>
      <c r="Q1220">
        <v>1.2</v>
      </c>
      <c r="R1220" s="3" t="s">
        <v>1749</v>
      </c>
      <c r="S1220">
        <v>1.6</v>
      </c>
      <c r="T1220" s="3" t="s">
        <v>1749</v>
      </c>
      <c r="U1220">
        <v>3.9</v>
      </c>
      <c r="V1220" s="3" t="s">
        <v>1749</v>
      </c>
      <c r="W1220">
        <v>1</v>
      </c>
      <c r="X1220" s="3" t="s">
        <v>1749</v>
      </c>
      <c r="Y1220">
        <v>64</v>
      </c>
      <c r="Z1220" s="3">
        <v>90</v>
      </c>
      <c r="AA1220">
        <v>1.1000000000000001</v>
      </c>
      <c r="AB1220" s="3" t="s">
        <v>1749</v>
      </c>
      <c r="AC1220">
        <v>20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>
        <v>33.510610499999999</v>
      </c>
      <c r="AK1220">
        <v>36.288133799999997</v>
      </c>
    </row>
    <row r="1221" spans="1:37" x14ac:dyDescent="0.3">
      <c r="A1221">
        <v>1229</v>
      </c>
      <c r="B1221" s="3" t="s">
        <v>1002</v>
      </c>
      <c r="C1221" t="s">
        <v>1477</v>
      </c>
      <c r="D1221" t="s">
        <v>499</v>
      </c>
      <c r="E1221" t="s">
        <v>500</v>
      </c>
      <c r="F1221" t="s">
        <v>82</v>
      </c>
      <c r="G1221" t="s">
        <v>69</v>
      </c>
      <c r="H1221" t="s">
        <v>320</v>
      </c>
      <c r="I1221">
        <v>3</v>
      </c>
      <c r="J1221" t="s">
        <v>70</v>
      </c>
      <c r="K1221">
        <v>5.7</v>
      </c>
      <c r="L1221" s="3" t="s">
        <v>1748</v>
      </c>
      <c r="M1221">
        <v>5.9</v>
      </c>
      <c r="N1221" s="3" t="s">
        <v>1748</v>
      </c>
      <c r="O1221">
        <v>2.9</v>
      </c>
      <c r="P1221" s="3" t="s">
        <v>1749</v>
      </c>
      <c r="Q1221">
        <v>2.4</v>
      </c>
      <c r="R1221" s="3" t="s">
        <v>1749</v>
      </c>
      <c r="S1221">
        <v>3.2</v>
      </c>
      <c r="T1221" s="3" t="s">
        <v>1749</v>
      </c>
      <c r="U1221">
        <v>6.2</v>
      </c>
      <c r="V1221" s="3" t="s">
        <v>1749</v>
      </c>
      <c r="W1221">
        <v>2.1</v>
      </c>
      <c r="X1221" s="3" t="s">
        <v>1749</v>
      </c>
      <c r="Y1221">
        <v>7.5</v>
      </c>
      <c r="Z1221" s="3" t="s">
        <v>1749</v>
      </c>
      <c r="AA1221">
        <v>16.7</v>
      </c>
      <c r="AB1221" s="3">
        <v>584</v>
      </c>
      <c r="AC1221">
        <v>20</v>
      </c>
      <c r="AD1221">
        <v>84</v>
      </c>
      <c r="AE1221">
        <v>0</v>
      </c>
      <c r="AF1221">
        <v>24</v>
      </c>
      <c r="AG1221">
        <v>41</v>
      </c>
      <c r="AH1221">
        <v>9804</v>
      </c>
      <c r="AI1221">
        <v>17936</v>
      </c>
      <c r="AJ1221">
        <v>38.430691000000003</v>
      </c>
      <c r="AK1221">
        <v>27.13692</v>
      </c>
    </row>
    <row r="1222" spans="1:37" x14ac:dyDescent="0.3">
      <c r="A1222">
        <v>1230</v>
      </c>
      <c r="B1222" s="3">
        <v>1230</v>
      </c>
      <c r="C1222" t="s">
        <v>1478</v>
      </c>
      <c r="D1222" t="s">
        <v>908</v>
      </c>
      <c r="E1222" t="s">
        <v>909</v>
      </c>
      <c r="F1222" t="s">
        <v>61</v>
      </c>
      <c r="G1222" t="s">
        <v>134</v>
      </c>
      <c r="H1222" t="s">
        <v>708</v>
      </c>
      <c r="I1222">
        <v>3</v>
      </c>
      <c r="J1222" t="s">
        <v>440</v>
      </c>
      <c r="K1222">
        <v>5.8</v>
      </c>
      <c r="L1222" s="3" t="s">
        <v>1748</v>
      </c>
      <c r="M1222">
        <v>14.6</v>
      </c>
      <c r="N1222" s="3">
        <v>559</v>
      </c>
      <c r="O1222">
        <v>3.1</v>
      </c>
      <c r="P1222" s="3" t="s">
        <v>1749</v>
      </c>
      <c r="Q1222">
        <v>2.5</v>
      </c>
      <c r="R1222" s="3" t="s">
        <v>1749</v>
      </c>
      <c r="S1222">
        <v>1.3</v>
      </c>
      <c r="T1222" s="3" t="s">
        <v>1749</v>
      </c>
      <c r="U1222">
        <v>1</v>
      </c>
      <c r="V1222" s="3" t="s">
        <v>1749</v>
      </c>
      <c r="W1222">
        <v>1</v>
      </c>
      <c r="X1222" s="3" t="s">
        <v>1749</v>
      </c>
      <c r="Y1222">
        <v>10.5</v>
      </c>
      <c r="Z1222" s="3" t="s">
        <v>1749</v>
      </c>
      <c r="AA1222">
        <v>1</v>
      </c>
      <c r="AB1222" s="3" t="s">
        <v>1749</v>
      </c>
      <c r="AC1222">
        <v>20</v>
      </c>
      <c r="AD1222" t="e">
        <v>#N/A</v>
      </c>
      <c r="AE1222" t="e">
        <v>#N/A</v>
      </c>
      <c r="AF1222" t="e">
        <v>#N/A</v>
      </c>
      <c r="AG1222" t="e">
        <v>#N/A</v>
      </c>
      <c r="AH1222" t="e">
        <v>#N/A</v>
      </c>
      <c r="AI1222" t="e">
        <v>#N/A</v>
      </c>
      <c r="AJ1222">
        <v>41.871281400000001</v>
      </c>
      <c r="AK1222">
        <v>-87.624742800000007</v>
      </c>
    </row>
    <row r="1223" spans="1:37" x14ac:dyDescent="0.3">
      <c r="A1223">
        <v>1231</v>
      </c>
      <c r="B1223" s="3" t="s">
        <v>1354</v>
      </c>
      <c r="C1223" t="s">
        <v>1479</v>
      </c>
      <c r="D1223" t="s">
        <v>499</v>
      </c>
      <c r="E1223" t="s">
        <v>500</v>
      </c>
      <c r="F1223" t="s">
        <v>82</v>
      </c>
      <c r="G1223" t="s">
        <v>69</v>
      </c>
      <c r="H1223" t="s">
        <v>320</v>
      </c>
      <c r="I1223">
        <v>3</v>
      </c>
      <c r="J1223" t="s">
        <v>70</v>
      </c>
      <c r="K1223">
        <v>3.9</v>
      </c>
      <c r="L1223" s="3" t="s">
        <v>1748</v>
      </c>
      <c r="M1223">
        <v>3.1</v>
      </c>
      <c r="N1223" s="3" t="s">
        <v>1748</v>
      </c>
      <c r="O1223">
        <v>1.9</v>
      </c>
      <c r="P1223" s="3" t="s">
        <v>1749</v>
      </c>
      <c r="Q1223">
        <v>4.9000000000000004</v>
      </c>
      <c r="R1223" s="3" t="s">
        <v>1749</v>
      </c>
      <c r="S1223">
        <v>3.5</v>
      </c>
      <c r="T1223" s="3" t="s">
        <v>1749</v>
      </c>
      <c r="U1223">
        <v>6.5</v>
      </c>
      <c r="V1223" s="3" t="s">
        <v>1749</v>
      </c>
      <c r="W1223">
        <v>3</v>
      </c>
      <c r="X1223" s="3" t="s">
        <v>1749</v>
      </c>
      <c r="Y1223">
        <v>7.5</v>
      </c>
      <c r="Z1223" s="3" t="s">
        <v>1749</v>
      </c>
      <c r="AA1223">
        <v>10.3</v>
      </c>
      <c r="AB1223" s="3">
        <v>665</v>
      </c>
      <c r="AC1223">
        <v>20</v>
      </c>
      <c r="AD1223">
        <v>84</v>
      </c>
      <c r="AE1223">
        <v>0</v>
      </c>
      <c r="AF1223">
        <v>24</v>
      </c>
      <c r="AG1223">
        <v>41</v>
      </c>
      <c r="AH1223">
        <v>9804</v>
      </c>
      <c r="AI1223">
        <v>17936</v>
      </c>
      <c r="AJ1223">
        <v>38.710326500000001</v>
      </c>
      <c r="AK1223">
        <v>35.5336511</v>
      </c>
    </row>
    <row r="1224" spans="1:37" x14ac:dyDescent="0.3">
      <c r="A1224">
        <v>1232</v>
      </c>
      <c r="B1224" s="3" t="s">
        <v>1002</v>
      </c>
      <c r="C1224" t="s">
        <v>1480</v>
      </c>
      <c r="D1224" t="s">
        <v>167</v>
      </c>
      <c r="E1224" t="s">
        <v>168</v>
      </c>
      <c r="F1224" t="s">
        <v>68</v>
      </c>
      <c r="G1224" t="s">
        <v>78</v>
      </c>
      <c r="H1224" t="s">
        <v>63</v>
      </c>
      <c r="I1224">
        <v>3</v>
      </c>
      <c r="J1224" t="s">
        <v>440</v>
      </c>
      <c r="K1224">
        <v>10</v>
      </c>
      <c r="L1224" s="3" t="s">
        <v>1748</v>
      </c>
      <c r="M1224">
        <v>7.5</v>
      </c>
      <c r="N1224" s="3" t="s">
        <v>1748</v>
      </c>
      <c r="O1224">
        <v>4.5</v>
      </c>
      <c r="P1224" s="3" t="s">
        <v>1749</v>
      </c>
      <c r="Q1224">
        <v>6</v>
      </c>
      <c r="R1224" s="3" t="s">
        <v>1749</v>
      </c>
      <c r="S1224">
        <v>3.9</v>
      </c>
      <c r="T1224" s="3" t="s">
        <v>1749</v>
      </c>
      <c r="U1224">
        <v>5.8</v>
      </c>
      <c r="V1224" s="3" t="s">
        <v>1749</v>
      </c>
      <c r="W1224">
        <v>1</v>
      </c>
      <c r="X1224" s="3" t="s">
        <v>1749</v>
      </c>
      <c r="Y1224">
        <v>14.4</v>
      </c>
      <c r="Z1224" s="3">
        <v>584</v>
      </c>
      <c r="AA1224">
        <v>1.1000000000000001</v>
      </c>
      <c r="AB1224" s="3" t="s">
        <v>1749</v>
      </c>
      <c r="AC1224">
        <v>20</v>
      </c>
      <c r="AD1224" t="e">
        <v>#N/A</v>
      </c>
      <c r="AE1224" t="e">
        <v>#N/A</v>
      </c>
      <c r="AF1224" t="e">
        <v>#N/A</v>
      </c>
      <c r="AG1224" t="e">
        <v>#N/A</v>
      </c>
      <c r="AH1224" t="e">
        <v>#N/A</v>
      </c>
      <c r="AI1224" t="e">
        <v>#N/A</v>
      </c>
      <c r="AJ1224">
        <v>24.178794400000001</v>
      </c>
      <c r="AK1224">
        <v>120.6465257</v>
      </c>
    </row>
    <row r="1225" spans="1:37" x14ac:dyDescent="0.3">
      <c r="A1225">
        <v>1233</v>
      </c>
      <c r="B1225" s="3" t="s">
        <v>1002</v>
      </c>
      <c r="C1225" t="s">
        <v>1481</v>
      </c>
      <c r="D1225" t="s">
        <v>59</v>
      </c>
      <c r="E1225" t="s">
        <v>60</v>
      </c>
      <c r="F1225" t="s">
        <v>68</v>
      </c>
      <c r="G1225" t="s">
        <v>69</v>
      </c>
      <c r="H1225" t="s">
        <v>320</v>
      </c>
      <c r="I1225">
        <v>4</v>
      </c>
      <c r="J1225" t="s">
        <v>70</v>
      </c>
      <c r="K1225">
        <v>4.9000000000000004</v>
      </c>
      <c r="L1225" s="3" t="s">
        <v>1748</v>
      </c>
      <c r="M1225">
        <v>3.8</v>
      </c>
      <c r="N1225" s="3" t="s">
        <v>1748</v>
      </c>
      <c r="O1225">
        <v>5.6</v>
      </c>
      <c r="P1225" s="3" t="s">
        <v>1749</v>
      </c>
      <c r="Q1225">
        <v>10.1</v>
      </c>
      <c r="R1225" s="3" t="s">
        <v>1749</v>
      </c>
      <c r="S1225">
        <v>10.199999999999999</v>
      </c>
      <c r="T1225" s="3" t="s">
        <v>1749</v>
      </c>
      <c r="U1225">
        <v>3.6</v>
      </c>
      <c r="V1225" s="3" t="s">
        <v>1749</v>
      </c>
      <c r="W1225">
        <v>7.2</v>
      </c>
      <c r="X1225" s="3" t="s">
        <v>1749</v>
      </c>
      <c r="Y1225">
        <v>9.5</v>
      </c>
      <c r="Z1225" s="3" t="s">
        <v>1749</v>
      </c>
      <c r="AA1225">
        <v>3.4</v>
      </c>
      <c r="AB1225" s="3" t="s">
        <v>1749</v>
      </c>
      <c r="AC1225">
        <v>20</v>
      </c>
      <c r="AD1225">
        <v>100</v>
      </c>
      <c r="AE1225">
        <v>19</v>
      </c>
      <c r="AF1225">
        <v>27091</v>
      </c>
      <c r="AG1225">
        <v>12264</v>
      </c>
      <c r="AH1225">
        <v>59456</v>
      </c>
      <c r="AI1225">
        <v>113268</v>
      </c>
      <c r="AJ1225">
        <v>26.373747300000002</v>
      </c>
      <c r="AK1225">
        <v>-80.101902300000006</v>
      </c>
    </row>
    <row r="1226" spans="1:37" x14ac:dyDescent="0.3">
      <c r="A1226">
        <v>1234</v>
      </c>
      <c r="B1226" s="3" t="s">
        <v>1002</v>
      </c>
      <c r="C1226" t="s">
        <v>1482</v>
      </c>
      <c r="D1226" t="s">
        <v>167</v>
      </c>
      <c r="E1226" t="s">
        <v>168</v>
      </c>
      <c r="F1226" t="s">
        <v>68</v>
      </c>
      <c r="G1226" t="s">
        <v>69</v>
      </c>
      <c r="H1226" t="s">
        <v>320</v>
      </c>
      <c r="I1226">
        <v>4</v>
      </c>
      <c r="J1226" t="s">
        <v>64</v>
      </c>
      <c r="K1226">
        <v>7.3</v>
      </c>
      <c r="L1226" s="3" t="s">
        <v>1748</v>
      </c>
      <c r="M1226">
        <v>7.5</v>
      </c>
      <c r="N1226" s="3" t="s">
        <v>1748</v>
      </c>
      <c r="O1226">
        <v>4.3</v>
      </c>
      <c r="P1226" s="3" t="s">
        <v>1749</v>
      </c>
      <c r="Q1226">
        <v>6.8</v>
      </c>
      <c r="R1226" s="3" t="s">
        <v>1749</v>
      </c>
      <c r="S1226">
        <v>7.9</v>
      </c>
      <c r="T1226" s="3" t="s">
        <v>1749</v>
      </c>
      <c r="U1226">
        <v>7.4</v>
      </c>
      <c r="V1226" s="3" t="s">
        <v>1749</v>
      </c>
      <c r="W1226">
        <v>1</v>
      </c>
      <c r="X1226" s="3" t="s">
        <v>1749</v>
      </c>
      <c r="Y1226">
        <v>21.8</v>
      </c>
      <c r="Z1226" s="3">
        <v>381</v>
      </c>
      <c r="AA1226">
        <v>1.5</v>
      </c>
      <c r="AB1226" s="3" t="s">
        <v>1749</v>
      </c>
      <c r="AC1226">
        <v>20</v>
      </c>
      <c r="AD1226" t="e">
        <v>#N/A</v>
      </c>
      <c r="AE1226" t="e">
        <v>#N/A</v>
      </c>
      <c r="AF1226" t="e">
        <v>#N/A</v>
      </c>
      <c r="AG1226" t="e">
        <v>#N/A</v>
      </c>
      <c r="AH1226" t="e">
        <v>#N/A</v>
      </c>
      <c r="AI1226" t="e">
        <v>#N/A</v>
      </c>
      <c r="AJ1226">
        <v>25.036321900000001</v>
      </c>
      <c r="AK1226">
        <v>121.4326549</v>
      </c>
    </row>
    <row r="1227" spans="1:37" x14ac:dyDescent="0.3">
      <c r="A1227">
        <v>1235</v>
      </c>
      <c r="B1227" s="3" t="s">
        <v>1002</v>
      </c>
      <c r="C1227" t="s">
        <v>1483</v>
      </c>
      <c r="D1227" t="s">
        <v>62</v>
      </c>
      <c r="E1227" t="s">
        <v>333</v>
      </c>
      <c r="F1227" t="s">
        <v>61</v>
      </c>
      <c r="G1227" t="s">
        <v>78</v>
      </c>
      <c r="H1227" t="s">
        <v>320</v>
      </c>
      <c r="I1227">
        <v>4</v>
      </c>
      <c r="J1227" t="s">
        <v>440</v>
      </c>
      <c r="K1227">
        <v>6</v>
      </c>
      <c r="L1227" s="3" t="s">
        <v>1748</v>
      </c>
      <c r="M1227">
        <v>4.5</v>
      </c>
      <c r="N1227" s="3" t="s">
        <v>1748</v>
      </c>
      <c r="O1227">
        <v>9.1999999999999993</v>
      </c>
      <c r="P1227" s="3" t="s">
        <v>1749</v>
      </c>
      <c r="Q1227">
        <v>1.7</v>
      </c>
      <c r="R1227" s="3" t="s">
        <v>1749</v>
      </c>
      <c r="S1227">
        <v>2.2999999999999998</v>
      </c>
      <c r="T1227" s="3" t="s">
        <v>1749</v>
      </c>
      <c r="U1227">
        <v>1.1000000000000001</v>
      </c>
      <c r="V1227" s="3" t="s">
        <v>1749</v>
      </c>
      <c r="W1227">
        <v>1</v>
      </c>
      <c r="X1227" s="3" t="s">
        <v>1749</v>
      </c>
      <c r="Y1227">
        <v>7.8</v>
      </c>
      <c r="Z1227" s="3" t="s">
        <v>1749</v>
      </c>
      <c r="AA1227">
        <v>1</v>
      </c>
      <c r="AB1227" s="3" t="s">
        <v>1749</v>
      </c>
      <c r="AC1227">
        <v>20</v>
      </c>
      <c r="AD1227" t="e">
        <v>#N/A</v>
      </c>
      <c r="AE1227" t="e">
        <v>#N/A</v>
      </c>
      <c r="AF1227" t="e">
        <v>#N/A</v>
      </c>
      <c r="AG1227" t="e">
        <v>#N/A</v>
      </c>
      <c r="AH1227" t="e">
        <v>#N/A</v>
      </c>
      <c r="AI1227" t="e">
        <v>#N/A</v>
      </c>
      <c r="AJ1227">
        <v>4.6065670000000001</v>
      </c>
      <c r="AK1227">
        <v>-74.067801000000003</v>
      </c>
    </row>
    <row r="1228" spans="1:37" x14ac:dyDescent="0.3">
      <c r="A1228">
        <v>1236</v>
      </c>
      <c r="B1228" s="3" t="s">
        <v>1002</v>
      </c>
      <c r="C1228" t="s">
        <v>1484</v>
      </c>
      <c r="D1228" t="s">
        <v>499</v>
      </c>
      <c r="E1228" t="s">
        <v>500</v>
      </c>
      <c r="F1228" t="s">
        <v>61</v>
      </c>
      <c r="G1228" t="s">
        <v>62</v>
      </c>
      <c r="H1228" t="s">
        <v>63</v>
      </c>
      <c r="I1228">
        <v>3</v>
      </c>
      <c r="J1228" t="s">
        <v>70</v>
      </c>
      <c r="K1228">
        <v>3.9</v>
      </c>
      <c r="L1228" s="3" t="s">
        <v>1748</v>
      </c>
      <c r="M1228">
        <v>2.7</v>
      </c>
      <c r="N1228" s="3" t="s">
        <v>1748</v>
      </c>
      <c r="O1228">
        <v>10.1</v>
      </c>
      <c r="P1228" s="3" t="s">
        <v>1749</v>
      </c>
      <c r="Q1228">
        <v>13.2</v>
      </c>
      <c r="R1228" s="3">
        <v>675</v>
      </c>
      <c r="S1228">
        <v>3</v>
      </c>
      <c r="T1228" s="3" t="s">
        <v>1749</v>
      </c>
      <c r="U1228">
        <v>2.7</v>
      </c>
      <c r="V1228" s="3" t="s">
        <v>1749</v>
      </c>
      <c r="W1228">
        <v>1.6</v>
      </c>
      <c r="X1228" s="3" t="s">
        <v>1749</v>
      </c>
      <c r="Y1228">
        <v>9.1</v>
      </c>
      <c r="Z1228" s="3" t="s">
        <v>1749</v>
      </c>
      <c r="AA1228">
        <v>1.1000000000000001</v>
      </c>
      <c r="AB1228" s="3" t="s">
        <v>1749</v>
      </c>
      <c r="AC1228">
        <v>20</v>
      </c>
      <c r="AD1228">
        <v>84</v>
      </c>
      <c r="AE1228">
        <v>0</v>
      </c>
      <c r="AF1228">
        <v>24</v>
      </c>
      <c r="AG1228">
        <v>41</v>
      </c>
      <c r="AH1228">
        <v>9804</v>
      </c>
      <c r="AI1228">
        <v>17936</v>
      </c>
      <c r="AJ1228">
        <v>40.8079775</v>
      </c>
      <c r="AK1228">
        <v>29.359454800000002</v>
      </c>
    </row>
    <row r="1229" spans="1:37" x14ac:dyDescent="0.3">
      <c r="A1229">
        <v>1237</v>
      </c>
      <c r="B1229" s="3" t="s">
        <v>1002</v>
      </c>
      <c r="C1229" t="s">
        <v>1485</v>
      </c>
      <c r="D1229" t="s">
        <v>543</v>
      </c>
      <c r="E1229" t="s">
        <v>544</v>
      </c>
      <c r="F1229" t="s">
        <v>68</v>
      </c>
      <c r="G1229" t="s">
        <v>62</v>
      </c>
      <c r="H1229" t="s">
        <v>708</v>
      </c>
      <c r="I1229">
        <v>2</v>
      </c>
      <c r="J1229" t="s">
        <v>64</v>
      </c>
      <c r="K1229">
        <v>7.9</v>
      </c>
      <c r="L1229" s="3" t="s">
        <v>1748</v>
      </c>
      <c r="M1229">
        <v>11.4</v>
      </c>
      <c r="N1229" s="3" t="s">
        <v>1748</v>
      </c>
      <c r="O1229">
        <v>7.3</v>
      </c>
      <c r="P1229" s="3" t="s">
        <v>1749</v>
      </c>
      <c r="Q1229">
        <v>2.1</v>
      </c>
      <c r="R1229" s="3" t="s">
        <v>1749</v>
      </c>
      <c r="S1229">
        <v>14.2</v>
      </c>
      <c r="T1229" s="3">
        <v>680</v>
      </c>
      <c r="U1229">
        <v>1.2</v>
      </c>
      <c r="V1229" s="3" t="s">
        <v>1749</v>
      </c>
      <c r="W1229">
        <v>1</v>
      </c>
      <c r="X1229" s="3" t="s">
        <v>1749</v>
      </c>
      <c r="Y1229">
        <v>6</v>
      </c>
      <c r="Z1229" s="3" t="s">
        <v>1749</v>
      </c>
      <c r="AA1229">
        <v>1</v>
      </c>
      <c r="AB1229" s="3" t="s">
        <v>1749</v>
      </c>
      <c r="AC1229">
        <v>20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>
        <v>29.986828500000001</v>
      </c>
      <c r="AK1229">
        <v>31.441345800000001</v>
      </c>
    </row>
    <row r="1230" spans="1:37" x14ac:dyDescent="0.3">
      <c r="A1230">
        <v>1238</v>
      </c>
      <c r="B1230" s="3" t="s">
        <v>1002</v>
      </c>
      <c r="C1230" t="s">
        <v>1486</v>
      </c>
      <c r="D1230" t="s">
        <v>705</v>
      </c>
      <c r="E1230" t="s">
        <v>706</v>
      </c>
      <c r="F1230" t="s">
        <v>82</v>
      </c>
      <c r="G1230" t="s">
        <v>78</v>
      </c>
      <c r="H1230" t="s">
        <v>63</v>
      </c>
      <c r="I1230">
        <v>4</v>
      </c>
      <c r="J1230" t="s">
        <v>70</v>
      </c>
      <c r="K1230">
        <v>6.1</v>
      </c>
      <c r="L1230" s="3" t="s">
        <v>1748</v>
      </c>
      <c r="M1230">
        <v>8.6999999999999993</v>
      </c>
      <c r="N1230" s="3" t="s">
        <v>1748</v>
      </c>
      <c r="O1230">
        <v>2.4</v>
      </c>
      <c r="P1230" s="3" t="s">
        <v>1749</v>
      </c>
      <c r="Q1230">
        <v>4.3</v>
      </c>
      <c r="R1230" s="3" t="s">
        <v>1749</v>
      </c>
      <c r="S1230">
        <v>3.8</v>
      </c>
      <c r="T1230" s="3" t="s">
        <v>1749</v>
      </c>
      <c r="U1230">
        <v>1.2</v>
      </c>
      <c r="V1230" s="3" t="s">
        <v>1749</v>
      </c>
      <c r="W1230">
        <v>1.6</v>
      </c>
      <c r="X1230" s="3" t="s">
        <v>1749</v>
      </c>
      <c r="Y1230">
        <v>15.3</v>
      </c>
      <c r="Z1230" s="3">
        <v>549</v>
      </c>
      <c r="AA1230">
        <v>1.2</v>
      </c>
      <c r="AB1230" s="3" t="s">
        <v>1749</v>
      </c>
      <c r="AC1230">
        <v>20</v>
      </c>
      <c r="AD1230" t="e">
        <v>#N/A</v>
      </c>
      <c r="AE1230" t="e">
        <v>#N/A</v>
      </c>
      <c r="AF1230" t="e">
        <v>#N/A</v>
      </c>
      <c r="AG1230" t="e">
        <v>#N/A</v>
      </c>
      <c r="AH1230" t="e">
        <v>#N/A</v>
      </c>
      <c r="AI1230" t="e">
        <v>#N/A</v>
      </c>
      <c r="AJ1230">
        <v>21.007296400000001</v>
      </c>
      <c r="AK1230">
        <v>105.8426436</v>
      </c>
    </row>
    <row r="1231" spans="1:37" x14ac:dyDescent="0.3">
      <c r="A1231">
        <v>1239</v>
      </c>
      <c r="B1231" s="3" t="s">
        <v>1002</v>
      </c>
      <c r="C1231" t="s">
        <v>1487</v>
      </c>
      <c r="D1231" t="s">
        <v>543</v>
      </c>
      <c r="E1231" t="s">
        <v>544</v>
      </c>
      <c r="F1231" t="s">
        <v>82</v>
      </c>
      <c r="G1231" t="s">
        <v>62</v>
      </c>
      <c r="H1231" t="s">
        <v>320</v>
      </c>
      <c r="I1231">
        <v>3</v>
      </c>
      <c r="J1231" t="s">
        <v>70</v>
      </c>
      <c r="K1231">
        <v>7</v>
      </c>
      <c r="L1231" s="3" t="s">
        <v>1748</v>
      </c>
      <c r="M1231">
        <v>10.1</v>
      </c>
      <c r="N1231" s="3" t="s">
        <v>1748</v>
      </c>
      <c r="O1231">
        <v>4.4000000000000004</v>
      </c>
      <c r="P1231" s="3" t="s">
        <v>1749</v>
      </c>
      <c r="Q1231">
        <v>1.6</v>
      </c>
      <c r="R1231" s="3" t="s">
        <v>1749</v>
      </c>
      <c r="S1231">
        <v>1.2</v>
      </c>
      <c r="T1231" s="3" t="s">
        <v>1749</v>
      </c>
      <c r="U1231">
        <v>2.2999999999999998</v>
      </c>
      <c r="V1231" s="3" t="s">
        <v>1749</v>
      </c>
      <c r="W1231">
        <v>5.2</v>
      </c>
      <c r="X1231" s="3" t="s">
        <v>1749</v>
      </c>
      <c r="Y1231">
        <v>9.1999999999999993</v>
      </c>
      <c r="Z1231" s="3" t="s">
        <v>1749</v>
      </c>
      <c r="AA1231">
        <v>1.2</v>
      </c>
      <c r="AB1231" s="3" t="s">
        <v>1749</v>
      </c>
      <c r="AC1231">
        <v>15</v>
      </c>
      <c r="AD1231" t="e">
        <v>#N/A</v>
      </c>
      <c r="AE1231" t="e">
        <v>#N/A</v>
      </c>
      <c r="AF1231" t="e">
        <v>#N/A</v>
      </c>
      <c r="AG1231" t="e">
        <v>#N/A</v>
      </c>
      <c r="AH1231" t="e">
        <v>#N/A</v>
      </c>
      <c r="AI1231" t="e">
        <v>#N/A</v>
      </c>
      <c r="AJ1231">
        <v>29.8687866</v>
      </c>
      <c r="AK1231">
        <v>31.320056399999999</v>
      </c>
    </row>
    <row r="1232" spans="1:37" x14ac:dyDescent="0.3">
      <c r="A1232">
        <v>1240</v>
      </c>
      <c r="B1232" s="3" t="s">
        <v>1002</v>
      </c>
      <c r="C1232" t="s">
        <v>1488</v>
      </c>
      <c r="D1232" t="s">
        <v>94</v>
      </c>
      <c r="E1232" t="s">
        <v>1726</v>
      </c>
      <c r="F1232" t="s">
        <v>82</v>
      </c>
      <c r="G1232" t="s">
        <v>78</v>
      </c>
      <c r="H1232" t="s">
        <v>63</v>
      </c>
      <c r="I1232">
        <v>3</v>
      </c>
      <c r="J1232" t="s">
        <v>70</v>
      </c>
      <c r="K1232">
        <v>4.0999999999999996</v>
      </c>
      <c r="L1232" s="3" t="s">
        <v>1748</v>
      </c>
      <c r="M1232">
        <v>1.5</v>
      </c>
      <c r="N1232" s="3" t="s">
        <v>1748</v>
      </c>
      <c r="O1232">
        <v>8.3000000000000007</v>
      </c>
      <c r="P1232" s="3" t="s">
        <v>1749</v>
      </c>
      <c r="Q1232">
        <v>13.6</v>
      </c>
      <c r="R1232" s="3">
        <v>665</v>
      </c>
      <c r="S1232">
        <v>0</v>
      </c>
      <c r="T1232" s="3">
        <v>0</v>
      </c>
      <c r="U1232">
        <v>0</v>
      </c>
      <c r="V1232" s="3">
        <v>0</v>
      </c>
      <c r="W1232">
        <v>11.2</v>
      </c>
      <c r="X1232" s="3">
        <v>648</v>
      </c>
      <c r="Y1232">
        <v>5.9</v>
      </c>
      <c r="Z1232" s="3" t="s">
        <v>1749</v>
      </c>
      <c r="AA1232">
        <v>4.0999999999999996</v>
      </c>
      <c r="AB1232" s="3" t="s">
        <v>1749</v>
      </c>
      <c r="AC1232">
        <v>15</v>
      </c>
      <c r="AD1232">
        <v>94</v>
      </c>
      <c r="AE1232">
        <v>1</v>
      </c>
      <c r="AF1232">
        <v>1008</v>
      </c>
      <c r="AG1232">
        <v>2742</v>
      </c>
      <c r="AH1232">
        <v>30726</v>
      </c>
      <c r="AI1232">
        <v>58947</v>
      </c>
      <c r="AJ1232">
        <v>32.054203999999999</v>
      </c>
      <c r="AK1232">
        <v>118.756843</v>
      </c>
    </row>
    <row r="1233" spans="1:37" x14ac:dyDescent="0.3">
      <c r="A1233">
        <v>1241</v>
      </c>
      <c r="B1233" s="3" t="s">
        <v>1002</v>
      </c>
      <c r="C1233" t="s">
        <v>1489</v>
      </c>
      <c r="D1233" t="s">
        <v>128</v>
      </c>
      <c r="E1233" t="s">
        <v>129</v>
      </c>
      <c r="F1233" t="s">
        <v>68</v>
      </c>
      <c r="G1233" t="s">
        <v>78</v>
      </c>
      <c r="H1233" t="s">
        <v>63</v>
      </c>
      <c r="I1233">
        <v>4</v>
      </c>
      <c r="J1233" t="s">
        <v>440</v>
      </c>
      <c r="K1233">
        <v>5.9</v>
      </c>
      <c r="L1233" s="3" t="s">
        <v>1748</v>
      </c>
      <c r="M1233">
        <v>5.9</v>
      </c>
      <c r="N1233" s="3" t="s">
        <v>1748</v>
      </c>
      <c r="O1233">
        <v>9.3000000000000007</v>
      </c>
      <c r="P1233" s="3" t="s">
        <v>1749</v>
      </c>
      <c r="Q1233">
        <v>3.1</v>
      </c>
      <c r="R1233" s="3" t="s">
        <v>1749</v>
      </c>
      <c r="S1233">
        <v>17.600000000000001</v>
      </c>
      <c r="T1233" s="3">
        <v>620</v>
      </c>
      <c r="U1233">
        <v>10</v>
      </c>
      <c r="V1233" s="3" t="s">
        <v>1749</v>
      </c>
      <c r="W1233">
        <v>1</v>
      </c>
      <c r="X1233" s="3" t="s">
        <v>1749</v>
      </c>
      <c r="Y1233">
        <v>6.8</v>
      </c>
      <c r="Z1233" s="3" t="s">
        <v>1749</v>
      </c>
      <c r="AA1233">
        <v>1</v>
      </c>
      <c r="AB1233" s="3" t="s">
        <v>1749</v>
      </c>
      <c r="AC1233">
        <v>15</v>
      </c>
      <c r="AD1233">
        <v>90</v>
      </c>
      <c r="AE1233">
        <v>5</v>
      </c>
      <c r="AF1233">
        <v>3655</v>
      </c>
      <c r="AG1233">
        <v>1537</v>
      </c>
      <c r="AH1233">
        <v>34860</v>
      </c>
      <c r="AI1233">
        <v>63618</v>
      </c>
      <c r="AJ1233">
        <v>37.550756300000003</v>
      </c>
      <c r="AK1233">
        <v>126.9254901</v>
      </c>
    </row>
    <row r="1234" spans="1:37" x14ac:dyDescent="0.3">
      <c r="A1234">
        <v>1242</v>
      </c>
      <c r="B1234" s="3" t="s">
        <v>1002</v>
      </c>
      <c r="C1234" t="s">
        <v>1490</v>
      </c>
      <c r="D1234" t="s">
        <v>59</v>
      </c>
      <c r="E1234" t="s">
        <v>60</v>
      </c>
      <c r="F1234" t="s">
        <v>61</v>
      </c>
      <c r="G1234" t="s">
        <v>62</v>
      </c>
      <c r="H1234" t="s">
        <v>320</v>
      </c>
      <c r="I1234">
        <v>4</v>
      </c>
      <c r="J1234" t="s">
        <v>70</v>
      </c>
      <c r="K1234">
        <v>6.3</v>
      </c>
      <c r="L1234" s="3" t="s">
        <v>1748</v>
      </c>
      <c r="M1234">
        <v>4.8</v>
      </c>
      <c r="N1234" s="3" t="s">
        <v>1748</v>
      </c>
      <c r="O1234">
        <v>7.8</v>
      </c>
      <c r="P1234" s="3" t="s">
        <v>1749</v>
      </c>
      <c r="Q1234">
        <v>2.8</v>
      </c>
      <c r="R1234" s="3" t="s">
        <v>1749</v>
      </c>
      <c r="S1234">
        <v>1.9</v>
      </c>
      <c r="T1234" s="3" t="s">
        <v>1749</v>
      </c>
      <c r="U1234">
        <v>2.4</v>
      </c>
      <c r="V1234" s="3" t="s">
        <v>1749</v>
      </c>
      <c r="W1234">
        <v>1</v>
      </c>
      <c r="X1234" s="3" t="s">
        <v>1749</v>
      </c>
      <c r="Y1234">
        <v>9.1</v>
      </c>
      <c r="Z1234" s="3" t="s">
        <v>1749</v>
      </c>
      <c r="AA1234">
        <v>1</v>
      </c>
      <c r="AB1234" s="3" t="s">
        <v>1749</v>
      </c>
      <c r="AC1234">
        <v>15</v>
      </c>
      <c r="AD1234">
        <v>100</v>
      </c>
      <c r="AE1234">
        <v>19</v>
      </c>
      <c r="AF1234">
        <v>27091</v>
      </c>
      <c r="AG1234">
        <v>12264</v>
      </c>
      <c r="AH1234">
        <v>59456</v>
      </c>
      <c r="AI1234">
        <v>113268</v>
      </c>
      <c r="AJ1234">
        <v>39.471398499999999</v>
      </c>
      <c r="AK1234">
        <v>-87.408280700000006</v>
      </c>
    </row>
    <row r="1235" spans="1:37" x14ac:dyDescent="0.3">
      <c r="A1235">
        <v>1243</v>
      </c>
      <c r="B1235" s="3" t="s">
        <v>1002</v>
      </c>
      <c r="C1235" t="s">
        <v>1491</v>
      </c>
      <c r="D1235" t="s">
        <v>473</v>
      </c>
      <c r="E1235" t="s">
        <v>474</v>
      </c>
      <c r="F1235" t="s">
        <v>68</v>
      </c>
      <c r="G1235" t="s">
        <v>78</v>
      </c>
      <c r="H1235" t="s">
        <v>63</v>
      </c>
      <c r="I1235">
        <v>3</v>
      </c>
      <c r="J1235" t="s">
        <v>70</v>
      </c>
      <c r="K1235">
        <v>6.3</v>
      </c>
      <c r="L1235" s="3" t="s">
        <v>1748</v>
      </c>
      <c r="M1235">
        <v>10.8</v>
      </c>
      <c r="N1235" s="3" t="s">
        <v>1748</v>
      </c>
      <c r="O1235">
        <v>3.6</v>
      </c>
      <c r="P1235" s="3" t="s">
        <v>1749</v>
      </c>
      <c r="Q1235">
        <v>7.2</v>
      </c>
      <c r="R1235" s="3" t="s">
        <v>1749</v>
      </c>
      <c r="S1235">
        <v>4.5</v>
      </c>
      <c r="T1235" s="3" t="s">
        <v>1749</v>
      </c>
      <c r="U1235">
        <v>6.7</v>
      </c>
      <c r="V1235" s="3" t="s">
        <v>1749</v>
      </c>
      <c r="W1235">
        <v>4.4000000000000004</v>
      </c>
      <c r="X1235" s="3" t="s">
        <v>1749</v>
      </c>
      <c r="Y1235">
        <v>6.9</v>
      </c>
      <c r="Z1235" s="3" t="s">
        <v>1749</v>
      </c>
      <c r="AA1235">
        <v>1.1000000000000001</v>
      </c>
      <c r="AB1235" s="3" t="s">
        <v>1749</v>
      </c>
      <c r="AC1235">
        <v>15</v>
      </c>
      <c r="AD1235" t="e">
        <v>#N/A</v>
      </c>
      <c r="AE1235" t="e">
        <v>#N/A</v>
      </c>
      <c r="AF1235" t="e">
        <v>#N/A</v>
      </c>
      <c r="AG1235" t="e">
        <v>#N/A</v>
      </c>
      <c r="AH1235" t="e">
        <v>#N/A</v>
      </c>
      <c r="AI1235" t="e">
        <v>#N/A</v>
      </c>
      <c r="AJ1235">
        <v>33.659325699999997</v>
      </c>
      <c r="AK1235">
        <v>73.023751799999999</v>
      </c>
    </row>
    <row r="1236" spans="1:37" x14ac:dyDescent="0.3">
      <c r="A1236">
        <v>1244</v>
      </c>
      <c r="B1236" s="3" t="s">
        <v>856</v>
      </c>
      <c r="C1236" t="s">
        <v>1492</v>
      </c>
      <c r="D1236" t="s">
        <v>499</v>
      </c>
      <c r="E1236" t="s">
        <v>500</v>
      </c>
      <c r="F1236" t="s">
        <v>68</v>
      </c>
      <c r="G1236" t="s">
        <v>62</v>
      </c>
      <c r="H1236" t="s">
        <v>708</v>
      </c>
      <c r="I1236">
        <v>2</v>
      </c>
      <c r="J1236" t="s">
        <v>64</v>
      </c>
      <c r="K1236">
        <v>3.7</v>
      </c>
      <c r="L1236" s="3" t="s">
        <v>1748</v>
      </c>
      <c r="M1236">
        <v>2.8</v>
      </c>
      <c r="N1236" s="3" t="s">
        <v>1748</v>
      </c>
      <c r="O1236">
        <v>12.1</v>
      </c>
      <c r="P1236" s="3" t="s">
        <v>1749</v>
      </c>
      <c r="Q1236">
        <v>1.4</v>
      </c>
      <c r="R1236" s="3" t="s">
        <v>1749</v>
      </c>
      <c r="S1236">
        <v>9.5</v>
      </c>
      <c r="T1236" s="3" t="s">
        <v>1749</v>
      </c>
      <c r="U1236">
        <v>50.5</v>
      </c>
      <c r="V1236" s="3">
        <v>289</v>
      </c>
      <c r="W1236">
        <v>1</v>
      </c>
      <c r="X1236" s="3" t="s">
        <v>1749</v>
      </c>
      <c r="Y1236">
        <v>8.4</v>
      </c>
      <c r="Z1236" s="3" t="s">
        <v>1749</v>
      </c>
      <c r="AA1236">
        <v>2.4</v>
      </c>
      <c r="AB1236" s="3" t="s">
        <v>1749</v>
      </c>
      <c r="AC1236">
        <v>15</v>
      </c>
      <c r="AD1236">
        <v>84</v>
      </c>
      <c r="AE1236">
        <v>0</v>
      </c>
      <c r="AF1236">
        <v>24</v>
      </c>
      <c r="AG1236">
        <v>41</v>
      </c>
      <c r="AH1236">
        <v>9804</v>
      </c>
      <c r="AI1236">
        <v>17936</v>
      </c>
      <c r="AJ1236">
        <v>40.990516599999999</v>
      </c>
      <c r="AK1236">
        <v>28.7971611</v>
      </c>
    </row>
    <row r="1237" spans="1:37" x14ac:dyDescent="0.3">
      <c r="A1237">
        <v>1245</v>
      </c>
      <c r="B1237" s="3" t="s">
        <v>1002</v>
      </c>
      <c r="C1237" t="s">
        <v>1493</v>
      </c>
      <c r="D1237" t="s">
        <v>499</v>
      </c>
      <c r="E1237" t="s">
        <v>500</v>
      </c>
      <c r="F1237" t="s">
        <v>61</v>
      </c>
      <c r="G1237" t="s">
        <v>78</v>
      </c>
      <c r="H1237" t="s">
        <v>320</v>
      </c>
      <c r="I1237">
        <v>3</v>
      </c>
      <c r="J1237" t="s">
        <v>64</v>
      </c>
      <c r="K1237">
        <v>4.4000000000000004</v>
      </c>
      <c r="L1237" s="3" t="s">
        <v>1748</v>
      </c>
      <c r="M1237">
        <v>4.5</v>
      </c>
      <c r="N1237" s="3" t="s">
        <v>1748</v>
      </c>
      <c r="O1237">
        <v>12.6</v>
      </c>
      <c r="P1237" s="3" t="s">
        <v>1749</v>
      </c>
      <c r="Q1237">
        <v>2</v>
      </c>
      <c r="R1237" s="3" t="s">
        <v>1749</v>
      </c>
      <c r="S1237">
        <v>6.4</v>
      </c>
      <c r="T1237" s="3" t="s">
        <v>1749</v>
      </c>
      <c r="U1237">
        <v>25.5</v>
      </c>
      <c r="V1237" s="3">
        <v>470</v>
      </c>
      <c r="W1237">
        <v>1</v>
      </c>
      <c r="X1237" s="3" t="s">
        <v>1749</v>
      </c>
      <c r="Y1237">
        <v>10.199999999999999</v>
      </c>
      <c r="Z1237" s="3" t="s">
        <v>1749</v>
      </c>
      <c r="AA1237">
        <v>2.6</v>
      </c>
      <c r="AB1237" s="3" t="s">
        <v>1749</v>
      </c>
      <c r="AC1237">
        <v>15</v>
      </c>
      <c r="AD1237">
        <v>84</v>
      </c>
      <c r="AE1237">
        <v>0</v>
      </c>
      <c r="AF1237">
        <v>24</v>
      </c>
      <c r="AG1237">
        <v>41</v>
      </c>
      <c r="AH1237">
        <v>9804</v>
      </c>
      <c r="AI1237">
        <v>17936</v>
      </c>
      <c r="AJ1237">
        <v>41.067758699999999</v>
      </c>
      <c r="AK1237">
        <v>28.946718499999999</v>
      </c>
    </row>
    <row r="1238" spans="1:37" x14ac:dyDescent="0.3">
      <c r="A1238">
        <v>1246</v>
      </c>
      <c r="B1238" s="3" t="s">
        <v>856</v>
      </c>
      <c r="C1238" t="s">
        <v>1494</v>
      </c>
      <c r="D1238" t="s">
        <v>897</v>
      </c>
      <c r="E1238" t="s">
        <v>898</v>
      </c>
      <c r="F1238" t="s">
        <v>68</v>
      </c>
      <c r="G1238" t="s">
        <v>62</v>
      </c>
      <c r="H1238" t="s">
        <v>320</v>
      </c>
      <c r="I1238">
        <v>5</v>
      </c>
      <c r="J1238" t="s">
        <v>70</v>
      </c>
      <c r="K1238">
        <v>4.3</v>
      </c>
      <c r="L1238" s="3" t="s">
        <v>1748</v>
      </c>
      <c r="M1238">
        <v>10.1</v>
      </c>
      <c r="N1238" s="3" t="s">
        <v>1748</v>
      </c>
      <c r="O1238">
        <v>34.200000000000003</v>
      </c>
      <c r="P1238" s="3">
        <v>467</v>
      </c>
      <c r="Q1238">
        <v>1.3</v>
      </c>
      <c r="R1238" s="3" t="s">
        <v>1749</v>
      </c>
      <c r="S1238">
        <v>1.4</v>
      </c>
      <c r="T1238" s="3" t="s">
        <v>1749</v>
      </c>
      <c r="U1238">
        <v>2</v>
      </c>
      <c r="V1238" s="3" t="s">
        <v>1749</v>
      </c>
      <c r="W1238">
        <v>1</v>
      </c>
      <c r="X1238" s="3" t="s">
        <v>1749</v>
      </c>
      <c r="Y1238">
        <v>12</v>
      </c>
      <c r="Z1238" s="3" t="s">
        <v>1749</v>
      </c>
      <c r="AA1238">
        <v>1.1000000000000001</v>
      </c>
      <c r="AB1238" s="3" t="s">
        <v>1749</v>
      </c>
      <c r="AC1238">
        <v>15</v>
      </c>
      <c r="AD1238">
        <v>79</v>
      </c>
      <c r="AE1238">
        <v>8</v>
      </c>
      <c r="AF1238">
        <v>1416</v>
      </c>
      <c r="AG1238">
        <v>4906</v>
      </c>
      <c r="AH1238">
        <v>8484</v>
      </c>
      <c r="AI1238">
        <v>15599</v>
      </c>
      <c r="AJ1238">
        <v>49.840347999999999</v>
      </c>
      <c r="AK1238">
        <v>24.022296699999998</v>
      </c>
    </row>
    <row r="1239" spans="1:37" x14ac:dyDescent="0.3">
      <c r="A1239">
        <v>1247</v>
      </c>
      <c r="B1239" s="3" t="s">
        <v>1002</v>
      </c>
      <c r="C1239" t="s">
        <v>1495</v>
      </c>
      <c r="D1239" t="s">
        <v>499</v>
      </c>
      <c r="E1239" t="s">
        <v>500</v>
      </c>
      <c r="F1239" t="s">
        <v>61</v>
      </c>
      <c r="G1239" t="s">
        <v>62</v>
      </c>
      <c r="H1239" t="s">
        <v>320</v>
      </c>
      <c r="I1239">
        <v>3</v>
      </c>
      <c r="J1239" t="s">
        <v>70</v>
      </c>
      <c r="K1239">
        <v>6.6</v>
      </c>
      <c r="L1239" s="3" t="s">
        <v>1748</v>
      </c>
      <c r="M1239">
        <v>3.5</v>
      </c>
      <c r="N1239" s="3" t="s">
        <v>1748</v>
      </c>
      <c r="O1239">
        <v>5.9</v>
      </c>
      <c r="P1239" s="3" t="s">
        <v>1749</v>
      </c>
      <c r="Q1239">
        <v>7.5</v>
      </c>
      <c r="R1239" s="3" t="s">
        <v>1749</v>
      </c>
      <c r="S1239">
        <v>3.4</v>
      </c>
      <c r="T1239" s="3" t="s">
        <v>1749</v>
      </c>
      <c r="U1239">
        <v>2.2999999999999998</v>
      </c>
      <c r="V1239" s="3" t="s">
        <v>1749</v>
      </c>
      <c r="W1239">
        <v>1</v>
      </c>
      <c r="X1239" s="3" t="s">
        <v>1749</v>
      </c>
      <c r="Y1239">
        <v>6.9</v>
      </c>
      <c r="Z1239" s="3" t="s">
        <v>1749</v>
      </c>
      <c r="AA1239">
        <v>3.5</v>
      </c>
      <c r="AB1239" s="3" t="s">
        <v>1749</v>
      </c>
      <c r="AC1239">
        <v>15</v>
      </c>
      <c r="AD1239">
        <v>84</v>
      </c>
      <c r="AE1239">
        <v>0</v>
      </c>
      <c r="AF1239">
        <v>24</v>
      </c>
      <c r="AG1239">
        <v>41</v>
      </c>
      <c r="AH1239">
        <v>9804</v>
      </c>
      <c r="AI1239">
        <v>17936</v>
      </c>
      <c r="AJ1239">
        <v>38.319094700000001</v>
      </c>
      <c r="AK1239">
        <v>26.6432058</v>
      </c>
    </row>
    <row r="1240" spans="1:37" x14ac:dyDescent="0.3">
      <c r="A1240">
        <v>1249</v>
      </c>
      <c r="B1240" s="3" t="s">
        <v>1002</v>
      </c>
      <c r="C1240" t="s">
        <v>1496</v>
      </c>
      <c r="D1240" t="s">
        <v>275</v>
      </c>
      <c r="E1240" t="s">
        <v>276</v>
      </c>
      <c r="F1240" t="s">
        <v>61</v>
      </c>
      <c r="G1240" t="s">
        <v>62</v>
      </c>
      <c r="H1240" t="s">
        <v>63</v>
      </c>
      <c r="I1240">
        <v>3</v>
      </c>
      <c r="J1240" t="s">
        <v>70</v>
      </c>
      <c r="K1240">
        <v>4.2</v>
      </c>
      <c r="L1240" s="3" t="s">
        <v>1748</v>
      </c>
      <c r="M1240">
        <v>1.5</v>
      </c>
      <c r="N1240" s="3" t="s">
        <v>1748</v>
      </c>
      <c r="O1240">
        <v>7.6</v>
      </c>
      <c r="P1240" s="3" t="s">
        <v>1749</v>
      </c>
      <c r="Q1240">
        <v>12.6</v>
      </c>
      <c r="R1240" s="3">
        <v>686</v>
      </c>
      <c r="S1240">
        <v>0</v>
      </c>
      <c r="T1240" s="3">
        <v>0</v>
      </c>
      <c r="U1240">
        <v>3</v>
      </c>
      <c r="V1240" s="3" t="s">
        <v>1749</v>
      </c>
      <c r="W1240">
        <v>1</v>
      </c>
      <c r="X1240" s="3" t="s">
        <v>1749</v>
      </c>
      <c r="Y1240">
        <v>7.7</v>
      </c>
      <c r="Z1240" s="3" t="s">
        <v>1749</v>
      </c>
      <c r="AA1240">
        <v>1</v>
      </c>
      <c r="AB1240" s="3" t="s">
        <v>1749</v>
      </c>
      <c r="AC1240">
        <v>15</v>
      </c>
      <c r="AD1240">
        <v>87</v>
      </c>
      <c r="AE1240">
        <v>16</v>
      </c>
      <c r="AF1240">
        <v>2816</v>
      </c>
      <c r="AG1240">
        <v>32021</v>
      </c>
      <c r="AH1240">
        <v>7774</v>
      </c>
      <c r="AI1240">
        <v>14233</v>
      </c>
      <c r="AJ1240">
        <v>28.515477799999999</v>
      </c>
      <c r="AK1240">
        <v>77.250489799999997</v>
      </c>
    </row>
    <row r="1241" spans="1:37" x14ac:dyDescent="0.3">
      <c r="A1241">
        <v>1250</v>
      </c>
      <c r="B1241" s="3" t="s">
        <v>856</v>
      </c>
      <c r="C1241" t="s">
        <v>1497</v>
      </c>
      <c r="D1241" t="s">
        <v>128</v>
      </c>
      <c r="E1241" t="s">
        <v>129</v>
      </c>
      <c r="F1241" t="s">
        <v>61</v>
      </c>
      <c r="G1241" t="s">
        <v>69</v>
      </c>
      <c r="H1241" t="s">
        <v>320</v>
      </c>
      <c r="I1241">
        <v>4</v>
      </c>
      <c r="J1241" t="s">
        <v>70</v>
      </c>
      <c r="K1241">
        <v>4.8</v>
      </c>
      <c r="L1241" s="3" t="s">
        <v>1748</v>
      </c>
      <c r="M1241">
        <v>2</v>
      </c>
      <c r="N1241" s="3" t="s">
        <v>1748</v>
      </c>
      <c r="O1241">
        <v>25.3</v>
      </c>
      <c r="P1241" s="3">
        <v>580</v>
      </c>
      <c r="Q1241">
        <v>6.6</v>
      </c>
      <c r="R1241" s="3" t="s">
        <v>1749</v>
      </c>
      <c r="S1241">
        <v>3.8</v>
      </c>
      <c r="T1241" s="3" t="s">
        <v>1749</v>
      </c>
      <c r="U1241">
        <v>4.2</v>
      </c>
      <c r="V1241" s="3" t="s">
        <v>1749</v>
      </c>
      <c r="W1241">
        <v>1.1000000000000001</v>
      </c>
      <c r="X1241" s="3" t="s">
        <v>1749</v>
      </c>
      <c r="Y1241">
        <v>5.2</v>
      </c>
      <c r="Z1241" s="3" t="s">
        <v>1749</v>
      </c>
      <c r="AA1241">
        <v>1.1000000000000001</v>
      </c>
      <c r="AB1241" s="3" t="s">
        <v>1749</v>
      </c>
      <c r="AC1241">
        <v>15</v>
      </c>
      <c r="AD1241">
        <v>90</v>
      </c>
      <c r="AE1241">
        <v>5</v>
      </c>
      <c r="AF1241">
        <v>3655</v>
      </c>
      <c r="AG1241">
        <v>1537</v>
      </c>
      <c r="AH1241">
        <v>34860</v>
      </c>
      <c r="AI1241">
        <v>63618</v>
      </c>
      <c r="AJ1241">
        <v>33.454758300000002</v>
      </c>
      <c r="AK1241">
        <v>126.56225619999999</v>
      </c>
    </row>
    <row r="1242" spans="1:37" x14ac:dyDescent="0.3">
      <c r="A1242">
        <v>1252</v>
      </c>
      <c r="B1242" s="3" t="s">
        <v>856</v>
      </c>
      <c r="C1242" t="s">
        <v>1498</v>
      </c>
      <c r="D1242" t="s">
        <v>897</v>
      </c>
      <c r="E1242" t="s">
        <v>898</v>
      </c>
      <c r="F1242" t="s">
        <v>61</v>
      </c>
      <c r="G1242" t="s">
        <v>78</v>
      </c>
      <c r="H1242" t="s">
        <v>63</v>
      </c>
      <c r="I1242">
        <v>4</v>
      </c>
      <c r="J1242" t="s">
        <v>70</v>
      </c>
      <c r="K1242">
        <v>3.7</v>
      </c>
      <c r="L1242" s="3" t="s">
        <v>1748</v>
      </c>
      <c r="M1242">
        <v>13.1</v>
      </c>
      <c r="N1242" s="3" t="s">
        <v>1748</v>
      </c>
      <c r="O1242">
        <v>26</v>
      </c>
      <c r="P1242" s="3">
        <v>569</v>
      </c>
      <c r="Q1242">
        <v>1.5</v>
      </c>
      <c r="R1242" s="3" t="s">
        <v>1749</v>
      </c>
      <c r="S1242">
        <v>1.4</v>
      </c>
      <c r="T1242" s="3" t="s">
        <v>1749</v>
      </c>
      <c r="U1242">
        <v>10.9</v>
      </c>
      <c r="V1242" s="3">
        <v>696</v>
      </c>
      <c r="W1242">
        <v>1</v>
      </c>
      <c r="X1242" s="3" t="s">
        <v>1749</v>
      </c>
      <c r="Y1242">
        <v>10.5</v>
      </c>
      <c r="Z1242" s="3" t="s">
        <v>1749</v>
      </c>
      <c r="AA1242">
        <v>2.1</v>
      </c>
      <c r="AB1242" s="3" t="s">
        <v>1749</v>
      </c>
      <c r="AC1242">
        <v>15</v>
      </c>
      <c r="AD1242">
        <v>79</v>
      </c>
      <c r="AE1242">
        <v>8</v>
      </c>
      <c r="AF1242">
        <v>1416</v>
      </c>
      <c r="AG1242">
        <v>4906</v>
      </c>
      <c r="AH1242">
        <v>8484</v>
      </c>
      <c r="AI1242">
        <v>15599</v>
      </c>
      <c r="AJ1242">
        <v>50.015248399999997</v>
      </c>
      <c r="AK1242">
        <v>36.227356999999998</v>
      </c>
    </row>
    <row r="1243" spans="1:37" x14ac:dyDescent="0.3">
      <c r="A1243">
        <v>1254</v>
      </c>
      <c r="B1243" s="3" t="s">
        <v>1002</v>
      </c>
      <c r="C1243" t="s">
        <v>1499</v>
      </c>
      <c r="D1243" t="s">
        <v>113</v>
      </c>
      <c r="E1243" t="s">
        <v>114</v>
      </c>
      <c r="F1243" t="s">
        <v>82</v>
      </c>
      <c r="G1243" t="s">
        <v>69</v>
      </c>
      <c r="H1243" t="s">
        <v>320</v>
      </c>
      <c r="I1243">
        <v>4</v>
      </c>
      <c r="J1243" t="s">
        <v>440</v>
      </c>
      <c r="K1243">
        <v>5.3</v>
      </c>
      <c r="L1243" s="3" t="s">
        <v>1748</v>
      </c>
      <c r="M1243">
        <v>4.5999999999999996</v>
      </c>
      <c r="N1243" s="3" t="s">
        <v>1748</v>
      </c>
      <c r="O1243">
        <v>10.6</v>
      </c>
      <c r="P1243" s="3" t="s">
        <v>1749</v>
      </c>
      <c r="Q1243">
        <v>4.5</v>
      </c>
      <c r="R1243" s="3" t="s">
        <v>1749</v>
      </c>
      <c r="S1243">
        <v>16.399999999999999</v>
      </c>
      <c r="T1243" s="3">
        <v>646</v>
      </c>
      <c r="U1243">
        <v>2.1</v>
      </c>
      <c r="V1243" s="3" t="s">
        <v>1749</v>
      </c>
      <c r="W1243">
        <v>1.2</v>
      </c>
      <c r="X1243" s="3" t="s">
        <v>1749</v>
      </c>
      <c r="Y1243">
        <v>7.8</v>
      </c>
      <c r="Z1243" s="3" t="s">
        <v>1749</v>
      </c>
      <c r="AA1243">
        <v>1.1000000000000001</v>
      </c>
      <c r="AB1243" s="3" t="s">
        <v>1749</v>
      </c>
      <c r="AC1243">
        <v>15</v>
      </c>
      <c r="AD1243">
        <v>92</v>
      </c>
      <c r="AE1243">
        <v>9</v>
      </c>
      <c r="AF1243">
        <v>8132</v>
      </c>
      <c r="AG1243">
        <v>3470</v>
      </c>
      <c r="AH1243">
        <v>37963</v>
      </c>
      <c r="AI1243">
        <v>72067</v>
      </c>
      <c r="AJ1243">
        <v>34.650148299999998</v>
      </c>
      <c r="AK1243">
        <v>135.58809239999999</v>
      </c>
    </row>
    <row r="1244" spans="1:37" x14ac:dyDescent="0.3">
      <c r="A1244">
        <v>1255</v>
      </c>
      <c r="B1244" s="3" t="s">
        <v>1002</v>
      </c>
      <c r="C1244" t="s">
        <v>1500</v>
      </c>
      <c r="D1244" t="s">
        <v>347</v>
      </c>
      <c r="E1244" t="s">
        <v>348</v>
      </c>
      <c r="F1244" t="s">
        <v>68</v>
      </c>
      <c r="G1244" t="s">
        <v>78</v>
      </c>
      <c r="H1244" t="s">
        <v>63</v>
      </c>
      <c r="I1244">
        <v>4</v>
      </c>
      <c r="J1244" t="s">
        <v>70</v>
      </c>
      <c r="K1244">
        <v>8.1</v>
      </c>
      <c r="L1244" s="3" t="s">
        <v>1748</v>
      </c>
      <c r="M1244">
        <v>7.4</v>
      </c>
      <c r="N1244" s="3" t="s">
        <v>1748</v>
      </c>
      <c r="O1244">
        <v>4.8</v>
      </c>
      <c r="P1244" s="3" t="s">
        <v>1749</v>
      </c>
      <c r="Q1244">
        <v>3.1</v>
      </c>
      <c r="R1244" s="3" t="s">
        <v>1749</v>
      </c>
      <c r="S1244">
        <v>15.7</v>
      </c>
      <c r="T1244" s="3">
        <v>656</v>
      </c>
      <c r="U1244">
        <v>1.6</v>
      </c>
      <c r="V1244" s="3" t="s">
        <v>1749</v>
      </c>
      <c r="W1244">
        <v>1.1000000000000001</v>
      </c>
      <c r="X1244" s="3" t="s">
        <v>1749</v>
      </c>
      <c r="Y1244">
        <v>9.5</v>
      </c>
      <c r="Z1244" s="3" t="s">
        <v>1749</v>
      </c>
      <c r="AA1244">
        <v>1.3</v>
      </c>
      <c r="AB1244" s="3" t="s">
        <v>1749</v>
      </c>
      <c r="AC1244">
        <v>15</v>
      </c>
      <c r="AD1244" t="e">
        <v>#N/A</v>
      </c>
      <c r="AE1244" t="e">
        <v>#N/A</v>
      </c>
      <c r="AF1244" t="e">
        <v>#N/A</v>
      </c>
      <c r="AG1244" t="e">
        <v>#N/A</v>
      </c>
      <c r="AH1244" t="e">
        <v>#N/A</v>
      </c>
      <c r="AI1244" t="e">
        <v>#N/A</v>
      </c>
      <c r="AJ1244">
        <v>13.729888900000001</v>
      </c>
      <c r="AK1244">
        <v>100.7782323</v>
      </c>
    </row>
    <row r="1245" spans="1:37" x14ac:dyDescent="0.3">
      <c r="A1245">
        <v>1256</v>
      </c>
      <c r="B1245" s="3">
        <v>1256</v>
      </c>
      <c r="C1245" t="s">
        <v>1501</v>
      </c>
      <c r="D1245" t="s">
        <v>347</v>
      </c>
      <c r="E1245" t="s">
        <v>348</v>
      </c>
      <c r="F1245" t="s">
        <v>68</v>
      </c>
      <c r="G1245" t="s">
        <v>78</v>
      </c>
      <c r="H1245" t="s">
        <v>63</v>
      </c>
      <c r="I1245">
        <v>3</v>
      </c>
      <c r="J1245" t="s">
        <v>70</v>
      </c>
      <c r="K1245">
        <v>8.1</v>
      </c>
      <c r="L1245" s="3" t="s">
        <v>1748</v>
      </c>
      <c r="M1245">
        <v>5.8</v>
      </c>
      <c r="N1245" s="3" t="s">
        <v>1748</v>
      </c>
      <c r="O1245">
        <v>3.7</v>
      </c>
      <c r="P1245" s="3" t="s">
        <v>1749</v>
      </c>
      <c r="Q1245">
        <v>3</v>
      </c>
      <c r="R1245" s="3" t="s">
        <v>1749</v>
      </c>
      <c r="S1245">
        <v>3.4</v>
      </c>
      <c r="T1245" s="3" t="s">
        <v>1749</v>
      </c>
      <c r="U1245">
        <v>1.1000000000000001</v>
      </c>
      <c r="V1245" s="3" t="s">
        <v>1749</v>
      </c>
      <c r="W1245">
        <v>1.1000000000000001</v>
      </c>
      <c r="X1245" s="3" t="s">
        <v>1749</v>
      </c>
      <c r="Y1245">
        <v>8.3000000000000007</v>
      </c>
      <c r="Z1245" s="3" t="s">
        <v>1749</v>
      </c>
      <c r="AA1245">
        <v>1.1000000000000001</v>
      </c>
      <c r="AB1245" s="3" t="s">
        <v>1749</v>
      </c>
      <c r="AC1245">
        <v>15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  <c r="AI1245" t="e">
        <v>#N/A</v>
      </c>
      <c r="AJ1245">
        <v>13.819137</v>
      </c>
      <c r="AK1245">
        <v>100.51428780000001</v>
      </c>
    </row>
    <row r="1246" spans="1:37" x14ac:dyDescent="0.3">
      <c r="A1246">
        <v>1257</v>
      </c>
      <c r="B1246" s="3">
        <v>1257</v>
      </c>
      <c r="C1246" t="s">
        <v>1502</v>
      </c>
      <c r="D1246" t="s">
        <v>372</v>
      </c>
      <c r="E1246" t="s">
        <v>373</v>
      </c>
      <c r="F1246" t="s">
        <v>61</v>
      </c>
      <c r="G1246" t="s">
        <v>78</v>
      </c>
      <c r="H1246" t="s">
        <v>708</v>
      </c>
      <c r="I1246">
        <v>4</v>
      </c>
      <c r="J1246" t="s">
        <v>70</v>
      </c>
      <c r="K1246">
        <v>5.9</v>
      </c>
      <c r="L1246" s="3" t="s">
        <v>1748</v>
      </c>
      <c r="M1246">
        <v>6.3</v>
      </c>
      <c r="N1246" s="3" t="s">
        <v>1748</v>
      </c>
      <c r="O1246">
        <v>5.0999999999999996</v>
      </c>
      <c r="P1246" s="3" t="s">
        <v>1749</v>
      </c>
      <c r="Q1246">
        <v>1</v>
      </c>
      <c r="R1246" s="3" t="s">
        <v>1749</v>
      </c>
      <c r="S1246">
        <v>2.6</v>
      </c>
      <c r="T1246" s="3" t="s">
        <v>1749</v>
      </c>
      <c r="U1246">
        <v>1.2</v>
      </c>
      <c r="V1246" s="3" t="s">
        <v>1749</v>
      </c>
      <c r="W1246">
        <v>1</v>
      </c>
      <c r="X1246" s="3" t="s">
        <v>1749</v>
      </c>
      <c r="Y1246">
        <v>12.4</v>
      </c>
      <c r="Z1246" s="3" t="s">
        <v>1749</v>
      </c>
      <c r="AA1246">
        <v>1.3</v>
      </c>
      <c r="AB1246" s="3" t="s">
        <v>1749</v>
      </c>
      <c r="AC1246">
        <v>15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>
        <v>44.848831400000002</v>
      </c>
      <c r="AK1246">
        <v>65.482268599999998</v>
      </c>
    </row>
    <row r="1247" spans="1:37" x14ac:dyDescent="0.3">
      <c r="A1247">
        <v>1258</v>
      </c>
      <c r="B1247" s="3" t="s">
        <v>1002</v>
      </c>
      <c r="C1247" t="s">
        <v>1503</v>
      </c>
      <c r="D1247" t="s">
        <v>113</v>
      </c>
      <c r="E1247" t="s">
        <v>114</v>
      </c>
      <c r="F1247" t="s">
        <v>68</v>
      </c>
      <c r="G1247" t="s">
        <v>62</v>
      </c>
      <c r="H1247" t="s">
        <v>320</v>
      </c>
      <c r="I1247">
        <v>4</v>
      </c>
      <c r="J1247" t="s">
        <v>64</v>
      </c>
      <c r="K1247">
        <v>4.2</v>
      </c>
      <c r="L1247" s="3" t="s">
        <v>1748</v>
      </c>
      <c r="M1247">
        <v>6.4</v>
      </c>
      <c r="N1247" s="3" t="s">
        <v>1748</v>
      </c>
      <c r="O1247">
        <v>4.5</v>
      </c>
      <c r="P1247" s="3" t="s">
        <v>1749</v>
      </c>
      <c r="Q1247">
        <v>2.5</v>
      </c>
      <c r="R1247" s="3" t="s">
        <v>1749</v>
      </c>
      <c r="S1247">
        <v>24.4</v>
      </c>
      <c r="T1247" s="3">
        <v>543</v>
      </c>
      <c r="U1247">
        <v>3.9</v>
      </c>
      <c r="V1247" s="3" t="s">
        <v>1749</v>
      </c>
      <c r="W1247">
        <v>1</v>
      </c>
      <c r="X1247" s="3" t="s">
        <v>1749</v>
      </c>
      <c r="Y1247">
        <v>10.6</v>
      </c>
      <c r="Z1247" s="3" t="s">
        <v>1749</v>
      </c>
      <c r="AA1247">
        <v>1</v>
      </c>
      <c r="AB1247" s="3" t="s">
        <v>1749</v>
      </c>
      <c r="AC1247">
        <v>15</v>
      </c>
      <c r="AD1247">
        <v>92</v>
      </c>
      <c r="AE1247">
        <v>9</v>
      </c>
      <c r="AF1247">
        <v>8132</v>
      </c>
      <c r="AG1247">
        <v>3470</v>
      </c>
      <c r="AH1247">
        <v>37963</v>
      </c>
      <c r="AI1247">
        <v>72067</v>
      </c>
      <c r="AJ1247">
        <v>34.768438600000003</v>
      </c>
      <c r="AK1247">
        <v>135.34677540000001</v>
      </c>
    </row>
    <row r="1248" spans="1:37" x14ac:dyDescent="0.3">
      <c r="A1248">
        <v>1259</v>
      </c>
      <c r="B1248" s="3">
        <v>1259</v>
      </c>
      <c r="C1248" t="s">
        <v>1504</v>
      </c>
      <c r="D1248" t="s">
        <v>372</v>
      </c>
      <c r="E1248" t="s">
        <v>373</v>
      </c>
      <c r="F1248" t="s">
        <v>68</v>
      </c>
      <c r="G1248" t="s">
        <v>62</v>
      </c>
      <c r="H1248" t="s">
        <v>708</v>
      </c>
      <c r="I1248">
        <v>1</v>
      </c>
      <c r="J1248" t="s">
        <v>70</v>
      </c>
      <c r="K1248">
        <v>6.6</v>
      </c>
      <c r="L1248" s="3" t="s">
        <v>1748</v>
      </c>
      <c r="M1248">
        <v>2.6</v>
      </c>
      <c r="N1248" s="3" t="s">
        <v>1748</v>
      </c>
      <c r="O1248">
        <v>10.8</v>
      </c>
      <c r="P1248" s="3" t="s">
        <v>1749</v>
      </c>
      <c r="Q1248">
        <v>1</v>
      </c>
      <c r="R1248" s="3" t="s">
        <v>1749</v>
      </c>
      <c r="S1248">
        <v>5.9</v>
      </c>
      <c r="T1248" s="3" t="s">
        <v>1749</v>
      </c>
      <c r="U1248">
        <v>20.5</v>
      </c>
      <c r="V1248" s="3">
        <v>540</v>
      </c>
      <c r="W1248">
        <v>1</v>
      </c>
      <c r="X1248" s="3" t="s">
        <v>1749</v>
      </c>
      <c r="Y1248">
        <v>9.9</v>
      </c>
      <c r="Z1248" s="3" t="s">
        <v>1749</v>
      </c>
      <c r="AA1248">
        <v>1</v>
      </c>
      <c r="AB1248" s="3" t="s">
        <v>1749</v>
      </c>
      <c r="AC1248">
        <v>15</v>
      </c>
      <c r="AD1248" t="e">
        <v>#N/A</v>
      </c>
      <c r="AE1248" t="e">
        <v>#N/A</v>
      </c>
      <c r="AF1248" t="e">
        <v>#N/A</v>
      </c>
      <c r="AG1248" t="e">
        <v>#N/A</v>
      </c>
      <c r="AH1248" t="e">
        <v>#N/A</v>
      </c>
      <c r="AI1248" t="e">
        <v>#N/A</v>
      </c>
      <c r="AJ1248">
        <v>42.902327499999998</v>
      </c>
      <c r="AK1248">
        <v>71.374150799999995</v>
      </c>
    </row>
    <row r="1249" spans="1:37" x14ac:dyDescent="0.3">
      <c r="A1249">
        <v>1260</v>
      </c>
      <c r="B1249" s="3" t="s">
        <v>1002</v>
      </c>
      <c r="C1249" t="s">
        <v>1505</v>
      </c>
      <c r="D1249" t="s">
        <v>499</v>
      </c>
      <c r="E1249" t="s">
        <v>500</v>
      </c>
      <c r="F1249" t="s">
        <v>82</v>
      </c>
      <c r="G1249" t="s">
        <v>78</v>
      </c>
      <c r="H1249" t="s">
        <v>63</v>
      </c>
      <c r="I1249">
        <v>5</v>
      </c>
      <c r="J1249" t="s">
        <v>70</v>
      </c>
      <c r="K1249">
        <v>6.8</v>
      </c>
      <c r="L1249" s="3" t="s">
        <v>1748</v>
      </c>
      <c r="M1249">
        <v>8.3000000000000007</v>
      </c>
      <c r="N1249" s="3" t="s">
        <v>1748</v>
      </c>
      <c r="O1249">
        <v>5</v>
      </c>
      <c r="P1249" s="3" t="s">
        <v>1749</v>
      </c>
      <c r="Q1249">
        <v>2.2999999999999998</v>
      </c>
      <c r="R1249" s="3" t="s">
        <v>1749</v>
      </c>
      <c r="S1249">
        <v>3</v>
      </c>
      <c r="T1249" s="3" t="s">
        <v>1749</v>
      </c>
      <c r="U1249">
        <v>3.6</v>
      </c>
      <c r="V1249" s="3" t="s">
        <v>1749</v>
      </c>
      <c r="W1249">
        <v>2.1</v>
      </c>
      <c r="X1249" s="3" t="s">
        <v>1749</v>
      </c>
      <c r="Y1249">
        <v>15.4</v>
      </c>
      <c r="Z1249" s="3">
        <v>548</v>
      </c>
      <c r="AA1249">
        <v>6.1</v>
      </c>
      <c r="AB1249" s="3" t="s">
        <v>1749</v>
      </c>
      <c r="AC1249">
        <v>15</v>
      </c>
      <c r="AD1249">
        <v>84</v>
      </c>
      <c r="AE1249">
        <v>0</v>
      </c>
      <c r="AF1249">
        <v>24</v>
      </c>
      <c r="AG1249">
        <v>41</v>
      </c>
      <c r="AH1249">
        <v>9804</v>
      </c>
      <c r="AI1249">
        <v>17936</v>
      </c>
      <c r="AJ1249">
        <v>40.987025899999999</v>
      </c>
      <c r="AK1249">
        <v>29.052813199999999</v>
      </c>
    </row>
    <row r="1250" spans="1:37" x14ac:dyDescent="0.3">
      <c r="A1250">
        <v>1261</v>
      </c>
      <c r="B1250" s="3" t="s">
        <v>856</v>
      </c>
      <c r="C1250" t="s">
        <v>1506</v>
      </c>
      <c r="D1250" t="s">
        <v>59</v>
      </c>
      <c r="E1250" t="s">
        <v>60</v>
      </c>
      <c r="F1250" t="s">
        <v>61</v>
      </c>
      <c r="G1250" t="s">
        <v>62</v>
      </c>
      <c r="H1250" t="s">
        <v>63</v>
      </c>
      <c r="I1250">
        <v>5</v>
      </c>
      <c r="J1250" t="s">
        <v>64</v>
      </c>
      <c r="K1250">
        <v>3.4</v>
      </c>
      <c r="L1250" s="3" t="s">
        <v>1748</v>
      </c>
      <c r="M1250">
        <v>3.8</v>
      </c>
      <c r="N1250" s="3" t="s">
        <v>1748</v>
      </c>
      <c r="O1250">
        <v>23.7</v>
      </c>
      <c r="P1250" s="3">
        <v>600</v>
      </c>
      <c r="Q1250">
        <v>9.3000000000000007</v>
      </c>
      <c r="R1250" s="3" t="s">
        <v>1749</v>
      </c>
      <c r="S1250">
        <v>6.8</v>
      </c>
      <c r="T1250" s="3" t="s">
        <v>1749</v>
      </c>
      <c r="U1250">
        <v>2.7</v>
      </c>
      <c r="V1250" s="3" t="s">
        <v>1749</v>
      </c>
      <c r="W1250">
        <v>1.5</v>
      </c>
      <c r="X1250" s="3" t="s">
        <v>1749</v>
      </c>
      <c r="Y1250">
        <v>13.2</v>
      </c>
      <c r="Z1250" s="3">
        <v>651</v>
      </c>
      <c r="AA1250">
        <v>1.1000000000000001</v>
      </c>
      <c r="AB1250" s="3" t="s">
        <v>1749</v>
      </c>
      <c r="AC1250">
        <v>15</v>
      </c>
      <c r="AD1250">
        <v>100</v>
      </c>
      <c r="AE1250">
        <v>19</v>
      </c>
      <c r="AF1250">
        <v>27091</v>
      </c>
      <c r="AG1250">
        <v>12264</v>
      </c>
      <c r="AH1250">
        <v>59456</v>
      </c>
      <c r="AI1250">
        <v>113268</v>
      </c>
      <c r="AJ1250">
        <v>43.038695500000003</v>
      </c>
      <c r="AK1250">
        <v>-87.931014000000005</v>
      </c>
    </row>
    <row r="1251" spans="1:37" x14ac:dyDescent="0.3">
      <c r="A1251">
        <v>1262</v>
      </c>
      <c r="B1251" s="3" t="s">
        <v>856</v>
      </c>
      <c r="C1251" t="s">
        <v>1507</v>
      </c>
      <c r="D1251" t="s">
        <v>193</v>
      </c>
      <c r="E1251" t="s">
        <v>194</v>
      </c>
      <c r="F1251" t="s">
        <v>61</v>
      </c>
      <c r="G1251" t="s">
        <v>78</v>
      </c>
      <c r="H1251" t="s">
        <v>63</v>
      </c>
      <c r="I1251">
        <v>5</v>
      </c>
      <c r="J1251" t="s">
        <v>70</v>
      </c>
      <c r="K1251">
        <v>4.9000000000000004</v>
      </c>
      <c r="L1251" s="3" t="s">
        <v>1748</v>
      </c>
      <c r="M1251">
        <v>3.9</v>
      </c>
      <c r="N1251" s="3" t="s">
        <v>1748</v>
      </c>
      <c r="O1251">
        <v>30.5</v>
      </c>
      <c r="P1251" s="3">
        <v>515</v>
      </c>
      <c r="Q1251">
        <v>2.7</v>
      </c>
      <c r="R1251" s="3" t="s">
        <v>1749</v>
      </c>
      <c r="S1251">
        <v>1.1000000000000001</v>
      </c>
      <c r="T1251" s="3" t="s">
        <v>1749</v>
      </c>
      <c r="U1251">
        <v>5.7</v>
      </c>
      <c r="V1251" s="3" t="s">
        <v>1749</v>
      </c>
      <c r="W1251">
        <v>1</v>
      </c>
      <c r="X1251" s="3" t="s">
        <v>1749</v>
      </c>
      <c r="Y1251">
        <v>7.2</v>
      </c>
      <c r="Z1251" s="3" t="s">
        <v>1749</v>
      </c>
      <c r="AA1251">
        <v>1</v>
      </c>
      <c r="AB1251" s="3" t="s">
        <v>1749</v>
      </c>
      <c r="AC1251">
        <v>15</v>
      </c>
      <c r="AD1251">
        <v>87</v>
      </c>
      <c r="AE1251">
        <v>17</v>
      </c>
      <c r="AF1251">
        <v>3786</v>
      </c>
      <c r="AG1251">
        <v>12588</v>
      </c>
      <c r="AH1251">
        <v>9400</v>
      </c>
      <c r="AI1251">
        <v>17679</v>
      </c>
      <c r="AJ1251">
        <v>55.778739899999998</v>
      </c>
      <c r="AK1251">
        <v>37.596553800000002</v>
      </c>
    </row>
    <row r="1252" spans="1:37" x14ac:dyDescent="0.3">
      <c r="A1252">
        <v>1263</v>
      </c>
      <c r="B1252" s="3" t="s">
        <v>1002</v>
      </c>
      <c r="C1252" t="s">
        <v>1508</v>
      </c>
      <c r="D1252" t="s">
        <v>59</v>
      </c>
      <c r="E1252" t="s">
        <v>60</v>
      </c>
      <c r="F1252" t="s">
        <v>68</v>
      </c>
      <c r="G1252" t="s">
        <v>62</v>
      </c>
      <c r="H1252" t="s">
        <v>320</v>
      </c>
      <c r="I1252">
        <v>5</v>
      </c>
      <c r="J1252" t="s">
        <v>70</v>
      </c>
      <c r="K1252">
        <v>4.2</v>
      </c>
      <c r="L1252" s="3" t="s">
        <v>1748</v>
      </c>
      <c r="M1252">
        <v>4.7</v>
      </c>
      <c r="N1252" s="3" t="s">
        <v>1748</v>
      </c>
      <c r="O1252">
        <v>6.5</v>
      </c>
      <c r="P1252" s="3" t="s">
        <v>1749</v>
      </c>
      <c r="Q1252">
        <v>8.6999999999999993</v>
      </c>
      <c r="R1252" s="3" t="s">
        <v>1749</v>
      </c>
      <c r="S1252">
        <v>6.5</v>
      </c>
      <c r="T1252" s="3" t="s">
        <v>1749</v>
      </c>
      <c r="U1252">
        <v>6.6</v>
      </c>
      <c r="V1252" s="3" t="s">
        <v>1749</v>
      </c>
      <c r="W1252">
        <v>1.2</v>
      </c>
      <c r="X1252" s="3" t="s">
        <v>1749</v>
      </c>
      <c r="Y1252">
        <v>23</v>
      </c>
      <c r="Z1252" s="3">
        <v>364</v>
      </c>
      <c r="AA1252">
        <v>4.0999999999999996</v>
      </c>
      <c r="AB1252" s="3" t="s">
        <v>1749</v>
      </c>
      <c r="AC1252">
        <v>15</v>
      </c>
      <c r="AD1252">
        <v>100</v>
      </c>
      <c r="AE1252">
        <v>19</v>
      </c>
      <c r="AF1252">
        <v>27091</v>
      </c>
      <c r="AG1252">
        <v>12264</v>
      </c>
      <c r="AH1252">
        <v>59456</v>
      </c>
      <c r="AI1252">
        <v>113268</v>
      </c>
      <c r="AJ1252">
        <v>39.508748500000003</v>
      </c>
      <c r="AK1252">
        <v>-84.734491500000004</v>
      </c>
    </row>
    <row r="1253" spans="1:37" x14ac:dyDescent="0.3">
      <c r="A1253">
        <v>1264</v>
      </c>
      <c r="B1253" s="3" t="s">
        <v>1002</v>
      </c>
      <c r="C1253" t="s">
        <v>1509</v>
      </c>
      <c r="D1253" t="s">
        <v>193</v>
      </c>
      <c r="E1253" t="s">
        <v>194</v>
      </c>
      <c r="F1253" t="s">
        <v>68</v>
      </c>
      <c r="G1253" t="s">
        <v>78</v>
      </c>
      <c r="H1253" t="s">
        <v>320</v>
      </c>
      <c r="I1253">
        <v>5</v>
      </c>
      <c r="J1253" t="s">
        <v>70</v>
      </c>
      <c r="K1253">
        <v>8.3000000000000007</v>
      </c>
      <c r="L1253" s="3" t="s">
        <v>1748</v>
      </c>
      <c r="M1253">
        <v>2.7</v>
      </c>
      <c r="N1253" s="3" t="s">
        <v>1748</v>
      </c>
      <c r="O1253">
        <v>7.6</v>
      </c>
      <c r="P1253" s="3" t="s">
        <v>1749</v>
      </c>
      <c r="Q1253">
        <v>1.4</v>
      </c>
      <c r="R1253" s="3" t="s">
        <v>1749</v>
      </c>
      <c r="S1253">
        <v>1.2</v>
      </c>
      <c r="T1253" s="3" t="s">
        <v>1749</v>
      </c>
      <c r="U1253">
        <v>25.9</v>
      </c>
      <c r="V1253" s="3">
        <v>464</v>
      </c>
      <c r="W1253">
        <v>1</v>
      </c>
      <c r="X1253" s="3" t="s">
        <v>1749</v>
      </c>
      <c r="Y1253">
        <v>7.1</v>
      </c>
      <c r="Z1253" s="3" t="s">
        <v>1749</v>
      </c>
      <c r="AA1253">
        <v>1</v>
      </c>
      <c r="AB1253" s="3" t="s">
        <v>1749</v>
      </c>
      <c r="AC1253">
        <v>15</v>
      </c>
      <c r="AD1253">
        <v>87</v>
      </c>
      <c r="AE1253">
        <v>17</v>
      </c>
      <c r="AF1253">
        <v>3786</v>
      </c>
      <c r="AG1253">
        <v>12588</v>
      </c>
      <c r="AH1253">
        <v>9400</v>
      </c>
      <c r="AI1253">
        <v>17679</v>
      </c>
      <c r="AJ1253">
        <v>55.732354600000001</v>
      </c>
      <c r="AK1253">
        <v>37.576412500000004</v>
      </c>
    </row>
    <row r="1254" spans="1:37" x14ac:dyDescent="0.3">
      <c r="A1254">
        <v>1265</v>
      </c>
      <c r="B1254" s="3" t="s">
        <v>856</v>
      </c>
      <c r="C1254" t="s">
        <v>1510</v>
      </c>
      <c r="D1254" t="s">
        <v>113</v>
      </c>
      <c r="E1254" t="s">
        <v>114</v>
      </c>
      <c r="F1254" t="s">
        <v>61</v>
      </c>
      <c r="G1254" t="s">
        <v>134</v>
      </c>
      <c r="H1254" t="s">
        <v>320</v>
      </c>
      <c r="I1254">
        <v>2</v>
      </c>
      <c r="J1254" t="s">
        <v>70</v>
      </c>
      <c r="K1254">
        <v>5.9</v>
      </c>
      <c r="L1254" s="3" t="s">
        <v>1748</v>
      </c>
      <c r="M1254">
        <v>2.2999999999999998</v>
      </c>
      <c r="N1254" s="3" t="s">
        <v>1748</v>
      </c>
      <c r="O1254">
        <v>6.8</v>
      </c>
      <c r="P1254" s="3" t="s">
        <v>1749</v>
      </c>
      <c r="Q1254">
        <v>15.3</v>
      </c>
      <c r="R1254" s="3">
        <v>627</v>
      </c>
      <c r="S1254">
        <v>5.5</v>
      </c>
      <c r="T1254" s="3" t="s">
        <v>1749</v>
      </c>
      <c r="U1254">
        <v>4.5</v>
      </c>
      <c r="V1254" s="3" t="s">
        <v>1749</v>
      </c>
      <c r="W1254">
        <v>1.2</v>
      </c>
      <c r="X1254" s="3" t="s">
        <v>1749</v>
      </c>
      <c r="Y1254">
        <v>9.5</v>
      </c>
      <c r="Z1254" s="3" t="s">
        <v>1749</v>
      </c>
      <c r="AA1254">
        <v>1</v>
      </c>
      <c r="AB1254" s="3" t="s">
        <v>1749</v>
      </c>
      <c r="AC1254">
        <v>15</v>
      </c>
      <c r="AD1254">
        <v>92</v>
      </c>
      <c r="AE1254">
        <v>9</v>
      </c>
      <c r="AF1254">
        <v>8132</v>
      </c>
      <c r="AG1254">
        <v>3470</v>
      </c>
      <c r="AH1254">
        <v>37963</v>
      </c>
      <c r="AI1254">
        <v>72067</v>
      </c>
      <c r="AJ1254">
        <v>35.157054000000002</v>
      </c>
      <c r="AK1254">
        <v>136.92511390000001</v>
      </c>
    </row>
    <row r="1255" spans="1:37" x14ac:dyDescent="0.3">
      <c r="A1255">
        <v>1266</v>
      </c>
      <c r="B1255" s="3">
        <v>1266</v>
      </c>
      <c r="C1255" t="s">
        <v>1511</v>
      </c>
      <c r="D1255" t="s">
        <v>347</v>
      </c>
      <c r="E1255" t="s">
        <v>348</v>
      </c>
      <c r="F1255" t="s">
        <v>68</v>
      </c>
      <c r="G1255" t="s">
        <v>69</v>
      </c>
      <c r="H1255" t="s">
        <v>708</v>
      </c>
      <c r="I1255">
        <v>3</v>
      </c>
      <c r="J1255" t="s">
        <v>70</v>
      </c>
      <c r="K1255">
        <v>6.5</v>
      </c>
      <c r="L1255" s="3" t="s">
        <v>1748</v>
      </c>
      <c r="M1255">
        <v>3.3</v>
      </c>
      <c r="N1255" s="3" t="s">
        <v>1748</v>
      </c>
      <c r="O1255">
        <v>6.5</v>
      </c>
      <c r="P1255" s="3" t="s">
        <v>1749</v>
      </c>
      <c r="Q1255">
        <v>2</v>
      </c>
      <c r="R1255" s="3" t="s">
        <v>1749</v>
      </c>
      <c r="S1255">
        <v>5.9</v>
      </c>
      <c r="T1255" s="3" t="s">
        <v>1749</v>
      </c>
      <c r="U1255">
        <v>1.3</v>
      </c>
      <c r="V1255" s="3" t="s">
        <v>1749</v>
      </c>
      <c r="W1255">
        <v>1</v>
      </c>
      <c r="X1255" s="3" t="s">
        <v>1749</v>
      </c>
      <c r="Y1255">
        <v>7.9</v>
      </c>
      <c r="Z1255" s="3" t="s">
        <v>1749</v>
      </c>
      <c r="AA1255">
        <v>4.4000000000000004</v>
      </c>
      <c r="AB1255" s="3" t="s">
        <v>1749</v>
      </c>
      <c r="AC1255">
        <v>15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>
        <v>16.747911200000001</v>
      </c>
      <c r="AK1255">
        <v>100.1919336</v>
      </c>
    </row>
    <row r="1256" spans="1:37" x14ac:dyDescent="0.3">
      <c r="A1256">
        <v>1267</v>
      </c>
      <c r="B1256" s="3" t="s">
        <v>1002</v>
      </c>
      <c r="C1256" t="s">
        <v>1512</v>
      </c>
      <c r="D1256" t="s">
        <v>167</v>
      </c>
      <c r="E1256" t="s">
        <v>168</v>
      </c>
      <c r="F1256" t="s">
        <v>61</v>
      </c>
      <c r="G1256" t="s">
        <v>78</v>
      </c>
      <c r="H1256" t="s">
        <v>63</v>
      </c>
      <c r="I1256">
        <v>2</v>
      </c>
      <c r="J1256" t="s">
        <v>70</v>
      </c>
      <c r="K1256">
        <v>6.3</v>
      </c>
      <c r="L1256" s="3" t="s">
        <v>1748</v>
      </c>
      <c r="M1256">
        <v>2.2999999999999998</v>
      </c>
      <c r="N1256" s="3" t="s">
        <v>1748</v>
      </c>
      <c r="O1256">
        <v>6.5</v>
      </c>
      <c r="P1256" s="3" t="s">
        <v>1749</v>
      </c>
      <c r="Q1256">
        <v>6.4</v>
      </c>
      <c r="R1256" s="3" t="s">
        <v>1749</v>
      </c>
      <c r="S1256">
        <v>3.2</v>
      </c>
      <c r="T1256" s="3" t="s">
        <v>1749</v>
      </c>
      <c r="U1256">
        <v>10.199999999999999</v>
      </c>
      <c r="V1256" s="3" t="s">
        <v>1749</v>
      </c>
      <c r="W1256">
        <v>1</v>
      </c>
      <c r="X1256" s="3" t="s">
        <v>1749</v>
      </c>
      <c r="Y1256">
        <v>7.6</v>
      </c>
      <c r="Z1256" s="3" t="s">
        <v>1749</v>
      </c>
      <c r="AA1256">
        <v>2.2999999999999998</v>
      </c>
      <c r="AB1256" s="3" t="s">
        <v>1749</v>
      </c>
      <c r="AC1256">
        <v>15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>
        <v>23.892774599999999</v>
      </c>
      <c r="AK1256">
        <v>121.5441612</v>
      </c>
    </row>
    <row r="1257" spans="1:37" x14ac:dyDescent="0.3">
      <c r="A1257">
        <v>1268</v>
      </c>
      <c r="B1257" s="3" t="s">
        <v>1002</v>
      </c>
      <c r="C1257" t="s">
        <v>1513</v>
      </c>
      <c r="D1257" t="s">
        <v>193</v>
      </c>
      <c r="E1257" t="s">
        <v>194</v>
      </c>
      <c r="F1257" t="s">
        <v>61</v>
      </c>
      <c r="G1257" t="s">
        <v>78</v>
      </c>
      <c r="H1257" t="s">
        <v>63</v>
      </c>
      <c r="I1257">
        <v>5</v>
      </c>
      <c r="J1257" t="s">
        <v>70</v>
      </c>
      <c r="K1257">
        <v>5.8</v>
      </c>
      <c r="L1257" s="3" t="s">
        <v>1748</v>
      </c>
      <c r="M1257">
        <v>3.5</v>
      </c>
      <c r="N1257" s="3" t="s">
        <v>1748</v>
      </c>
      <c r="O1257">
        <v>11.7</v>
      </c>
      <c r="P1257" s="3" t="s">
        <v>1749</v>
      </c>
      <c r="Q1257">
        <v>2</v>
      </c>
      <c r="R1257" s="3" t="s">
        <v>1749</v>
      </c>
      <c r="S1257">
        <v>7.9</v>
      </c>
      <c r="T1257" s="3" t="s">
        <v>1749</v>
      </c>
      <c r="U1257">
        <v>45</v>
      </c>
      <c r="V1257" s="3">
        <v>323</v>
      </c>
      <c r="W1257">
        <v>1.1000000000000001</v>
      </c>
      <c r="X1257" s="3" t="s">
        <v>1749</v>
      </c>
      <c r="Y1257">
        <v>7.8</v>
      </c>
      <c r="Z1257" s="3" t="s">
        <v>1749</v>
      </c>
      <c r="AA1257">
        <v>1.4</v>
      </c>
      <c r="AB1257" s="3" t="s">
        <v>1749</v>
      </c>
      <c r="AC1257">
        <v>15</v>
      </c>
      <c r="AD1257">
        <v>87</v>
      </c>
      <c r="AE1257">
        <v>17</v>
      </c>
      <c r="AF1257">
        <v>3786</v>
      </c>
      <c r="AG1257">
        <v>12588</v>
      </c>
      <c r="AH1257">
        <v>9400</v>
      </c>
      <c r="AI1257">
        <v>17679</v>
      </c>
      <c r="AJ1257">
        <v>55.755825999999999</v>
      </c>
      <c r="AK1257">
        <v>37.6173</v>
      </c>
    </row>
    <row r="1258" spans="1:37" x14ac:dyDescent="0.3">
      <c r="A1258">
        <v>1269</v>
      </c>
      <c r="B1258" s="3" t="s">
        <v>1002</v>
      </c>
      <c r="C1258" t="s">
        <v>1514</v>
      </c>
      <c r="D1258" t="s">
        <v>167</v>
      </c>
      <c r="E1258" t="s">
        <v>168</v>
      </c>
      <c r="F1258" t="s">
        <v>61</v>
      </c>
      <c r="G1258" t="s">
        <v>78</v>
      </c>
      <c r="H1258" t="s">
        <v>320</v>
      </c>
      <c r="I1258">
        <v>2</v>
      </c>
      <c r="J1258" t="s">
        <v>70</v>
      </c>
      <c r="K1258">
        <v>7.5</v>
      </c>
      <c r="L1258" s="3" t="s">
        <v>1748</v>
      </c>
      <c r="M1258">
        <v>4.5</v>
      </c>
      <c r="N1258" s="3" t="s">
        <v>1748</v>
      </c>
      <c r="O1258">
        <v>8.1999999999999993</v>
      </c>
      <c r="P1258" s="3" t="s">
        <v>1749</v>
      </c>
      <c r="Q1258">
        <v>3.2</v>
      </c>
      <c r="R1258" s="3" t="s">
        <v>1749</v>
      </c>
      <c r="S1258">
        <v>2.7</v>
      </c>
      <c r="T1258" s="3" t="s">
        <v>1749</v>
      </c>
      <c r="U1258">
        <v>5.2</v>
      </c>
      <c r="V1258" s="3" t="s">
        <v>1749</v>
      </c>
      <c r="W1258">
        <v>1</v>
      </c>
      <c r="X1258" s="3" t="s">
        <v>1749</v>
      </c>
      <c r="Y1258">
        <v>16.100000000000001</v>
      </c>
      <c r="Z1258" s="3">
        <v>518</v>
      </c>
      <c r="AA1258">
        <v>3.1</v>
      </c>
      <c r="AB1258" s="3" t="s">
        <v>1749</v>
      </c>
      <c r="AC1258">
        <v>15</v>
      </c>
      <c r="AD1258" t="e">
        <v>#N/A</v>
      </c>
      <c r="AE1258" t="e">
        <v>#N/A</v>
      </c>
      <c r="AF1258" t="e">
        <v>#N/A</v>
      </c>
      <c r="AG1258" t="e">
        <v>#N/A</v>
      </c>
      <c r="AH1258" t="e">
        <v>#N/A</v>
      </c>
      <c r="AI1258" t="e">
        <v>#N/A</v>
      </c>
      <c r="AJ1258">
        <v>24.944090500000001</v>
      </c>
      <c r="AK1258">
        <v>121.3709602</v>
      </c>
    </row>
    <row r="1259" spans="1:37" x14ac:dyDescent="0.3">
      <c r="A1259">
        <v>1270</v>
      </c>
      <c r="B1259" s="3" t="s">
        <v>856</v>
      </c>
      <c r="C1259" t="s">
        <v>1515</v>
      </c>
      <c r="D1259" t="s">
        <v>167</v>
      </c>
      <c r="E1259" t="s">
        <v>168</v>
      </c>
      <c r="F1259" t="s">
        <v>61</v>
      </c>
      <c r="G1259" t="s">
        <v>78</v>
      </c>
      <c r="H1259" t="s">
        <v>63</v>
      </c>
      <c r="I1259">
        <v>3</v>
      </c>
      <c r="J1259" t="s">
        <v>70</v>
      </c>
      <c r="K1259">
        <v>5.7</v>
      </c>
      <c r="L1259" s="3" t="s">
        <v>1748</v>
      </c>
      <c r="M1259">
        <v>3.2</v>
      </c>
      <c r="N1259" s="3" t="s">
        <v>1748</v>
      </c>
      <c r="O1259">
        <v>11.6</v>
      </c>
      <c r="P1259" s="3" t="s">
        <v>1749</v>
      </c>
      <c r="Q1259">
        <v>10.1</v>
      </c>
      <c r="R1259" s="3" t="s">
        <v>1749</v>
      </c>
      <c r="S1259">
        <v>5.6</v>
      </c>
      <c r="T1259" s="3" t="s">
        <v>1749</v>
      </c>
      <c r="U1259">
        <v>7.7</v>
      </c>
      <c r="V1259" s="3" t="s">
        <v>1749</v>
      </c>
      <c r="W1259">
        <v>1.1000000000000001</v>
      </c>
      <c r="X1259" s="3" t="s">
        <v>1749</v>
      </c>
      <c r="Y1259">
        <v>8.6</v>
      </c>
      <c r="Z1259" s="3" t="s">
        <v>1749</v>
      </c>
      <c r="AA1259">
        <v>5.6</v>
      </c>
      <c r="AB1259" s="3" t="s">
        <v>1749</v>
      </c>
      <c r="AC1259">
        <v>15</v>
      </c>
      <c r="AD1259" t="e">
        <v>#N/A</v>
      </c>
      <c r="AE1259" t="e">
        <v>#N/A</v>
      </c>
      <c r="AF1259" t="e">
        <v>#N/A</v>
      </c>
      <c r="AG1259" t="e">
        <v>#N/A</v>
      </c>
      <c r="AH1259" t="e">
        <v>#N/A</v>
      </c>
      <c r="AI1259" t="e">
        <v>#N/A</v>
      </c>
      <c r="AJ1259">
        <v>25.150544700000001</v>
      </c>
      <c r="AK1259">
        <v>121.7757756</v>
      </c>
    </row>
    <row r="1260" spans="1:37" x14ac:dyDescent="0.3">
      <c r="A1260">
        <v>1271</v>
      </c>
      <c r="B1260" s="3" t="s">
        <v>1002</v>
      </c>
      <c r="C1260" t="s">
        <v>1516</v>
      </c>
      <c r="D1260" t="s">
        <v>897</v>
      </c>
      <c r="E1260" t="s">
        <v>898</v>
      </c>
      <c r="F1260" t="s">
        <v>68</v>
      </c>
      <c r="G1260" t="s">
        <v>78</v>
      </c>
      <c r="H1260" t="s">
        <v>320</v>
      </c>
      <c r="I1260">
        <v>5</v>
      </c>
      <c r="J1260" t="s">
        <v>70</v>
      </c>
      <c r="K1260">
        <v>5.7</v>
      </c>
      <c r="L1260" s="3" t="s">
        <v>1748</v>
      </c>
      <c r="M1260">
        <v>4.4000000000000004</v>
      </c>
      <c r="N1260" s="3" t="s">
        <v>1748</v>
      </c>
      <c r="O1260">
        <v>17.2</v>
      </c>
      <c r="P1260" s="3" t="s">
        <v>1749</v>
      </c>
      <c r="Q1260">
        <v>1.4</v>
      </c>
      <c r="R1260" s="3" t="s">
        <v>1749</v>
      </c>
      <c r="S1260">
        <v>1.2</v>
      </c>
      <c r="T1260" s="3" t="s">
        <v>1749</v>
      </c>
      <c r="U1260">
        <v>1.2</v>
      </c>
      <c r="V1260" s="3" t="s">
        <v>1749</v>
      </c>
      <c r="W1260">
        <v>1.1000000000000001</v>
      </c>
      <c r="X1260" s="3" t="s">
        <v>1749</v>
      </c>
      <c r="Y1260">
        <v>9.8000000000000007</v>
      </c>
      <c r="Z1260" s="3" t="s">
        <v>1749</v>
      </c>
      <c r="AA1260">
        <v>1.1000000000000001</v>
      </c>
      <c r="AB1260" s="3" t="s">
        <v>1749</v>
      </c>
      <c r="AC1260">
        <v>15</v>
      </c>
      <c r="AD1260">
        <v>79</v>
      </c>
      <c r="AE1260">
        <v>8</v>
      </c>
      <c r="AF1260">
        <v>1416</v>
      </c>
      <c r="AG1260">
        <v>4906</v>
      </c>
      <c r="AH1260">
        <v>8484</v>
      </c>
      <c r="AI1260">
        <v>15599</v>
      </c>
      <c r="AJ1260">
        <v>50.382608099999999</v>
      </c>
      <c r="AK1260">
        <v>30.496170899999999</v>
      </c>
    </row>
    <row r="1261" spans="1:37" x14ac:dyDescent="0.3">
      <c r="A1261">
        <v>1274</v>
      </c>
      <c r="B1261" s="3" t="s">
        <v>1002</v>
      </c>
      <c r="C1261" t="s">
        <v>1517</v>
      </c>
      <c r="D1261" t="s">
        <v>59</v>
      </c>
      <c r="E1261" t="s">
        <v>60</v>
      </c>
      <c r="F1261" t="s">
        <v>68</v>
      </c>
      <c r="G1261" t="s">
        <v>62</v>
      </c>
      <c r="H1261" t="s">
        <v>320</v>
      </c>
      <c r="I1261">
        <v>4</v>
      </c>
      <c r="J1261" t="s">
        <v>64</v>
      </c>
      <c r="K1261">
        <v>2.9</v>
      </c>
      <c r="L1261" s="3" t="s">
        <v>1748</v>
      </c>
      <c r="M1261">
        <v>3.3</v>
      </c>
      <c r="N1261" s="3" t="s">
        <v>1748</v>
      </c>
      <c r="O1261">
        <v>14</v>
      </c>
      <c r="P1261" s="3" t="s">
        <v>1749</v>
      </c>
      <c r="Q1261">
        <v>3.1</v>
      </c>
      <c r="R1261" s="3" t="s">
        <v>1749</v>
      </c>
      <c r="S1261">
        <v>4.4000000000000004</v>
      </c>
      <c r="T1261" s="3" t="s">
        <v>1749</v>
      </c>
      <c r="U1261">
        <v>3.9</v>
      </c>
      <c r="V1261" s="3" t="s">
        <v>1749</v>
      </c>
      <c r="W1261">
        <v>1.1000000000000001</v>
      </c>
      <c r="X1261" s="3" t="s">
        <v>1749</v>
      </c>
      <c r="Y1261">
        <v>10.199999999999999</v>
      </c>
      <c r="Z1261" s="3" t="s">
        <v>1749</v>
      </c>
      <c r="AA1261">
        <v>1.1000000000000001</v>
      </c>
      <c r="AB1261" s="3" t="s">
        <v>1749</v>
      </c>
      <c r="AC1261">
        <v>15</v>
      </c>
      <c r="AD1261">
        <v>100</v>
      </c>
      <c r="AE1261">
        <v>19</v>
      </c>
      <c r="AF1261">
        <v>27091</v>
      </c>
      <c r="AG1261">
        <v>12264</v>
      </c>
      <c r="AH1261">
        <v>59456</v>
      </c>
      <c r="AI1261">
        <v>113268</v>
      </c>
      <c r="AJ1261">
        <v>26.0786011</v>
      </c>
      <c r="AK1261">
        <v>-80.245707499999995</v>
      </c>
    </row>
    <row r="1262" spans="1:37" x14ac:dyDescent="0.3">
      <c r="A1262">
        <v>1275</v>
      </c>
      <c r="B1262" s="3" t="s">
        <v>1002</v>
      </c>
      <c r="C1262" t="s">
        <v>1518</v>
      </c>
      <c r="D1262" t="s">
        <v>808</v>
      </c>
      <c r="E1262" t="s">
        <v>809</v>
      </c>
      <c r="F1262" t="s">
        <v>61</v>
      </c>
      <c r="G1262" t="s">
        <v>78</v>
      </c>
      <c r="H1262" t="s">
        <v>63</v>
      </c>
      <c r="I1262">
        <v>2</v>
      </c>
      <c r="J1262" t="s">
        <v>70</v>
      </c>
      <c r="K1262">
        <v>4.5</v>
      </c>
      <c r="L1262" s="3" t="s">
        <v>1748</v>
      </c>
      <c r="M1262">
        <v>3.9</v>
      </c>
      <c r="N1262" s="3" t="s">
        <v>1748</v>
      </c>
      <c r="O1262">
        <v>2.1</v>
      </c>
      <c r="P1262" s="3" t="s">
        <v>1749</v>
      </c>
      <c r="Q1262">
        <v>6.6</v>
      </c>
      <c r="R1262" s="3" t="s">
        <v>1749</v>
      </c>
      <c r="S1262">
        <v>13.6</v>
      </c>
      <c r="T1262" s="3">
        <v>693</v>
      </c>
      <c r="U1262">
        <v>7.6</v>
      </c>
      <c r="V1262" s="3" t="s">
        <v>1749</v>
      </c>
      <c r="W1262">
        <v>1.3</v>
      </c>
      <c r="X1262" s="3" t="s">
        <v>1749</v>
      </c>
      <c r="Y1262">
        <v>5.6</v>
      </c>
      <c r="Z1262" s="3" t="s">
        <v>1749</v>
      </c>
      <c r="AA1262">
        <v>1</v>
      </c>
      <c r="AB1262" s="3" t="s">
        <v>1749</v>
      </c>
      <c r="AC1262">
        <v>15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  <c r="AI1262" t="e">
        <v>#N/A</v>
      </c>
      <c r="AJ1262">
        <v>47.533888699999999</v>
      </c>
      <c r="AK1262">
        <v>19.0343886</v>
      </c>
    </row>
    <row r="1263" spans="1:37" x14ac:dyDescent="0.3">
      <c r="A1263">
        <v>1276</v>
      </c>
      <c r="B1263" s="3" t="s">
        <v>1002</v>
      </c>
      <c r="C1263" t="s">
        <v>1519</v>
      </c>
      <c r="D1263" t="s">
        <v>275</v>
      </c>
      <c r="E1263" t="s">
        <v>276</v>
      </c>
      <c r="F1263" t="s">
        <v>61</v>
      </c>
      <c r="G1263" t="s">
        <v>62</v>
      </c>
      <c r="H1263" t="s">
        <v>63</v>
      </c>
      <c r="I1263">
        <v>5</v>
      </c>
      <c r="J1263" t="s">
        <v>70</v>
      </c>
      <c r="K1263">
        <v>4.7</v>
      </c>
      <c r="L1263" s="3" t="s">
        <v>1748</v>
      </c>
      <c r="M1263">
        <v>3.5</v>
      </c>
      <c r="N1263" s="3" t="s">
        <v>1748</v>
      </c>
      <c r="O1263">
        <v>3.5</v>
      </c>
      <c r="P1263" s="3" t="s">
        <v>1749</v>
      </c>
      <c r="Q1263">
        <v>17.5</v>
      </c>
      <c r="R1263" s="3">
        <v>590</v>
      </c>
      <c r="S1263">
        <v>0</v>
      </c>
      <c r="T1263" s="3">
        <v>0</v>
      </c>
      <c r="U1263">
        <v>5.9</v>
      </c>
      <c r="V1263" s="3" t="s">
        <v>1749</v>
      </c>
      <c r="W1263">
        <v>1</v>
      </c>
      <c r="X1263" s="3" t="s">
        <v>1749</v>
      </c>
      <c r="Y1263">
        <v>7.5</v>
      </c>
      <c r="Z1263" s="3" t="s">
        <v>1749</v>
      </c>
      <c r="AA1263">
        <v>1</v>
      </c>
      <c r="AB1263" s="3" t="s">
        <v>1749</v>
      </c>
      <c r="AC1263">
        <v>15</v>
      </c>
      <c r="AD1263">
        <v>87</v>
      </c>
      <c r="AE1263">
        <v>16</v>
      </c>
      <c r="AF1263">
        <v>2816</v>
      </c>
      <c r="AG1263">
        <v>32021</v>
      </c>
      <c r="AH1263">
        <v>7774</v>
      </c>
      <c r="AI1263">
        <v>14233</v>
      </c>
      <c r="AJ1263">
        <v>17.418003899999999</v>
      </c>
      <c r="AK1263">
        <v>78.524761400000003</v>
      </c>
    </row>
    <row r="1264" spans="1:37" x14ac:dyDescent="0.3">
      <c r="A1264">
        <v>1277</v>
      </c>
      <c r="B1264" s="3" t="s">
        <v>703</v>
      </c>
      <c r="C1264" t="s">
        <v>1520</v>
      </c>
      <c r="D1264" t="s">
        <v>193</v>
      </c>
      <c r="E1264" t="s">
        <v>194</v>
      </c>
      <c r="F1264" t="s">
        <v>61</v>
      </c>
      <c r="G1264" t="s">
        <v>78</v>
      </c>
      <c r="H1264" t="s">
        <v>63</v>
      </c>
      <c r="I1264">
        <v>5</v>
      </c>
      <c r="J1264" t="s">
        <v>70</v>
      </c>
      <c r="K1264">
        <v>5</v>
      </c>
      <c r="L1264" s="3" t="s">
        <v>1748</v>
      </c>
      <c r="M1264">
        <v>1.7</v>
      </c>
      <c r="N1264" s="3" t="s">
        <v>1748</v>
      </c>
      <c r="O1264">
        <v>41.1</v>
      </c>
      <c r="P1264" s="3">
        <v>383</v>
      </c>
      <c r="Q1264">
        <v>1.5</v>
      </c>
      <c r="R1264" s="3" t="s">
        <v>1749</v>
      </c>
      <c r="S1264">
        <v>1.4</v>
      </c>
      <c r="T1264" s="3" t="s">
        <v>1749</v>
      </c>
      <c r="U1264">
        <v>5.8</v>
      </c>
      <c r="V1264" s="3" t="s">
        <v>1749</v>
      </c>
      <c r="W1264">
        <v>1</v>
      </c>
      <c r="X1264" s="3" t="s">
        <v>1749</v>
      </c>
      <c r="Y1264">
        <v>7.7</v>
      </c>
      <c r="Z1264" s="3" t="s">
        <v>1749</v>
      </c>
      <c r="AA1264">
        <v>2.5</v>
      </c>
      <c r="AB1264" s="3" t="s">
        <v>1749</v>
      </c>
      <c r="AC1264">
        <v>15</v>
      </c>
      <c r="AD1264">
        <v>87</v>
      </c>
      <c r="AE1264">
        <v>17</v>
      </c>
      <c r="AF1264">
        <v>3786</v>
      </c>
      <c r="AG1264">
        <v>12588</v>
      </c>
      <c r="AH1264">
        <v>9400</v>
      </c>
      <c r="AI1264">
        <v>17679</v>
      </c>
      <c r="AJ1264">
        <v>58.009168299999999</v>
      </c>
      <c r="AK1264">
        <v>56.226967399999999</v>
      </c>
    </row>
    <row r="1265" spans="1:37" x14ac:dyDescent="0.3">
      <c r="A1265">
        <v>1278</v>
      </c>
      <c r="B1265" s="3" t="s">
        <v>703</v>
      </c>
      <c r="C1265" t="s">
        <v>1521</v>
      </c>
      <c r="D1265" t="s">
        <v>275</v>
      </c>
      <c r="E1265" t="s">
        <v>276</v>
      </c>
      <c r="F1265" t="s">
        <v>82</v>
      </c>
      <c r="G1265" t="s">
        <v>62</v>
      </c>
      <c r="H1265" t="s">
        <v>320</v>
      </c>
      <c r="I1265">
        <v>3</v>
      </c>
      <c r="J1265" t="s">
        <v>70</v>
      </c>
      <c r="K1265">
        <v>4</v>
      </c>
      <c r="L1265" s="3" t="s">
        <v>1748</v>
      </c>
      <c r="M1265">
        <v>1.9</v>
      </c>
      <c r="N1265" s="3" t="s">
        <v>1748</v>
      </c>
      <c r="O1265">
        <v>6.5</v>
      </c>
      <c r="P1265" s="3" t="s">
        <v>1749</v>
      </c>
      <c r="Q1265">
        <v>12.2</v>
      </c>
      <c r="R1265" s="3">
        <v>694</v>
      </c>
      <c r="S1265">
        <v>1.1000000000000001</v>
      </c>
      <c r="T1265" s="3" t="s">
        <v>1749</v>
      </c>
      <c r="U1265">
        <v>1.1000000000000001</v>
      </c>
      <c r="V1265" s="3" t="s">
        <v>1749</v>
      </c>
      <c r="W1265">
        <v>1.2</v>
      </c>
      <c r="X1265" s="3" t="s">
        <v>1749</v>
      </c>
      <c r="Y1265">
        <v>4.7</v>
      </c>
      <c r="Z1265" s="3" t="s">
        <v>1749</v>
      </c>
      <c r="AA1265">
        <v>8.4</v>
      </c>
      <c r="AB1265" s="3">
        <v>695</v>
      </c>
      <c r="AC1265">
        <v>15</v>
      </c>
      <c r="AD1265">
        <v>87</v>
      </c>
      <c r="AE1265">
        <v>16</v>
      </c>
      <c r="AF1265">
        <v>2816</v>
      </c>
      <c r="AG1265">
        <v>32021</v>
      </c>
      <c r="AH1265">
        <v>7774</v>
      </c>
      <c r="AI1265">
        <v>14233</v>
      </c>
      <c r="AJ1265">
        <v>12.018261900000001</v>
      </c>
      <c r="AK1265">
        <v>79.856846099999999</v>
      </c>
    </row>
    <row r="1266" spans="1:37" x14ac:dyDescent="0.3">
      <c r="A1266">
        <v>1280</v>
      </c>
      <c r="B1266" s="3" t="s">
        <v>1002</v>
      </c>
      <c r="C1266" t="s">
        <v>1522</v>
      </c>
      <c r="D1266" t="s">
        <v>190</v>
      </c>
      <c r="E1266" t="s">
        <v>191</v>
      </c>
      <c r="F1266" t="s">
        <v>61</v>
      </c>
      <c r="G1266" t="s">
        <v>69</v>
      </c>
      <c r="H1266" t="s">
        <v>320</v>
      </c>
      <c r="I1266">
        <v>4</v>
      </c>
      <c r="J1266" t="s">
        <v>64</v>
      </c>
      <c r="K1266">
        <v>6.9</v>
      </c>
      <c r="L1266" s="3" t="s">
        <v>1748</v>
      </c>
      <c r="M1266">
        <v>3.8</v>
      </c>
      <c r="N1266" s="3" t="s">
        <v>1748</v>
      </c>
      <c r="O1266">
        <v>10.5</v>
      </c>
      <c r="P1266" s="3" t="s">
        <v>1749</v>
      </c>
      <c r="Q1266">
        <v>7.8</v>
      </c>
      <c r="R1266" s="3" t="s">
        <v>1749</v>
      </c>
      <c r="S1266">
        <v>2.4</v>
      </c>
      <c r="T1266" s="3" t="s">
        <v>1749</v>
      </c>
      <c r="U1266">
        <v>2.2000000000000002</v>
      </c>
      <c r="V1266" s="3" t="s">
        <v>1749</v>
      </c>
      <c r="W1266">
        <v>1.2</v>
      </c>
      <c r="X1266" s="3" t="s">
        <v>1749</v>
      </c>
      <c r="Y1266">
        <v>6.7</v>
      </c>
      <c r="Z1266" s="3" t="s">
        <v>1749</v>
      </c>
      <c r="AA1266">
        <v>4.0999999999999996</v>
      </c>
      <c r="AB1266" s="3" t="s">
        <v>1749</v>
      </c>
      <c r="AC1266">
        <v>15</v>
      </c>
      <c r="AD1266">
        <v>86</v>
      </c>
      <c r="AE1266">
        <v>13</v>
      </c>
      <c r="AF1266">
        <v>5314</v>
      </c>
      <c r="AG1266">
        <v>12406</v>
      </c>
      <c r="AH1266">
        <v>17842</v>
      </c>
      <c r="AI1266">
        <v>32148</v>
      </c>
      <c r="AJ1266">
        <v>-30.059297399999998</v>
      </c>
      <c r="AK1266">
        <v>-51.172996499999996</v>
      </c>
    </row>
    <row r="1267" spans="1:37" x14ac:dyDescent="0.3">
      <c r="A1267">
        <v>1281</v>
      </c>
      <c r="B1267" s="3" t="s">
        <v>1002</v>
      </c>
      <c r="C1267" t="s">
        <v>1523</v>
      </c>
      <c r="D1267" t="s">
        <v>59</v>
      </c>
      <c r="E1267" t="s">
        <v>60</v>
      </c>
      <c r="F1267" t="s">
        <v>68</v>
      </c>
      <c r="G1267" t="s">
        <v>62</v>
      </c>
      <c r="H1267" t="s">
        <v>63</v>
      </c>
      <c r="I1267">
        <v>4</v>
      </c>
      <c r="J1267" t="s">
        <v>70</v>
      </c>
      <c r="K1267">
        <v>4.3</v>
      </c>
      <c r="L1267" s="3" t="s">
        <v>1748</v>
      </c>
      <c r="M1267">
        <v>2.1</v>
      </c>
      <c r="N1267" s="3" t="s">
        <v>1748</v>
      </c>
      <c r="O1267">
        <v>9.5</v>
      </c>
      <c r="P1267" s="3" t="s">
        <v>1749</v>
      </c>
      <c r="Q1267">
        <v>10.5</v>
      </c>
      <c r="R1267" s="3" t="s">
        <v>1749</v>
      </c>
      <c r="S1267">
        <v>1.6</v>
      </c>
      <c r="T1267" s="3" t="s">
        <v>1749</v>
      </c>
      <c r="U1267">
        <v>5.3</v>
      </c>
      <c r="V1267" s="3" t="s">
        <v>1749</v>
      </c>
      <c r="W1267">
        <v>4.9000000000000004</v>
      </c>
      <c r="X1267" s="3" t="s">
        <v>1749</v>
      </c>
      <c r="Y1267">
        <v>10.3</v>
      </c>
      <c r="Z1267" s="3" t="s">
        <v>1749</v>
      </c>
      <c r="AA1267">
        <v>18.399999999999999</v>
      </c>
      <c r="AB1267" s="3">
        <v>560</v>
      </c>
      <c r="AC1267">
        <v>15</v>
      </c>
      <c r="AD1267">
        <v>100</v>
      </c>
      <c r="AE1267">
        <v>19</v>
      </c>
      <c r="AF1267">
        <v>27091</v>
      </c>
      <c r="AG1267">
        <v>12264</v>
      </c>
      <c r="AH1267">
        <v>59456</v>
      </c>
      <c r="AI1267">
        <v>113268</v>
      </c>
      <c r="AJ1267">
        <v>45.5111153</v>
      </c>
      <c r="AK1267">
        <v>-122.6833385</v>
      </c>
    </row>
    <row r="1268" spans="1:37" x14ac:dyDescent="0.3">
      <c r="A1268">
        <v>1282</v>
      </c>
      <c r="B1268" s="3" t="s">
        <v>1002</v>
      </c>
      <c r="C1268" t="s">
        <v>1524</v>
      </c>
      <c r="D1268" t="s">
        <v>128</v>
      </c>
      <c r="E1268" t="s">
        <v>129</v>
      </c>
      <c r="F1268" t="s">
        <v>68</v>
      </c>
      <c r="G1268" t="s">
        <v>62</v>
      </c>
      <c r="H1268" t="s">
        <v>63</v>
      </c>
      <c r="I1268">
        <v>3</v>
      </c>
      <c r="J1268" t="s">
        <v>70</v>
      </c>
      <c r="K1268">
        <v>6.6</v>
      </c>
      <c r="L1268" s="3" t="s">
        <v>1748</v>
      </c>
      <c r="M1268">
        <v>3.4</v>
      </c>
      <c r="N1268" s="3" t="s">
        <v>1748</v>
      </c>
      <c r="O1268">
        <v>10.3</v>
      </c>
      <c r="P1268" s="3" t="s">
        <v>1749</v>
      </c>
      <c r="Q1268">
        <v>7</v>
      </c>
      <c r="R1268" s="3" t="s">
        <v>1749</v>
      </c>
      <c r="S1268">
        <v>6.6</v>
      </c>
      <c r="T1268" s="3" t="s">
        <v>1749</v>
      </c>
      <c r="U1268">
        <v>8.1</v>
      </c>
      <c r="V1268" s="3" t="s">
        <v>1749</v>
      </c>
      <c r="W1268">
        <v>1.6</v>
      </c>
      <c r="X1268" s="3" t="s">
        <v>1749</v>
      </c>
      <c r="Y1268">
        <v>4.2</v>
      </c>
      <c r="Z1268" s="3" t="s">
        <v>1749</v>
      </c>
      <c r="AA1268">
        <v>1.3</v>
      </c>
      <c r="AB1268" s="3" t="s">
        <v>1749</v>
      </c>
      <c r="AC1268">
        <v>15</v>
      </c>
      <c r="AD1268">
        <v>90</v>
      </c>
      <c r="AE1268">
        <v>5</v>
      </c>
      <c r="AF1268">
        <v>3655</v>
      </c>
      <c r="AG1268">
        <v>1537</v>
      </c>
      <c r="AH1268">
        <v>34860</v>
      </c>
      <c r="AI1268">
        <v>63618</v>
      </c>
      <c r="AJ1268">
        <v>35.134031999999998</v>
      </c>
      <c r="AK1268">
        <v>129.1031735</v>
      </c>
    </row>
    <row r="1269" spans="1:37" x14ac:dyDescent="0.3">
      <c r="A1269">
        <v>1283</v>
      </c>
      <c r="B1269" s="3" t="s">
        <v>1002</v>
      </c>
      <c r="C1269" t="s">
        <v>1525</v>
      </c>
      <c r="D1269" t="s">
        <v>113</v>
      </c>
      <c r="E1269" t="s">
        <v>114</v>
      </c>
      <c r="F1269" t="s">
        <v>68</v>
      </c>
      <c r="G1269" t="s">
        <v>78</v>
      </c>
      <c r="H1269" t="s">
        <v>320</v>
      </c>
      <c r="I1269">
        <v>5</v>
      </c>
      <c r="J1269" t="s">
        <v>440</v>
      </c>
      <c r="K1269">
        <v>4.0999999999999996</v>
      </c>
      <c r="L1269" s="3" t="s">
        <v>1748</v>
      </c>
      <c r="M1269">
        <v>12</v>
      </c>
      <c r="N1269" s="3" t="s">
        <v>1748</v>
      </c>
      <c r="O1269">
        <v>10.1</v>
      </c>
      <c r="P1269" s="3" t="s">
        <v>1749</v>
      </c>
      <c r="Q1269">
        <v>2.6</v>
      </c>
      <c r="R1269" s="3" t="s">
        <v>1749</v>
      </c>
      <c r="S1269">
        <v>24.9</v>
      </c>
      <c r="T1269" s="3">
        <v>537</v>
      </c>
      <c r="U1269">
        <v>6.2</v>
      </c>
      <c r="V1269" s="3" t="s">
        <v>1749</v>
      </c>
      <c r="W1269">
        <v>1</v>
      </c>
      <c r="X1269" s="3" t="s">
        <v>1749</v>
      </c>
      <c r="Y1269">
        <v>8.6</v>
      </c>
      <c r="Z1269" s="3" t="s">
        <v>1749</v>
      </c>
      <c r="AA1269">
        <v>1</v>
      </c>
      <c r="AB1269" s="3" t="s">
        <v>1749</v>
      </c>
      <c r="AC1269">
        <v>15</v>
      </c>
      <c r="AD1269">
        <v>92</v>
      </c>
      <c r="AE1269">
        <v>9</v>
      </c>
      <c r="AF1269">
        <v>8132</v>
      </c>
      <c r="AG1269">
        <v>3470</v>
      </c>
      <c r="AH1269">
        <v>37963</v>
      </c>
      <c r="AI1269">
        <v>72067</v>
      </c>
      <c r="AJ1269">
        <v>35.730515199999999</v>
      </c>
      <c r="AK1269">
        <v>139.70250899999999</v>
      </c>
    </row>
    <row r="1270" spans="1:37" x14ac:dyDescent="0.3">
      <c r="A1270">
        <v>1284</v>
      </c>
      <c r="B1270" s="3" t="s">
        <v>1002</v>
      </c>
      <c r="C1270" t="s">
        <v>1526</v>
      </c>
      <c r="D1270" t="s">
        <v>193</v>
      </c>
      <c r="E1270" t="s">
        <v>194</v>
      </c>
      <c r="F1270" t="s">
        <v>68</v>
      </c>
      <c r="G1270" t="s">
        <v>78</v>
      </c>
      <c r="H1270" t="s">
        <v>320</v>
      </c>
      <c r="I1270">
        <v>5</v>
      </c>
      <c r="J1270" t="s">
        <v>70</v>
      </c>
      <c r="K1270">
        <v>7.1</v>
      </c>
      <c r="L1270" s="3" t="s">
        <v>1748</v>
      </c>
      <c r="M1270">
        <v>3.5</v>
      </c>
      <c r="N1270" s="3" t="s">
        <v>1748</v>
      </c>
      <c r="O1270">
        <v>7.7</v>
      </c>
      <c r="P1270" s="3" t="s">
        <v>1749</v>
      </c>
      <c r="Q1270">
        <v>1.3</v>
      </c>
      <c r="R1270" s="3" t="s">
        <v>1749</v>
      </c>
      <c r="S1270">
        <v>2</v>
      </c>
      <c r="T1270" s="3" t="s">
        <v>1749</v>
      </c>
      <c r="U1270">
        <v>4.8</v>
      </c>
      <c r="V1270" s="3" t="s">
        <v>1749</v>
      </c>
      <c r="W1270">
        <v>1</v>
      </c>
      <c r="X1270" s="3" t="s">
        <v>1749</v>
      </c>
      <c r="Y1270">
        <v>9.9</v>
      </c>
      <c r="Z1270" s="3" t="s">
        <v>1749</v>
      </c>
      <c r="AA1270">
        <v>5.3</v>
      </c>
      <c r="AB1270" s="3" t="s">
        <v>1749</v>
      </c>
      <c r="AC1270">
        <v>15</v>
      </c>
      <c r="AD1270">
        <v>87</v>
      </c>
      <c r="AE1270">
        <v>17</v>
      </c>
      <c r="AF1270">
        <v>3786</v>
      </c>
      <c r="AG1270">
        <v>12588</v>
      </c>
      <c r="AH1270">
        <v>9400</v>
      </c>
      <c r="AI1270">
        <v>17679</v>
      </c>
      <c r="AJ1270">
        <v>55.832963999999997</v>
      </c>
      <c r="AK1270">
        <v>37.549838899999997</v>
      </c>
    </row>
    <row r="1271" spans="1:37" x14ac:dyDescent="0.3">
      <c r="A1271">
        <v>1285</v>
      </c>
      <c r="B1271" s="3" t="s">
        <v>1002</v>
      </c>
      <c r="C1271" t="s">
        <v>1527</v>
      </c>
      <c r="D1271" t="s">
        <v>193</v>
      </c>
      <c r="E1271" t="s">
        <v>194</v>
      </c>
      <c r="F1271" t="s">
        <v>61</v>
      </c>
      <c r="G1271" t="s">
        <v>78</v>
      </c>
      <c r="H1271" t="s">
        <v>63</v>
      </c>
      <c r="I1271">
        <v>3</v>
      </c>
      <c r="J1271" t="s">
        <v>70</v>
      </c>
      <c r="K1271">
        <v>5.4</v>
      </c>
      <c r="L1271" s="3" t="s">
        <v>1748</v>
      </c>
      <c r="M1271">
        <v>2.6</v>
      </c>
      <c r="N1271" s="3" t="s">
        <v>1748</v>
      </c>
      <c r="O1271">
        <v>17.5</v>
      </c>
      <c r="P1271" s="3" t="s">
        <v>1749</v>
      </c>
      <c r="Q1271">
        <v>1.3</v>
      </c>
      <c r="R1271" s="3" t="s">
        <v>1749</v>
      </c>
      <c r="S1271">
        <v>1.7</v>
      </c>
      <c r="T1271" s="3" t="s">
        <v>1749</v>
      </c>
      <c r="U1271">
        <v>4.0999999999999996</v>
      </c>
      <c r="V1271" s="3" t="s">
        <v>1749</v>
      </c>
      <c r="W1271">
        <v>1</v>
      </c>
      <c r="X1271" s="3" t="s">
        <v>1749</v>
      </c>
      <c r="Y1271">
        <v>8.6</v>
      </c>
      <c r="Z1271" s="3" t="s">
        <v>1749</v>
      </c>
      <c r="AA1271">
        <v>1</v>
      </c>
      <c r="AB1271" s="3" t="s">
        <v>1749</v>
      </c>
      <c r="AC1271">
        <v>15</v>
      </c>
      <c r="AD1271">
        <v>87</v>
      </c>
      <c r="AE1271">
        <v>17</v>
      </c>
      <c r="AF1271">
        <v>3786</v>
      </c>
      <c r="AG1271">
        <v>12588</v>
      </c>
      <c r="AH1271">
        <v>9400</v>
      </c>
      <c r="AI1271">
        <v>17679</v>
      </c>
      <c r="AJ1271">
        <v>55.776975800000002</v>
      </c>
      <c r="AK1271">
        <v>37.595430499999999</v>
      </c>
    </row>
    <row r="1272" spans="1:37" x14ac:dyDescent="0.3">
      <c r="A1272">
        <v>1286</v>
      </c>
      <c r="B1272" s="3" t="s">
        <v>1002</v>
      </c>
      <c r="C1272" t="s">
        <v>1528</v>
      </c>
      <c r="D1272" t="s">
        <v>59</v>
      </c>
      <c r="E1272" t="s">
        <v>60</v>
      </c>
      <c r="F1272" t="s">
        <v>61</v>
      </c>
      <c r="G1272" t="s">
        <v>78</v>
      </c>
      <c r="H1272" t="s">
        <v>320</v>
      </c>
      <c r="I1272">
        <v>2</v>
      </c>
      <c r="J1272" t="s">
        <v>64</v>
      </c>
      <c r="K1272">
        <v>3.9</v>
      </c>
      <c r="L1272" s="3" t="s">
        <v>1748</v>
      </c>
      <c r="M1272">
        <v>3</v>
      </c>
      <c r="N1272" s="3" t="s">
        <v>1748</v>
      </c>
      <c r="O1272">
        <v>17.600000000000001</v>
      </c>
      <c r="P1272" s="3" t="s">
        <v>1749</v>
      </c>
      <c r="Q1272">
        <v>4.3</v>
      </c>
      <c r="R1272" s="3" t="s">
        <v>1749</v>
      </c>
      <c r="S1272">
        <v>22.2</v>
      </c>
      <c r="T1272" s="3">
        <v>572</v>
      </c>
      <c r="U1272">
        <v>3</v>
      </c>
      <c r="V1272" s="3" t="s">
        <v>1749</v>
      </c>
      <c r="W1272">
        <v>1</v>
      </c>
      <c r="X1272" s="3" t="s">
        <v>1749</v>
      </c>
      <c r="Y1272">
        <v>6.9</v>
      </c>
      <c r="Z1272" s="3" t="s">
        <v>1749</v>
      </c>
      <c r="AA1272">
        <v>1.1000000000000001</v>
      </c>
      <c r="AB1272" s="3" t="s">
        <v>1749</v>
      </c>
      <c r="AC1272">
        <v>15</v>
      </c>
      <c r="AD1272">
        <v>100</v>
      </c>
      <c r="AE1272">
        <v>19</v>
      </c>
      <c r="AF1272">
        <v>27091</v>
      </c>
      <c r="AG1272">
        <v>12264</v>
      </c>
      <c r="AH1272">
        <v>59456</v>
      </c>
      <c r="AI1272">
        <v>113268</v>
      </c>
      <c r="AJ1272">
        <v>39.9259463</v>
      </c>
      <c r="AK1272">
        <v>-75.119619900000004</v>
      </c>
    </row>
    <row r="1273" spans="1:37" x14ac:dyDescent="0.3">
      <c r="A1273">
        <v>1287</v>
      </c>
      <c r="B1273" s="3" t="s">
        <v>856</v>
      </c>
      <c r="C1273" t="s">
        <v>1529</v>
      </c>
      <c r="D1273" t="s">
        <v>113</v>
      </c>
      <c r="E1273" t="s">
        <v>114</v>
      </c>
      <c r="F1273" t="s">
        <v>61</v>
      </c>
      <c r="G1273" t="s">
        <v>62</v>
      </c>
      <c r="H1273" t="s">
        <v>63</v>
      </c>
      <c r="I1273">
        <v>4</v>
      </c>
      <c r="J1273" t="s">
        <v>70</v>
      </c>
      <c r="K1273">
        <v>4.5</v>
      </c>
      <c r="L1273" s="3" t="s">
        <v>1748</v>
      </c>
      <c r="M1273">
        <v>1.8</v>
      </c>
      <c r="N1273" s="3" t="s">
        <v>1748</v>
      </c>
      <c r="O1273">
        <v>14.1</v>
      </c>
      <c r="P1273" s="3" t="s">
        <v>1749</v>
      </c>
      <c r="Q1273">
        <v>9.1999999999999993</v>
      </c>
      <c r="R1273" s="3" t="s">
        <v>1749</v>
      </c>
      <c r="S1273">
        <v>10.5</v>
      </c>
      <c r="T1273" s="3" t="s">
        <v>1749</v>
      </c>
      <c r="U1273">
        <v>6.2</v>
      </c>
      <c r="V1273" s="3" t="s">
        <v>1749</v>
      </c>
      <c r="W1273">
        <v>1.2</v>
      </c>
      <c r="X1273" s="3" t="s">
        <v>1749</v>
      </c>
      <c r="Y1273">
        <v>7.9</v>
      </c>
      <c r="Z1273" s="3" t="s">
        <v>1749</v>
      </c>
      <c r="AA1273">
        <v>2.2000000000000002</v>
      </c>
      <c r="AB1273" s="3" t="s">
        <v>1749</v>
      </c>
      <c r="AC1273">
        <v>15</v>
      </c>
      <c r="AD1273">
        <v>92</v>
      </c>
      <c r="AE1273">
        <v>9</v>
      </c>
      <c r="AF1273">
        <v>8132</v>
      </c>
      <c r="AG1273">
        <v>3470</v>
      </c>
      <c r="AH1273">
        <v>37963</v>
      </c>
      <c r="AI1273">
        <v>72067</v>
      </c>
      <c r="AJ1273">
        <v>35.862344</v>
      </c>
      <c r="AK1273">
        <v>139.60734529999999</v>
      </c>
    </row>
    <row r="1274" spans="1:37" x14ac:dyDescent="0.3">
      <c r="A1274">
        <v>1288</v>
      </c>
      <c r="B1274" s="3" t="s">
        <v>1002</v>
      </c>
      <c r="C1274" t="s">
        <v>1530</v>
      </c>
      <c r="D1274" t="s">
        <v>372</v>
      </c>
      <c r="E1274" t="s">
        <v>373</v>
      </c>
      <c r="F1274" t="s">
        <v>61</v>
      </c>
      <c r="G1274" t="s">
        <v>78</v>
      </c>
      <c r="H1274" t="s">
        <v>320</v>
      </c>
      <c r="I1274">
        <v>4</v>
      </c>
      <c r="J1274" t="s">
        <v>64</v>
      </c>
      <c r="K1274">
        <v>8.3000000000000007</v>
      </c>
      <c r="L1274" s="3" t="s">
        <v>1748</v>
      </c>
      <c r="M1274">
        <v>6.8</v>
      </c>
      <c r="N1274" s="3" t="s">
        <v>1748</v>
      </c>
      <c r="O1274">
        <v>22.2</v>
      </c>
      <c r="P1274" s="3">
        <v>627</v>
      </c>
      <c r="Q1274">
        <v>1.1000000000000001</v>
      </c>
      <c r="R1274" s="3" t="s">
        <v>1749</v>
      </c>
      <c r="S1274">
        <v>8.5</v>
      </c>
      <c r="T1274" s="3" t="s">
        <v>1749</v>
      </c>
      <c r="U1274">
        <v>4.0999999999999996</v>
      </c>
      <c r="V1274" s="3" t="s">
        <v>1749</v>
      </c>
      <c r="W1274">
        <v>1</v>
      </c>
      <c r="X1274" s="3" t="s">
        <v>1749</v>
      </c>
      <c r="Y1274">
        <v>12.4</v>
      </c>
      <c r="Z1274" s="3" t="s">
        <v>1749</v>
      </c>
      <c r="AA1274">
        <v>1</v>
      </c>
      <c r="AB1274" s="3" t="s">
        <v>1749</v>
      </c>
      <c r="AC1274">
        <v>15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>
        <v>51.187185900000003</v>
      </c>
      <c r="AK1274">
        <v>71.409038199999998</v>
      </c>
    </row>
    <row r="1275" spans="1:37" x14ac:dyDescent="0.3">
      <c r="A1275">
        <v>1289</v>
      </c>
      <c r="B1275" s="3" t="s">
        <v>1002</v>
      </c>
      <c r="C1275" t="s">
        <v>1531</v>
      </c>
      <c r="D1275" t="s">
        <v>59</v>
      </c>
      <c r="E1275" t="s">
        <v>60</v>
      </c>
      <c r="F1275" t="s">
        <v>68</v>
      </c>
      <c r="G1275" t="s">
        <v>62</v>
      </c>
      <c r="H1275" t="s">
        <v>320</v>
      </c>
      <c r="I1275">
        <v>5</v>
      </c>
      <c r="J1275" t="s">
        <v>64</v>
      </c>
      <c r="K1275">
        <v>4.9000000000000004</v>
      </c>
      <c r="L1275" s="3" t="s">
        <v>1748</v>
      </c>
      <c r="M1275">
        <v>2.4</v>
      </c>
      <c r="N1275" s="3" t="s">
        <v>1748</v>
      </c>
      <c r="O1275">
        <v>5.2</v>
      </c>
      <c r="P1275" s="3" t="s">
        <v>1749</v>
      </c>
      <c r="Q1275">
        <v>4.8</v>
      </c>
      <c r="R1275" s="3" t="s">
        <v>1749</v>
      </c>
      <c r="S1275">
        <v>4.5</v>
      </c>
      <c r="T1275" s="3" t="s">
        <v>1749</v>
      </c>
      <c r="U1275">
        <v>6.8</v>
      </c>
      <c r="V1275" s="3" t="s">
        <v>1749</v>
      </c>
      <c r="W1275">
        <v>1.5</v>
      </c>
      <c r="X1275" s="3" t="s">
        <v>1749</v>
      </c>
      <c r="Y1275">
        <v>10.9</v>
      </c>
      <c r="Z1275" s="3" t="s">
        <v>1749</v>
      </c>
      <c r="AA1275">
        <v>1.1000000000000001</v>
      </c>
      <c r="AB1275" s="3" t="s">
        <v>1749</v>
      </c>
      <c r="AC1275">
        <v>15</v>
      </c>
      <c r="AD1275">
        <v>100</v>
      </c>
      <c r="AE1275">
        <v>19</v>
      </c>
      <c r="AF1275">
        <v>27091</v>
      </c>
      <c r="AG1275">
        <v>12264</v>
      </c>
      <c r="AH1275">
        <v>59456</v>
      </c>
      <c r="AI1275">
        <v>113268</v>
      </c>
      <c r="AJ1275">
        <v>37.724149199999999</v>
      </c>
      <c r="AK1275">
        <v>-122.4799405</v>
      </c>
    </row>
    <row r="1276" spans="1:37" x14ac:dyDescent="0.3">
      <c r="A1276">
        <v>1290</v>
      </c>
      <c r="B1276" s="3" t="s">
        <v>856</v>
      </c>
      <c r="C1276" t="s">
        <v>1532</v>
      </c>
      <c r="D1276" t="s">
        <v>59</v>
      </c>
      <c r="E1276" t="s">
        <v>60</v>
      </c>
      <c r="F1276" t="s">
        <v>61</v>
      </c>
      <c r="G1276" t="s">
        <v>62</v>
      </c>
      <c r="H1276" t="s">
        <v>320</v>
      </c>
      <c r="I1276">
        <v>4</v>
      </c>
      <c r="J1276" t="s">
        <v>64</v>
      </c>
      <c r="K1276">
        <v>5.4</v>
      </c>
      <c r="L1276" s="3" t="s">
        <v>1748</v>
      </c>
      <c r="M1276">
        <v>4.2</v>
      </c>
      <c r="N1276" s="3" t="s">
        <v>1748</v>
      </c>
      <c r="O1276">
        <v>29.3</v>
      </c>
      <c r="P1276" s="3">
        <v>529</v>
      </c>
      <c r="Q1276">
        <v>2.4</v>
      </c>
      <c r="R1276" s="3" t="s">
        <v>1749</v>
      </c>
      <c r="S1276">
        <v>1.5</v>
      </c>
      <c r="T1276" s="3" t="s">
        <v>1749</v>
      </c>
      <c r="U1276">
        <v>13.9</v>
      </c>
      <c r="V1276" s="3">
        <v>644</v>
      </c>
      <c r="W1276">
        <v>1</v>
      </c>
      <c r="X1276" s="3" t="s">
        <v>1749</v>
      </c>
      <c r="Y1276">
        <v>13.6</v>
      </c>
      <c r="Z1276" s="3">
        <v>633</v>
      </c>
      <c r="AA1276">
        <v>1</v>
      </c>
      <c r="AB1276" s="3" t="s">
        <v>1749</v>
      </c>
      <c r="AC1276">
        <v>15</v>
      </c>
      <c r="AD1276">
        <v>100</v>
      </c>
      <c r="AE1276">
        <v>19</v>
      </c>
      <c r="AF1276">
        <v>27091</v>
      </c>
      <c r="AG1276">
        <v>12264</v>
      </c>
      <c r="AH1276">
        <v>59456</v>
      </c>
      <c r="AI1276">
        <v>113268</v>
      </c>
      <c r="AJ1276">
        <v>47.609176499999997</v>
      </c>
      <c r="AK1276">
        <v>-122.3178465</v>
      </c>
    </row>
    <row r="1277" spans="1:37" x14ac:dyDescent="0.3">
      <c r="A1277">
        <v>1291</v>
      </c>
      <c r="B1277" s="3" t="s">
        <v>1002</v>
      </c>
      <c r="C1277" t="s">
        <v>1533</v>
      </c>
      <c r="D1277" t="s">
        <v>94</v>
      </c>
      <c r="E1277" t="s">
        <v>1726</v>
      </c>
      <c r="F1277" t="s">
        <v>82</v>
      </c>
      <c r="G1277" t="s">
        <v>62</v>
      </c>
      <c r="H1277" t="s">
        <v>320</v>
      </c>
      <c r="I1277">
        <v>3</v>
      </c>
      <c r="J1277" t="s">
        <v>70</v>
      </c>
      <c r="K1277">
        <v>4.3</v>
      </c>
      <c r="L1277" s="3" t="s">
        <v>1748</v>
      </c>
      <c r="M1277">
        <v>1.4</v>
      </c>
      <c r="N1277" s="3" t="s">
        <v>1748</v>
      </c>
      <c r="O1277">
        <v>13.4</v>
      </c>
      <c r="P1277" s="3" t="s">
        <v>1749</v>
      </c>
      <c r="Q1277">
        <v>3.8</v>
      </c>
      <c r="R1277" s="3" t="s">
        <v>1749</v>
      </c>
      <c r="S1277">
        <v>4.4000000000000004</v>
      </c>
      <c r="T1277" s="3" t="s">
        <v>1749</v>
      </c>
      <c r="U1277">
        <v>2.9</v>
      </c>
      <c r="V1277" s="3" t="s">
        <v>1749</v>
      </c>
      <c r="W1277">
        <v>1.1000000000000001</v>
      </c>
      <c r="X1277" s="3" t="s">
        <v>1749</v>
      </c>
      <c r="Y1277">
        <v>7.4</v>
      </c>
      <c r="Z1277" s="3" t="s">
        <v>1749</v>
      </c>
      <c r="AA1277">
        <v>1.1000000000000001</v>
      </c>
      <c r="AB1277" s="3" t="s">
        <v>1749</v>
      </c>
      <c r="AC1277">
        <v>15</v>
      </c>
      <c r="AD1277">
        <v>94</v>
      </c>
      <c r="AE1277">
        <v>1</v>
      </c>
      <c r="AF1277">
        <v>1008</v>
      </c>
      <c r="AG1277">
        <v>2742</v>
      </c>
      <c r="AH1277">
        <v>30726</v>
      </c>
      <c r="AI1277">
        <v>58947</v>
      </c>
      <c r="AJ1277">
        <v>30.835242999999998</v>
      </c>
      <c r="AK1277">
        <v>121.51992799999999</v>
      </c>
    </row>
    <row r="1278" spans="1:37" x14ac:dyDescent="0.3">
      <c r="A1278">
        <v>1292</v>
      </c>
      <c r="B1278" s="3" t="s">
        <v>1002</v>
      </c>
      <c r="C1278" t="s">
        <v>1534</v>
      </c>
      <c r="D1278" t="s">
        <v>94</v>
      </c>
      <c r="E1278" t="s">
        <v>1726</v>
      </c>
      <c r="F1278" t="s">
        <v>68</v>
      </c>
      <c r="G1278" t="s">
        <v>78</v>
      </c>
      <c r="H1278" t="s">
        <v>320</v>
      </c>
      <c r="I1278">
        <v>4</v>
      </c>
      <c r="J1278" t="s">
        <v>70</v>
      </c>
      <c r="K1278">
        <v>5.2</v>
      </c>
      <c r="L1278" s="3" t="s">
        <v>1748</v>
      </c>
      <c r="M1278">
        <v>4.4000000000000004</v>
      </c>
      <c r="N1278" s="3" t="s">
        <v>1748</v>
      </c>
      <c r="O1278">
        <v>9.3000000000000007</v>
      </c>
      <c r="P1278" s="3" t="s">
        <v>1749</v>
      </c>
      <c r="Q1278">
        <v>3.3</v>
      </c>
      <c r="R1278" s="3" t="s">
        <v>1749</v>
      </c>
      <c r="S1278">
        <v>16.399999999999999</v>
      </c>
      <c r="T1278" s="3">
        <v>643</v>
      </c>
      <c r="U1278">
        <v>2.2999999999999998</v>
      </c>
      <c r="V1278" s="3" t="s">
        <v>1749</v>
      </c>
      <c r="W1278">
        <v>1</v>
      </c>
      <c r="X1278" s="3" t="s">
        <v>1749</v>
      </c>
      <c r="Y1278">
        <v>20.2</v>
      </c>
      <c r="Z1278" s="3">
        <v>415</v>
      </c>
      <c r="AA1278">
        <v>1.2</v>
      </c>
      <c r="AB1278" s="3" t="s">
        <v>1749</v>
      </c>
      <c r="AC1278">
        <v>15</v>
      </c>
      <c r="AD1278">
        <v>94</v>
      </c>
      <c r="AE1278">
        <v>1</v>
      </c>
      <c r="AF1278">
        <v>1008</v>
      </c>
      <c r="AG1278">
        <v>2742</v>
      </c>
      <c r="AH1278">
        <v>30726</v>
      </c>
      <c r="AI1278">
        <v>58947</v>
      </c>
      <c r="AJ1278">
        <v>31.306594</v>
      </c>
      <c r="AK1278">
        <v>121.494038</v>
      </c>
    </row>
    <row r="1279" spans="1:37" x14ac:dyDescent="0.3">
      <c r="A1279">
        <v>1293</v>
      </c>
      <c r="B1279" s="3" t="s">
        <v>1002</v>
      </c>
      <c r="C1279" t="s">
        <v>1535</v>
      </c>
      <c r="D1279" t="s">
        <v>113</v>
      </c>
      <c r="E1279" t="s">
        <v>114</v>
      </c>
      <c r="F1279" t="s">
        <v>61</v>
      </c>
      <c r="G1279" t="s">
        <v>78</v>
      </c>
      <c r="H1279" t="s">
        <v>63</v>
      </c>
      <c r="I1279">
        <v>4</v>
      </c>
      <c r="J1279" t="s">
        <v>64</v>
      </c>
      <c r="K1279">
        <v>3.7</v>
      </c>
      <c r="L1279" s="3" t="s">
        <v>1748</v>
      </c>
      <c r="M1279">
        <v>2.2999999999999998</v>
      </c>
      <c r="N1279" s="3" t="s">
        <v>1748</v>
      </c>
      <c r="O1279">
        <v>2.8</v>
      </c>
      <c r="P1279" s="3" t="s">
        <v>1749</v>
      </c>
      <c r="Q1279">
        <v>4.8</v>
      </c>
      <c r="R1279" s="3" t="s">
        <v>1749</v>
      </c>
      <c r="S1279">
        <v>13.8</v>
      </c>
      <c r="T1279" s="3">
        <v>689</v>
      </c>
      <c r="U1279">
        <v>9.8000000000000007</v>
      </c>
      <c r="V1279" s="3" t="s">
        <v>1749</v>
      </c>
      <c r="W1279">
        <v>1.1000000000000001</v>
      </c>
      <c r="X1279" s="3" t="s">
        <v>1749</v>
      </c>
      <c r="Y1279">
        <v>7.9</v>
      </c>
      <c r="Z1279" s="3" t="s">
        <v>1749</v>
      </c>
      <c r="AA1279">
        <v>1.1000000000000001</v>
      </c>
      <c r="AB1279" s="3" t="s">
        <v>1749</v>
      </c>
      <c r="AC1279">
        <v>15</v>
      </c>
      <c r="AD1279">
        <v>92</v>
      </c>
      <c r="AE1279">
        <v>9</v>
      </c>
      <c r="AF1279">
        <v>8132</v>
      </c>
      <c r="AG1279">
        <v>3470</v>
      </c>
      <c r="AH1279">
        <v>37963</v>
      </c>
      <c r="AI1279">
        <v>72067</v>
      </c>
      <c r="AJ1279">
        <v>35.660533200000003</v>
      </c>
      <c r="AK1279">
        <v>139.79485059999999</v>
      </c>
    </row>
    <row r="1280" spans="1:37" x14ac:dyDescent="0.3">
      <c r="A1280">
        <v>1294</v>
      </c>
      <c r="B1280" s="3" t="s">
        <v>856</v>
      </c>
      <c r="C1280" t="s">
        <v>1536</v>
      </c>
      <c r="D1280" t="s">
        <v>275</v>
      </c>
      <c r="E1280" t="s">
        <v>276</v>
      </c>
      <c r="F1280" t="s">
        <v>68</v>
      </c>
      <c r="G1280" t="s">
        <v>78</v>
      </c>
      <c r="H1280" t="s">
        <v>63</v>
      </c>
      <c r="I1280">
        <v>3</v>
      </c>
      <c r="J1280" t="s">
        <v>64</v>
      </c>
      <c r="K1280">
        <v>4.5999999999999996</v>
      </c>
      <c r="L1280" s="3" t="s">
        <v>1748</v>
      </c>
      <c r="M1280">
        <v>2</v>
      </c>
      <c r="N1280" s="3" t="s">
        <v>1748</v>
      </c>
      <c r="O1280">
        <v>32.9</v>
      </c>
      <c r="P1280" s="3">
        <v>481</v>
      </c>
      <c r="Q1280">
        <v>4.7</v>
      </c>
      <c r="R1280" s="3" t="s">
        <v>1749</v>
      </c>
      <c r="S1280">
        <v>1.7</v>
      </c>
      <c r="T1280" s="3" t="s">
        <v>1749</v>
      </c>
      <c r="U1280">
        <v>2.1</v>
      </c>
      <c r="V1280" s="3" t="s">
        <v>1749</v>
      </c>
      <c r="W1280">
        <v>1.1000000000000001</v>
      </c>
      <c r="X1280" s="3" t="s">
        <v>1749</v>
      </c>
      <c r="Y1280">
        <v>8.1</v>
      </c>
      <c r="Z1280" s="3" t="s">
        <v>1749</v>
      </c>
      <c r="AA1280">
        <v>1</v>
      </c>
      <c r="AB1280" s="3" t="s">
        <v>1749</v>
      </c>
      <c r="AC1280">
        <v>15</v>
      </c>
      <c r="AD1280">
        <v>87</v>
      </c>
      <c r="AE1280">
        <v>16</v>
      </c>
      <c r="AF1280">
        <v>2816</v>
      </c>
      <c r="AG1280">
        <v>32021</v>
      </c>
      <c r="AH1280">
        <v>7774</v>
      </c>
      <c r="AI1280">
        <v>14233</v>
      </c>
      <c r="AJ1280">
        <v>20.2589969</v>
      </c>
      <c r="AK1280">
        <v>85.791980300000006</v>
      </c>
    </row>
    <row r="1281" spans="1:37" x14ac:dyDescent="0.3">
      <c r="A1281">
        <v>1295</v>
      </c>
      <c r="B1281" s="3">
        <v>1295</v>
      </c>
      <c r="C1281" t="s">
        <v>1537</v>
      </c>
      <c r="D1281" t="s">
        <v>347</v>
      </c>
      <c r="E1281" t="s">
        <v>348</v>
      </c>
      <c r="F1281" t="s">
        <v>68</v>
      </c>
      <c r="G1281" t="s">
        <v>62</v>
      </c>
      <c r="H1281" t="s">
        <v>320</v>
      </c>
      <c r="I1281">
        <v>4</v>
      </c>
      <c r="J1281" t="s">
        <v>70</v>
      </c>
      <c r="K1281">
        <v>6.2</v>
      </c>
      <c r="L1281" s="3" t="s">
        <v>1748</v>
      </c>
      <c r="M1281">
        <v>6.7</v>
      </c>
      <c r="N1281" s="3" t="s">
        <v>1748</v>
      </c>
      <c r="O1281">
        <v>4.5</v>
      </c>
      <c r="P1281" s="3" t="s">
        <v>1749</v>
      </c>
      <c r="Q1281">
        <v>2.7</v>
      </c>
      <c r="R1281" s="3" t="s">
        <v>1749</v>
      </c>
      <c r="S1281">
        <v>4.5999999999999996</v>
      </c>
      <c r="T1281" s="3" t="s">
        <v>1749</v>
      </c>
      <c r="U1281">
        <v>1.2</v>
      </c>
      <c r="V1281" s="3" t="s">
        <v>1749</v>
      </c>
      <c r="W1281">
        <v>1</v>
      </c>
      <c r="X1281" s="3" t="s">
        <v>1749</v>
      </c>
      <c r="Y1281">
        <v>7.4</v>
      </c>
      <c r="Z1281" s="3" t="s">
        <v>1749</v>
      </c>
      <c r="AA1281">
        <v>1</v>
      </c>
      <c r="AB1281" s="3" t="s">
        <v>1749</v>
      </c>
      <c r="AC1281">
        <v>15</v>
      </c>
      <c r="AD1281" t="e">
        <v>#N/A</v>
      </c>
      <c r="AE1281" t="e">
        <v>#N/A</v>
      </c>
      <c r="AF1281" t="e">
        <v>#N/A</v>
      </c>
      <c r="AG1281" t="e">
        <v>#N/A</v>
      </c>
      <c r="AH1281" t="e">
        <v>#N/A</v>
      </c>
      <c r="AI1281" t="e">
        <v>#N/A</v>
      </c>
      <c r="AJ1281">
        <v>13.752489000000001</v>
      </c>
      <c r="AK1281">
        <v>100.4899885</v>
      </c>
    </row>
    <row r="1282" spans="1:37" x14ac:dyDescent="0.3">
      <c r="A1282">
        <v>1296</v>
      </c>
      <c r="B1282" s="3" t="s">
        <v>856</v>
      </c>
      <c r="C1282" t="s">
        <v>1538</v>
      </c>
      <c r="D1282" t="s">
        <v>128</v>
      </c>
      <c r="E1282" t="s">
        <v>129</v>
      </c>
      <c r="F1282" t="s">
        <v>61</v>
      </c>
      <c r="G1282" t="s">
        <v>62</v>
      </c>
      <c r="H1282" t="s">
        <v>320</v>
      </c>
      <c r="I1282">
        <v>4</v>
      </c>
      <c r="J1282" t="s">
        <v>440</v>
      </c>
      <c r="K1282">
        <v>5.4</v>
      </c>
      <c r="L1282" s="3" t="s">
        <v>1748</v>
      </c>
      <c r="M1282">
        <v>6.4</v>
      </c>
      <c r="N1282" s="3" t="s">
        <v>1748</v>
      </c>
      <c r="O1282">
        <v>21.4</v>
      </c>
      <c r="P1282" s="3">
        <v>637</v>
      </c>
      <c r="Q1282">
        <v>4.5</v>
      </c>
      <c r="R1282" s="3" t="s">
        <v>1749</v>
      </c>
      <c r="S1282">
        <v>4.7</v>
      </c>
      <c r="T1282" s="3" t="s">
        <v>1749</v>
      </c>
      <c r="U1282">
        <v>2</v>
      </c>
      <c r="V1282" s="3" t="s">
        <v>1749</v>
      </c>
      <c r="W1282">
        <v>1</v>
      </c>
      <c r="X1282" s="3" t="s">
        <v>1749</v>
      </c>
      <c r="Y1282">
        <v>7.3</v>
      </c>
      <c r="Z1282" s="3" t="s">
        <v>1749</v>
      </c>
      <c r="AA1282">
        <v>1</v>
      </c>
      <c r="AB1282" s="3" t="s">
        <v>1749</v>
      </c>
      <c r="AC1282">
        <v>15</v>
      </c>
      <c r="AD1282">
        <v>90</v>
      </c>
      <c r="AE1282">
        <v>5</v>
      </c>
      <c r="AF1282">
        <v>3655</v>
      </c>
      <c r="AG1282">
        <v>1537</v>
      </c>
      <c r="AH1282">
        <v>34860</v>
      </c>
      <c r="AI1282">
        <v>63618</v>
      </c>
      <c r="AJ1282">
        <v>37.546475000000001</v>
      </c>
      <c r="AK1282">
        <v>126.96469159999999</v>
      </c>
    </row>
    <row r="1283" spans="1:37" x14ac:dyDescent="0.3">
      <c r="A1283">
        <v>1297</v>
      </c>
      <c r="B1283" s="3" t="s">
        <v>1002</v>
      </c>
      <c r="C1283" t="s">
        <v>1539</v>
      </c>
      <c r="D1283" t="s">
        <v>128</v>
      </c>
      <c r="E1283" t="s">
        <v>129</v>
      </c>
      <c r="F1283" t="s">
        <v>68</v>
      </c>
      <c r="G1283" t="s">
        <v>62</v>
      </c>
      <c r="H1283" t="s">
        <v>320</v>
      </c>
      <c r="I1283">
        <v>3</v>
      </c>
      <c r="J1283" t="s">
        <v>440</v>
      </c>
      <c r="K1283">
        <v>5</v>
      </c>
      <c r="L1283" s="3" t="s">
        <v>1748</v>
      </c>
      <c r="M1283">
        <v>6.5</v>
      </c>
      <c r="N1283" s="3" t="s">
        <v>1748</v>
      </c>
      <c r="O1283">
        <v>10.1</v>
      </c>
      <c r="P1283" s="3" t="s">
        <v>1749</v>
      </c>
      <c r="Q1283">
        <v>4.3</v>
      </c>
      <c r="R1283" s="3" t="s">
        <v>1749</v>
      </c>
      <c r="S1283">
        <v>5.9</v>
      </c>
      <c r="T1283" s="3" t="s">
        <v>1749</v>
      </c>
      <c r="U1283">
        <v>13.9</v>
      </c>
      <c r="V1283" s="3">
        <v>641</v>
      </c>
      <c r="W1283">
        <v>1</v>
      </c>
      <c r="X1283" s="3" t="s">
        <v>1749</v>
      </c>
      <c r="Y1283">
        <v>4.2</v>
      </c>
      <c r="Z1283" s="3" t="s">
        <v>1749</v>
      </c>
      <c r="AA1283">
        <v>1</v>
      </c>
      <c r="AB1283" s="3" t="s">
        <v>1749</v>
      </c>
      <c r="AC1283">
        <v>15</v>
      </c>
      <c r="AD1283">
        <v>90</v>
      </c>
      <c r="AE1283">
        <v>5</v>
      </c>
      <c r="AF1283">
        <v>3655</v>
      </c>
      <c r="AG1283">
        <v>1537</v>
      </c>
      <c r="AH1283">
        <v>34860</v>
      </c>
      <c r="AI1283">
        <v>63618</v>
      </c>
      <c r="AJ1283">
        <v>37.496353800000001</v>
      </c>
      <c r="AK1283">
        <v>126.9572222</v>
      </c>
    </row>
    <row r="1284" spans="1:37" x14ac:dyDescent="0.3">
      <c r="A1284">
        <v>1298</v>
      </c>
      <c r="B1284" s="3" t="s">
        <v>1002</v>
      </c>
      <c r="C1284" t="s">
        <v>1540</v>
      </c>
      <c r="D1284" t="s">
        <v>275</v>
      </c>
      <c r="E1284" t="s">
        <v>276</v>
      </c>
      <c r="F1284" t="s">
        <v>82</v>
      </c>
      <c r="G1284" t="s">
        <v>62</v>
      </c>
      <c r="H1284" t="s">
        <v>63</v>
      </c>
      <c r="I1284">
        <v>3</v>
      </c>
      <c r="J1284" t="s">
        <v>64</v>
      </c>
      <c r="K1284">
        <v>7</v>
      </c>
      <c r="L1284" s="3" t="s">
        <v>1748</v>
      </c>
      <c r="M1284">
        <v>13.1</v>
      </c>
      <c r="N1284" s="3" t="s">
        <v>1748</v>
      </c>
      <c r="O1284">
        <v>12.2</v>
      </c>
      <c r="P1284" s="3" t="s">
        <v>1749</v>
      </c>
      <c r="Q1284">
        <v>3.7</v>
      </c>
      <c r="R1284" s="3" t="s">
        <v>1749</v>
      </c>
      <c r="S1284">
        <v>1.7</v>
      </c>
      <c r="T1284" s="3" t="s">
        <v>1749</v>
      </c>
      <c r="U1284">
        <v>2.1</v>
      </c>
      <c r="V1284" s="3" t="s">
        <v>1749</v>
      </c>
      <c r="W1284">
        <v>8.1</v>
      </c>
      <c r="X1284" s="3" t="s">
        <v>1749</v>
      </c>
      <c r="Y1284">
        <v>7.5</v>
      </c>
      <c r="Z1284" s="3" t="s">
        <v>1749</v>
      </c>
      <c r="AA1284">
        <v>3.8</v>
      </c>
      <c r="AB1284" s="3" t="s">
        <v>1749</v>
      </c>
      <c r="AC1284">
        <v>15</v>
      </c>
      <c r="AD1284">
        <v>87</v>
      </c>
      <c r="AE1284">
        <v>16</v>
      </c>
      <c r="AF1284">
        <v>2816</v>
      </c>
      <c r="AG1284">
        <v>32021</v>
      </c>
      <c r="AH1284">
        <v>7774</v>
      </c>
      <c r="AI1284">
        <v>14233</v>
      </c>
      <c r="AJ1284">
        <v>12.823033000000001</v>
      </c>
      <c r="AK1284">
        <v>80.044415999999998</v>
      </c>
    </row>
    <row r="1285" spans="1:37" x14ac:dyDescent="0.3">
      <c r="A1285">
        <v>1299</v>
      </c>
      <c r="B1285" s="3" t="s">
        <v>1002</v>
      </c>
      <c r="C1285" t="s">
        <v>1541</v>
      </c>
      <c r="D1285" t="s">
        <v>1028</v>
      </c>
      <c r="E1285" t="s">
        <v>1029</v>
      </c>
      <c r="F1285" t="s">
        <v>61</v>
      </c>
      <c r="G1285" t="s">
        <v>62</v>
      </c>
      <c r="H1285" t="s">
        <v>320</v>
      </c>
      <c r="I1285">
        <v>3</v>
      </c>
      <c r="J1285" t="s">
        <v>70</v>
      </c>
      <c r="K1285">
        <v>3.8</v>
      </c>
      <c r="L1285" s="3" t="s">
        <v>1748</v>
      </c>
      <c r="M1285">
        <v>2.2999999999999998</v>
      </c>
      <c r="N1285" s="3" t="s">
        <v>1748</v>
      </c>
      <c r="O1285">
        <v>4.9000000000000004</v>
      </c>
      <c r="P1285" s="3" t="s">
        <v>1749</v>
      </c>
      <c r="Q1285">
        <v>3.8</v>
      </c>
      <c r="R1285" s="3" t="s">
        <v>1749</v>
      </c>
      <c r="S1285">
        <v>2.4</v>
      </c>
      <c r="T1285" s="3" t="s">
        <v>1749</v>
      </c>
      <c r="U1285">
        <v>27.7</v>
      </c>
      <c r="V1285" s="3">
        <v>443</v>
      </c>
      <c r="W1285">
        <v>1.1000000000000001</v>
      </c>
      <c r="X1285" s="3" t="s">
        <v>1749</v>
      </c>
      <c r="Y1285">
        <v>8.5</v>
      </c>
      <c r="Z1285" s="3" t="s">
        <v>1749</v>
      </c>
      <c r="AA1285">
        <v>1</v>
      </c>
      <c r="AB1285" s="3" t="s">
        <v>1749</v>
      </c>
      <c r="AC1285">
        <v>15</v>
      </c>
      <c r="AD1285">
        <v>78</v>
      </c>
      <c r="AE1285">
        <v>2</v>
      </c>
      <c r="AF1285">
        <v>789</v>
      </c>
      <c r="AG1285">
        <v>852</v>
      </c>
      <c r="AH1285">
        <v>14350</v>
      </c>
      <c r="AI1285">
        <v>26687</v>
      </c>
      <c r="AJ1285">
        <v>47.641122699999997</v>
      </c>
      <c r="AK1285">
        <v>26.243893100000001</v>
      </c>
    </row>
    <row r="1286" spans="1:37" x14ac:dyDescent="0.3">
      <c r="A1286">
        <v>1300</v>
      </c>
      <c r="B1286" s="3" t="s">
        <v>1002</v>
      </c>
      <c r="C1286" t="s">
        <v>1542</v>
      </c>
      <c r="D1286" t="s">
        <v>543</v>
      </c>
      <c r="E1286" t="s">
        <v>544</v>
      </c>
      <c r="F1286" t="s">
        <v>82</v>
      </c>
      <c r="G1286" t="s">
        <v>69</v>
      </c>
      <c r="H1286" t="s">
        <v>320</v>
      </c>
      <c r="I1286">
        <v>3</v>
      </c>
      <c r="J1286" t="s">
        <v>70</v>
      </c>
      <c r="K1286">
        <v>3.9</v>
      </c>
      <c r="L1286" s="3" t="s">
        <v>1748</v>
      </c>
      <c r="M1286">
        <v>2.6</v>
      </c>
      <c r="N1286" s="3" t="s">
        <v>1748</v>
      </c>
      <c r="O1286">
        <v>16.2</v>
      </c>
      <c r="P1286" s="3" t="s">
        <v>1749</v>
      </c>
      <c r="Q1286">
        <v>2.2000000000000002</v>
      </c>
      <c r="R1286" s="3" t="s">
        <v>1749</v>
      </c>
      <c r="S1286">
        <v>2.2000000000000002</v>
      </c>
      <c r="T1286" s="3" t="s">
        <v>1749</v>
      </c>
      <c r="U1286">
        <v>1.8</v>
      </c>
      <c r="V1286" s="3" t="s">
        <v>1749</v>
      </c>
      <c r="W1286">
        <v>5.7</v>
      </c>
      <c r="X1286" s="3" t="s">
        <v>1749</v>
      </c>
      <c r="Y1286">
        <v>4.7</v>
      </c>
      <c r="Z1286" s="3" t="s">
        <v>1749</v>
      </c>
      <c r="AA1286">
        <v>1.2</v>
      </c>
      <c r="AB1286" s="3" t="s">
        <v>1749</v>
      </c>
      <c r="AC1286">
        <v>15</v>
      </c>
      <c r="AD1286" t="e">
        <v>#N/A</v>
      </c>
      <c r="AE1286" t="e">
        <v>#N/A</v>
      </c>
      <c r="AF1286" t="e">
        <v>#N/A</v>
      </c>
      <c r="AG1286" t="e">
        <v>#N/A</v>
      </c>
      <c r="AH1286" t="e">
        <v>#N/A</v>
      </c>
      <c r="AI1286" t="e">
        <v>#N/A</v>
      </c>
      <c r="AJ1286">
        <v>30.622954100000001</v>
      </c>
      <c r="AK1286">
        <v>32.269068900000001</v>
      </c>
    </row>
    <row r="1287" spans="1:37" x14ac:dyDescent="0.3">
      <c r="A1287">
        <v>1301</v>
      </c>
      <c r="B1287" s="3">
        <v>1301</v>
      </c>
      <c r="C1287" t="s">
        <v>1543</v>
      </c>
      <c r="D1287" t="s">
        <v>499</v>
      </c>
      <c r="E1287" t="s">
        <v>500</v>
      </c>
      <c r="F1287" t="s">
        <v>82</v>
      </c>
      <c r="G1287" t="s">
        <v>69</v>
      </c>
      <c r="H1287" t="s">
        <v>708</v>
      </c>
      <c r="I1287">
        <v>3</v>
      </c>
      <c r="J1287" t="s">
        <v>70</v>
      </c>
      <c r="K1287">
        <v>6.8</v>
      </c>
      <c r="L1287" s="3" t="s">
        <v>1748</v>
      </c>
      <c r="M1287">
        <v>3.8</v>
      </c>
      <c r="N1287" s="3" t="s">
        <v>1748</v>
      </c>
      <c r="O1287">
        <v>4.0999999999999996</v>
      </c>
      <c r="P1287" s="3" t="s">
        <v>1749</v>
      </c>
      <c r="Q1287">
        <v>2.4</v>
      </c>
      <c r="R1287" s="3" t="s">
        <v>1749</v>
      </c>
      <c r="S1287">
        <v>1.8</v>
      </c>
      <c r="T1287" s="3" t="s">
        <v>1749</v>
      </c>
      <c r="U1287">
        <v>5.0999999999999996</v>
      </c>
      <c r="V1287" s="3" t="s">
        <v>1749</v>
      </c>
      <c r="W1287">
        <v>1.5</v>
      </c>
      <c r="X1287" s="3" t="s">
        <v>1749</v>
      </c>
      <c r="Y1287">
        <v>7.5</v>
      </c>
      <c r="Z1287" s="3" t="s">
        <v>1749</v>
      </c>
      <c r="AA1287">
        <v>1.1000000000000001</v>
      </c>
      <c r="AB1287" s="3" t="s">
        <v>1749</v>
      </c>
      <c r="AC1287">
        <v>12</v>
      </c>
      <c r="AD1287">
        <v>84</v>
      </c>
      <c r="AE1287">
        <v>0</v>
      </c>
      <c r="AF1287">
        <v>24</v>
      </c>
      <c r="AG1287">
        <v>41</v>
      </c>
      <c r="AH1287">
        <v>9804</v>
      </c>
      <c r="AI1287">
        <v>17936</v>
      </c>
      <c r="AJ1287">
        <v>43.207748600000002</v>
      </c>
      <c r="AK1287">
        <v>76.669045699999998</v>
      </c>
    </row>
    <row r="1288" spans="1:37" x14ac:dyDescent="0.3">
      <c r="A1288">
        <v>1302</v>
      </c>
      <c r="B1288" s="3">
        <v>1302</v>
      </c>
      <c r="C1288" t="s">
        <v>1544</v>
      </c>
      <c r="D1288" t="s">
        <v>372</v>
      </c>
      <c r="E1288" t="s">
        <v>373</v>
      </c>
      <c r="F1288" t="s">
        <v>61</v>
      </c>
      <c r="G1288" t="s">
        <v>78</v>
      </c>
      <c r="H1288" t="s">
        <v>708</v>
      </c>
      <c r="I1288">
        <v>3</v>
      </c>
      <c r="J1288" t="s">
        <v>64</v>
      </c>
      <c r="K1288">
        <v>9.8000000000000007</v>
      </c>
      <c r="L1288" s="3" t="s">
        <v>1748</v>
      </c>
      <c r="M1288">
        <v>8.5</v>
      </c>
      <c r="N1288" s="3" t="s">
        <v>1748</v>
      </c>
      <c r="O1288">
        <v>3.6</v>
      </c>
      <c r="P1288" s="3" t="s">
        <v>1749</v>
      </c>
      <c r="Q1288">
        <v>1.3</v>
      </c>
      <c r="R1288" s="3" t="s">
        <v>1749</v>
      </c>
      <c r="S1288">
        <v>3.9</v>
      </c>
      <c r="T1288" s="3" t="s">
        <v>1749</v>
      </c>
      <c r="U1288">
        <v>1.2</v>
      </c>
      <c r="V1288" s="3" t="s">
        <v>1749</v>
      </c>
      <c r="W1288">
        <v>1</v>
      </c>
      <c r="X1288" s="3" t="s">
        <v>1749</v>
      </c>
      <c r="Y1288">
        <v>12.7</v>
      </c>
      <c r="Z1288" s="3">
        <v>682</v>
      </c>
      <c r="AA1288">
        <v>1.1000000000000001</v>
      </c>
      <c r="AB1288" s="3" t="s">
        <v>1749</v>
      </c>
      <c r="AC1288">
        <v>12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  <c r="AI1288" t="e">
        <v>#N/A</v>
      </c>
      <c r="AJ1288">
        <v>43.207748600000002</v>
      </c>
      <c r="AK1288">
        <v>76.669045699999998</v>
      </c>
    </row>
    <row r="1289" spans="1:37" x14ac:dyDescent="0.3">
      <c r="A1289">
        <v>1303</v>
      </c>
      <c r="B1289" s="3" t="s">
        <v>1002</v>
      </c>
      <c r="C1289" t="s">
        <v>1545</v>
      </c>
      <c r="D1289" t="s">
        <v>347</v>
      </c>
      <c r="E1289" t="s">
        <v>348</v>
      </c>
      <c r="F1289" t="s">
        <v>68</v>
      </c>
      <c r="G1289" t="s">
        <v>69</v>
      </c>
      <c r="H1289" t="s">
        <v>320</v>
      </c>
      <c r="I1289">
        <v>3</v>
      </c>
      <c r="J1289" t="s">
        <v>70</v>
      </c>
      <c r="K1289">
        <v>6.2</v>
      </c>
      <c r="L1289" s="3" t="s">
        <v>1748</v>
      </c>
      <c r="M1289">
        <v>3.1</v>
      </c>
      <c r="N1289" s="3" t="s">
        <v>1748</v>
      </c>
      <c r="O1289">
        <v>3.4</v>
      </c>
      <c r="P1289" s="3" t="s">
        <v>1749</v>
      </c>
      <c r="Q1289">
        <v>8.6</v>
      </c>
      <c r="R1289" s="3" t="s">
        <v>1749</v>
      </c>
      <c r="S1289">
        <v>6.1</v>
      </c>
      <c r="T1289" s="3" t="s">
        <v>1749</v>
      </c>
      <c r="U1289">
        <v>1.5</v>
      </c>
      <c r="V1289" s="3" t="s">
        <v>1749</v>
      </c>
      <c r="W1289">
        <v>1.6</v>
      </c>
      <c r="X1289" s="3" t="s">
        <v>1749</v>
      </c>
      <c r="Y1289">
        <v>8.5</v>
      </c>
      <c r="Z1289" s="3" t="s">
        <v>1749</v>
      </c>
      <c r="AA1289">
        <v>1.7</v>
      </c>
      <c r="AB1289" s="3" t="s">
        <v>1749</v>
      </c>
      <c r="AC1289">
        <v>12</v>
      </c>
      <c r="AD1289" t="e">
        <v>#N/A</v>
      </c>
      <c r="AE1289" t="e">
        <v>#N/A</v>
      </c>
      <c r="AF1289" t="e">
        <v>#N/A</v>
      </c>
      <c r="AG1289" t="e">
        <v>#N/A</v>
      </c>
      <c r="AH1289" t="e">
        <v>#N/A</v>
      </c>
      <c r="AI1289" t="e">
        <v>#N/A</v>
      </c>
      <c r="AJ1289">
        <v>14.881771499999999</v>
      </c>
      <c r="AK1289">
        <v>102.0206962</v>
      </c>
    </row>
    <row r="1290" spans="1:37" x14ac:dyDescent="0.3">
      <c r="A1290">
        <v>1304</v>
      </c>
      <c r="B1290" s="3" t="s">
        <v>1002</v>
      </c>
      <c r="C1290" t="s">
        <v>1546</v>
      </c>
      <c r="D1290" t="s">
        <v>167</v>
      </c>
      <c r="E1290" t="s">
        <v>168</v>
      </c>
      <c r="F1290" t="s">
        <v>68</v>
      </c>
      <c r="G1290" t="s">
        <v>78</v>
      </c>
      <c r="H1290" t="s">
        <v>63</v>
      </c>
      <c r="I1290">
        <v>3</v>
      </c>
      <c r="J1290" t="s">
        <v>440</v>
      </c>
      <c r="K1290">
        <v>5.7</v>
      </c>
      <c r="L1290" s="3" t="s">
        <v>1748</v>
      </c>
      <c r="M1290">
        <v>5.5</v>
      </c>
      <c r="N1290" s="3" t="s">
        <v>1748</v>
      </c>
      <c r="O1290">
        <v>3.6</v>
      </c>
      <c r="P1290" s="3" t="s">
        <v>1749</v>
      </c>
      <c r="Q1290">
        <v>5.6</v>
      </c>
      <c r="R1290" s="3" t="s">
        <v>1749</v>
      </c>
      <c r="S1290">
        <v>8.4</v>
      </c>
      <c r="T1290" s="3" t="s">
        <v>1749</v>
      </c>
      <c r="U1290">
        <v>7.4</v>
      </c>
      <c r="V1290" s="3" t="s">
        <v>1749</v>
      </c>
      <c r="W1290">
        <v>1.1000000000000001</v>
      </c>
      <c r="X1290" s="3" t="s">
        <v>1749</v>
      </c>
      <c r="Y1290">
        <v>20.9</v>
      </c>
      <c r="Z1290" s="3">
        <v>395</v>
      </c>
      <c r="AA1290">
        <v>4.9000000000000004</v>
      </c>
      <c r="AB1290" s="3" t="s">
        <v>1749</v>
      </c>
      <c r="AC1290">
        <v>12</v>
      </c>
      <c r="AD1290" t="e">
        <v>#N/A</v>
      </c>
      <c r="AE1290" t="e">
        <v>#N/A</v>
      </c>
      <c r="AF1290" t="e">
        <v>#N/A</v>
      </c>
      <c r="AG1290" t="e">
        <v>#N/A</v>
      </c>
      <c r="AH1290" t="e">
        <v>#N/A</v>
      </c>
      <c r="AI1290" t="e">
        <v>#N/A</v>
      </c>
      <c r="AJ1290">
        <v>25.1740706</v>
      </c>
      <c r="AK1290">
        <v>121.44730079999999</v>
      </c>
    </row>
    <row r="1291" spans="1:37" x14ac:dyDescent="0.3">
      <c r="A1291">
        <v>1305</v>
      </c>
      <c r="B1291" s="3" t="s">
        <v>1002</v>
      </c>
      <c r="C1291" t="s">
        <v>1547</v>
      </c>
      <c r="D1291" t="s">
        <v>543</v>
      </c>
      <c r="E1291" t="s">
        <v>544</v>
      </c>
      <c r="F1291" t="s">
        <v>82</v>
      </c>
      <c r="G1291" t="s">
        <v>78</v>
      </c>
      <c r="H1291" t="s">
        <v>63</v>
      </c>
      <c r="I1291">
        <v>4</v>
      </c>
      <c r="J1291" t="s">
        <v>70</v>
      </c>
      <c r="K1291">
        <v>6.3</v>
      </c>
      <c r="L1291" s="3" t="s">
        <v>1748</v>
      </c>
      <c r="M1291">
        <v>4.3</v>
      </c>
      <c r="N1291" s="3" t="s">
        <v>1748</v>
      </c>
      <c r="O1291">
        <v>4.0999999999999996</v>
      </c>
      <c r="P1291" s="3" t="s">
        <v>1749</v>
      </c>
      <c r="Q1291">
        <v>2.1</v>
      </c>
      <c r="R1291" s="3" t="s">
        <v>1749</v>
      </c>
      <c r="S1291">
        <v>1.6</v>
      </c>
      <c r="T1291" s="3" t="s">
        <v>1749</v>
      </c>
      <c r="U1291">
        <v>2</v>
      </c>
      <c r="V1291" s="3" t="s">
        <v>1749</v>
      </c>
      <c r="W1291">
        <v>21.4</v>
      </c>
      <c r="X1291" s="3">
        <v>533</v>
      </c>
      <c r="Y1291">
        <v>6.5</v>
      </c>
      <c r="Z1291" s="3" t="s">
        <v>1749</v>
      </c>
      <c r="AA1291">
        <v>13.9</v>
      </c>
      <c r="AB1291" s="3">
        <v>625</v>
      </c>
      <c r="AC1291">
        <v>12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>
        <v>30.798596700000001</v>
      </c>
      <c r="AK1291">
        <v>31.0017982</v>
      </c>
    </row>
    <row r="1292" spans="1:37" x14ac:dyDescent="0.3">
      <c r="A1292">
        <v>1306</v>
      </c>
      <c r="B1292" s="3" t="s">
        <v>1002</v>
      </c>
      <c r="C1292" t="s">
        <v>1548</v>
      </c>
      <c r="D1292" t="s">
        <v>1028</v>
      </c>
      <c r="E1292" t="s">
        <v>1029</v>
      </c>
      <c r="F1292" t="s">
        <v>68</v>
      </c>
      <c r="G1292" t="s">
        <v>134</v>
      </c>
      <c r="H1292" t="s">
        <v>708</v>
      </c>
      <c r="I1292">
        <v>5</v>
      </c>
      <c r="J1292" t="s">
        <v>70</v>
      </c>
      <c r="K1292">
        <v>5</v>
      </c>
      <c r="L1292" s="3" t="s">
        <v>1748</v>
      </c>
      <c r="M1292">
        <v>4.8</v>
      </c>
      <c r="N1292" s="3" t="s">
        <v>1748</v>
      </c>
      <c r="O1292">
        <v>7.3</v>
      </c>
      <c r="P1292" s="3" t="s">
        <v>1749</v>
      </c>
      <c r="Q1292">
        <v>3.7</v>
      </c>
      <c r="R1292" s="3" t="s">
        <v>1749</v>
      </c>
      <c r="S1292">
        <v>1.7</v>
      </c>
      <c r="T1292" s="3" t="s">
        <v>1749</v>
      </c>
      <c r="U1292">
        <v>2.7</v>
      </c>
      <c r="V1292" s="3" t="s">
        <v>1749</v>
      </c>
      <c r="W1292">
        <v>2.8</v>
      </c>
      <c r="X1292" s="3" t="s">
        <v>1749</v>
      </c>
      <c r="Y1292">
        <v>8</v>
      </c>
      <c r="Z1292" s="3" t="s">
        <v>1749</v>
      </c>
      <c r="AA1292">
        <v>1.1000000000000001</v>
      </c>
      <c r="AB1292" s="3" t="s">
        <v>1749</v>
      </c>
      <c r="AC1292">
        <v>12</v>
      </c>
      <c r="AD1292">
        <v>78</v>
      </c>
      <c r="AE1292">
        <v>2</v>
      </c>
      <c r="AF1292">
        <v>789</v>
      </c>
      <c r="AG1292">
        <v>852</v>
      </c>
      <c r="AH1292">
        <v>14350</v>
      </c>
      <c r="AI1292">
        <v>26687</v>
      </c>
      <c r="AJ1292">
        <v>46.769246299999999</v>
      </c>
      <c r="AK1292">
        <v>23.585707800000002</v>
      </c>
    </row>
    <row r="1293" spans="1:37" x14ac:dyDescent="0.3">
      <c r="A1293">
        <v>1307</v>
      </c>
      <c r="B1293" s="3" t="s">
        <v>856</v>
      </c>
      <c r="C1293" t="s">
        <v>1549</v>
      </c>
      <c r="D1293" t="s">
        <v>416</v>
      </c>
      <c r="E1293" t="s">
        <v>417</v>
      </c>
      <c r="F1293" t="s">
        <v>61</v>
      </c>
      <c r="G1293" t="s">
        <v>78</v>
      </c>
      <c r="H1293" t="s">
        <v>63</v>
      </c>
      <c r="I1293">
        <v>2</v>
      </c>
      <c r="J1293" t="s">
        <v>70</v>
      </c>
      <c r="K1293">
        <v>5.7</v>
      </c>
      <c r="L1293" s="3" t="s">
        <v>1748</v>
      </c>
      <c r="M1293">
        <v>1.9</v>
      </c>
      <c r="N1293" s="3" t="s">
        <v>1748</v>
      </c>
      <c r="O1293">
        <v>23.8</v>
      </c>
      <c r="P1293" s="3">
        <v>596</v>
      </c>
      <c r="Q1293">
        <v>2.7</v>
      </c>
      <c r="R1293" s="3" t="s">
        <v>1749</v>
      </c>
      <c r="S1293">
        <v>0</v>
      </c>
      <c r="T1293" s="3">
        <v>0</v>
      </c>
      <c r="U1293">
        <v>11.3</v>
      </c>
      <c r="V1293" s="3">
        <v>686</v>
      </c>
      <c r="W1293">
        <v>1</v>
      </c>
      <c r="X1293" s="3" t="s">
        <v>1749</v>
      </c>
      <c r="Y1293">
        <v>6.2</v>
      </c>
      <c r="Z1293" s="3" t="s">
        <v>1749</v>
      </c>
      <c r="AA1293">
        <v>1</v>
      </c>
      <c r="AB1293" s="3" t="s">
        <v>1749</v>
      </c>
      <c r="AC1293">
        <v>12</v>
      </c>
      <c r="AD1293">
        <v>82</v>
      </c>
      <c r="AE1293">
        <v>4</v>
      </c>
      <c r="AF1293">
        <v>1686</v>
      </c>
      <c r="AG1293">
        <v>1610</v>
      </c>
      <c r="AH1293">
        <v>16879</v>
      </c>
      <c r="AI1293">
        <v>32874</v>
      </c>
      <c r="AJ1293">
        <v>51.246453600000002</v>
      </c>
      <c r="AK1293">
        <v>22.568446300000002</v>
      </c>
    </row>
    <row r="1294" spans="1:37" x14ac:dyDescent="0.3">
      <c r="A1294">
        <v>1308</v>
      </c>
      <c r="B1294" s="3" t="s">
        <v>1002</v>
      </c>
      <c r="C1294" t="s">
        <v>1550</v>
      </c>
      <c r="D1294" t="s">
        <v>1028</v>
      </c>
      <c r="E1294" t="s">
        <v>1029</v>
      </c>
      <c r="F1294" t="s">
        <v>68</v>
      </c>
      <c r="G1294" t="s">
        <v>134</v>
      </c>
      <c r="H1294" t="s">
        <v>708</v>
      </c>
      <c r="I1294">
        <v>4</v>
      </c>
      <c r="J1294" t="s">
        <v>70</v>
      </c>
      <c r="K1294">
        <v>6</v>
      </c>
      <c r="L1294" s="3" t="s">
        <v>1748</v>
      </c>
      <c r="M1294">
        <v>6.8</v>
      </c>
      <c r="N1294" s="3" t="s">
        <v>1748</v>
      </c>
      <c r="O1294">
        <v>2.4</v>
      </c>
      <c r="P1294" s="3" t="s">
        <v>1749</v>
      </c>
      <c r="Q1294">
        <v>5.5</v>
      </c>
      <c r="R1294" s="3" t="s">
        <v>1749</v>
      </c>
      <c r="S1294">
        <v>0</v>
      </c>
      <c r="T1294" s="3">
        <v>0</v>
      </c>
      <c r="U1294">
        <v>5</v>
      </c>
      <c r="V1294" s="3" t="s">
        <v>1749</v>
      </c>
      <c r="W1294">
        <v>2.2000000000000002</v>
      </c>
      <c r="X1294" s="3" t="s">
        <v>1749</v>
      </c>
      <c r="Y1294">
        <v>6.5</v>
      </c>
      <c r="Z1294" s="3" t="s">
        <v>1749</v>
      </c>
      <c r="AA1294">
        <v>1.1000000000000001</v>
      </c>
      <c r="AB1294" s="3" t="s">
        <v>1749</v>
      </c>
      <c r="AC1294">
        <v>12</v>
      </c>
      <c r="AD1294">
        <v>78</v>
      </c>
      <c r="AE1294">
        <v>2</v>
      </c>
      <c r="AF1294">
        <v>789</v>
      </c>
      <c r="AG1294">
        <v>852</v>
      </c>
      <c r="AH1294">
        <v>14350</v>
      </c>
      <c r="AI1294">
        <v>26687</v>
      </c>
      <c r="AJ1294">
        <v>47.154597699999997</v>
      </c>
      <c r="AK1294">
        <v>27.599395999999999</v>
      </c>
    </row>
    <row r="1295" spans="1:37" x14ac:dyDescent="0.3">
      <c r="A1295">
        <v>1309</v>
      </c>
      <c r="B1295" s="3" t="s">
        <v>1002</v>
      </c>
      <c r="C1295" t="s">
        <v>1551</v>
      </c>
      <c r="D1295" t="s">
        <v>688</v>
      </c>
      <c r="E1295" t="s">
        <v>689</v>
      </c>
      <c r="F1295" t="s">
        <v>68</v>
      </c>
      <c r="G1295" t="s">
        <v>69</v>
      </c>
      <c r="H1295" t="s">
        <v>708</v>
      </c>
      <c r="I1295">
        <v>3</v>
      </c>
      <c r="J1295" t="s">
        <v>70</v>
      </c>
      <c r="K1295">
        <v>8</v>
      </c>
      <c r="L1295" s="3" t="s">
        <v>1748</v>
      </c>
      <c r="M1295">
        <v>13</v>
      </c>
      <c r="N1295" s="3" t="s">
        <v>1748</v>
      </c>
      <c r="O1295">
        <v>3.8</v>
      </c>
      <c r="P1295" s="3" t="s">
        <v>1749</v>
      </c>
      <c r="Q1295">
        <v>3.4</v>
      </c>
      <c r="R1295" s="3" t="s">
        <v>1749</v>
      </c>
      <c r="S1295">
        <v>9</v>
      </c>
      <c r="T1295" s="3" t="s">
        <v>1749</v>
      </c>
      <c r="U1295">
        <v>8</v>
      </c>
      <c r="V1295" s="3" t="s">
        <v>1749</v>
      </c>
      <c r="W1295">
        <v>3</v>
      </c>
      <c r="X1295" s="3" t="s">
        <v>1749</v>
      </c>
      <c r="Y1295">
        <v>6.2</v>
      </c>
      <c r="Z1295" s="3" t="s">
        <v>1749</v>
      </c>
      <c r="AA1295">
        <v>1.1000000000000001</v>
      </c>
      <c r="AB1295" s="3" t="s">
        <v>1749</v>
      </c>
      <c r="AC1295">
        <v>12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>
        <v>32.1028831</v>
      </c>
      <c r="AK1295">
        <v>36.181121500000003</v>
      </c>
    </row>
    <row r="1296" spans="1:37" x14ac:dyDescent="0.3">
      <c r="A1296">
        <v>1310</v>
      </c>
      <c r="B1296" s="3" t="s">
        <v>856</v>
      </c>
      <c r="C1296" t="s">
        <v>1552</v>
      </c>
      <c r="D1296" t="s">
        <v>193</v>
      </c>
      <c r="E1296" t="s">
        <v>194</v>
      </c>
      <c r="F1296" t="s">
        <v>68</v>
      </c>
      <c r="G1296" t="s">
        <v>78</v>
      </c>
      <c r="H1296" t="s">
        <v>320</v>
      </c>
      <c r="I1296">
        <v>5</v>
      </c>
      <c r="J1296" t="s">
        <v>70</v>
      </c>
      <c r="K1296">
        <v>4</v>
      </c>
      <c r="L1296" s="3" t="s">
        <v>1748</v>
      </c>
      <c r="M1296">
        <v>1.9</v>
      </c>
      <c r="N1296" s="3" t="s">
        <v>1748</v>
      </c>
      <c r="O1296">
        <v>24.9</v>
      </c>
      <c r="P1296" s="3">
        <v>586</v>
      </c>
      <c r="Q1296">
        <v>1.2</v>
      </c>
      <c r="R1296" s="3" t="s">
        <v>1749</v>
      </c>
      <c r="S1296">
        <v>1.5</v>
      </c>
      <c r="T1296" s="3" t="s">
        <v>1749</v>
      </c>
      <c r="U1296">
        <v>38.9</v>
      </c>
      <c r="V1296" s="3">
        <v>353</v>
      </c>
      <c r="W1296">
        <v>1</v>
      </c>
      <c r="X1296" s="3" t="s">
        <v>1749</v>
      </c>
      <c r="Y1296">
        <v>8.8000000000000007</v>
      </c>
      <c r="Z1296" s="3" t="s">
        <v>1749</v>
      </c>
      <c r="AA1296">
        <v>1.5</v>
      </c>
      <c r="AB1296" s="3" t="s">
        <v>1749</v>
      </c>
      <c r="AC1296">
        <v>12</v>
      </c>
      <c r="AD1296">
        <v>87</v>
      </c>
      <c r="AE1296">
        <v>17</v>
      </c>
      <c r="AF1296">
        <v>3786</v>
      </c>
      <c r="AG1296">
        <v>12588</v>
      </c>
      <c r="AH1296">
        <v>9400</v>
      </c>
      <c r="AI1296">
        <v>17679</v>
      </c>
      <c r="AJ1296">
        <v>61.524009999999997</v>
      </c>
      <c r="AK1296">
        <v>105.31875599999999</v>
      </c>
    </row>
    <row r="1297" spans="1:37" x14ac:dyDescent="0.3">
      <c r="A1297">
        <v>1312</v>
      </c>
      <c r="B1297" s="3" t="s">
        <v>856</v>
      </c>
      <c r="C1297" t="s">
        <v>1553</v>
      </c>
      <c r="D1297" t="s">
        <v>193</v>
      </c>
      <c r="E1297" t="s">
        <v>194</v>
      </c>
      <c r="F1297" t="s">
        <v>68</v>
      </c>
      <c r="G1297" t="s">
        <v>69</v>
      </c>
      <c r="H1297" t="s">
        <v>708</v>
      </c>
      <c r="I1297">
        <v>5</v>
      </c>
      <c r="J1297" t="s">
        <v>70</v>
      </c>
      <c r="K1297">
        <v>4</v>
      </c>
      <c r="L1297" s="3" t="s">
        <v>1748</v>
      </c>
      <c r="M1297">
        <v>1.3</v>
      </c>
      <c r="N1297" s="3" t="s">
        <v>1748</v>
      </c>
      <c r="O1297">
        <v>18.399999999999999</v>
      </c>
      <c r="P1297" s="3" t="s">
        <v>1749</v>
      </c>
      <c r="Q1297">
        <v>2</v>
      </c>
      <c r="R1297" s="3" t="s">
        <v>1749</v>
      </c>
      <c r="S1297">
        <v>2.4</v>
      </c>
      <c r="T1297" s="3" t="s">
        <v>1749</v>
      </c>
      <c r="U1297">
        <v>52.9</v>
      </c>
      <c r="V1297" s="3">
        <v>275</v>
      </c>
      <c r="W1297">
        <v>1.2</v>
      </c>
      <c r="X1297" s="3" t="s">
        <v>1749</v>
      </c>
      <c r="Y1297">
        <v>7.9</v>
      </c>
      <c r="Z1297" s="3" t="s">
        <v>1749</v>
      </c>
      <c r="AA1297">
        <v>3.5</v>
      </c>
      <c r="AB1297" s="3" t="s">
        <v>1749</v>
      </c>
      <c r="AC1297">
        <v>12</v>
      </c>
      <c r="AD1297">
        <v>87</v>
      </c>
      <c r="AE1297">
        <v>17</v>
      </c>
      <c r="AF1297">
        <v>3786</v>
      </c>
      <c r="AG1297">
        <v>12588</v>
      </c>
      <c r="AH1297">
        <v>9400</v>
      </c>
      <c r="AI1297">
        <v>17679</v>
      </c>
      <c r="AJ1297">
        <v>50.599713399999999</v>
      </c>
      <c r="AK1297">
        <v>36.598262099999999</v>
      </c>
    </row>
    <row r="1298" spans="1:37" x14ac:dyDescent="0.3">
      <c r="A1298">
        <v>1313</v>
      </c>
      <c r="B1298" s="3" t="s">
        <v>1002</v>
      </c>
      <c r="C1298" t="s">
        <v>1554</v>
      </c>
      <c r="D1298" t="s">
        <v>372</v>
      </c>
      <c r="E1298" t="s">
        <v>373</v>
      </c>
      <c r="F1298" t="s">
        <v>61</v>
      </c>
      <c r="G1298" t="s">
        <v>78</v>
      </c>
      <c r="H1298" t="s">
        <v>320</v>
      </c>
      <c r="I1298">
        <v>4</v>
      </c>
      <c r="J1298" t="s">
        <v>70</v>
      </c>
      <c r="K1298">
        <v>7</v>
      </c>
      <c r="L1298" s="3" t="s">
        <v>1748</v>
      </c>
      <c r="M1298">
        <v>4.2</v>
      </c>
      <c r="N1298" s="3" t="s">
        <v>1748</v>
      </c>
      <c r="O1298">
        <v>14.7</v>
      </c>
      <c r="P1298" s="3" t="s">
        <v>1749</v>
      </c>
      <c r="Q1298">
        <v>1.3</v>
      </c>
      <c r="R1298" s="3" t="s">
        <v>1749</v>
      </c>
      <c r="S1298">
        <v>3</v>
      </c>
      <c r="T1298" s="3" t="s">
        <v>1749</v>
      </c>
      <c r="U1298">
        <v>2.8</v>
      </c>
      <c r="V1298" s="3" t="s">
        <v>1749</v>
      </c>
      <c r="W1298">
        <v>1</v>
      </c>
      <c r="X1298" s="3" t="s">
        <v>1749</v>
      </c>
      <c r="Y1298">
        <v>12.5</v>
      </c>
      <c r="Z1298" s="3">
        <v>698</v>
      </c>
      <c r="AA1298">
        <v>1</v>
      </c>
      <c r="AB1298" s="3" t="s">
        <v>1749</v>
      </c>
      <c r="AC1298">
        <v>12</v>
      </c>
      <c r="AD1298" t="e">
        <v>#N/A</v>
      </c>
      <c r="AE1298" t="e">
        <v>#N/A</v>
      </c>
      <c r="AF1298" t="e">
        <v>#N/A</v>
      </c>
      <c r="AG1298" t="e">
        <v>#N/A</v>
      </c>
      <c r="AH1298" t="e">
        <v>#N/A</v>
      </c>
      <c r="AI1298" t="e">
        <v>#N/A</v>
      </c>
      <c r="AJ1298">
        <v>52.265525400000001</v>
      </c>
      <c r="AK1298">
        <v>76.966757299999998</v>
      </c>
    </row>
    <row r="1299" spans="1:37" x14ac:dyDescent="0.3">
      <c r="A1299">
        <v>1314</v>
      </c>
      <c r="B1299" s="3" t="s">
        <v>1002</v>
      </c>
      <c r="C1299" t="s">
        <v>1555</v>
      </c>
      <c r="D1299" t="s">
        <v>1028</v>
      </c>
      <c r="E1299" t="s">
        <v>1029</v>
      </c>
      <c r="F1299" t="s">
        <v>68</v>
      </c>
      <c r="G1299" t="s">
        <v>69</v>
      </c>
      <c r="H1299" t="s">
        <v>320</v>
      </c>
      <c r="I1299">
        <v>4</v>
      </c>
      <c r="J1299" t="s">
        <v>70</v>
      </c>
      <c r="K1299">
        <v>6</v>
      </c>
      <c r="L1299" s="3" t="s">
        <v>1748</v>
      </c>
      <c r="M1299">
        <v>3.8</v>
      </c>
      <c r="N1299" s="3" t="s">
        <v>1748</v>
      </c>
      <c r="O1299">
        <v>6</v>
      </c>
      <c r="P1299" s="3" t="s">
        <v>1749</v>
      </c>
      <c r="Q1299">
        <v>3.3</v>
      </c>
      <c r="R1299" s="3" t="s">
        <v>1749</v>
      </c>
      <c r="S1299">
        <v>2.4</v>
      </c>
      <c r="T1299" s="3" t="s">
        <v>1749</v>
      </c>
      <c r="U1299">
        <v>2</v>
      </c>
      <c r="V1299" s="3" t="s">
        <v>1749</v>
      </c>
      <c r="W1299">
        <v>3.4</v>
      </c>
      <c r="X1299" s="3" t="s">
        <v>1749</v>
      </c>
      <c r="Y1299">
        <v>7.9</v>
      </c>
      <c r="Z1299" s="3" t="s">
        <v>1749</v>
      </c>
      <c r="AA1299">
        <v>1.6</v>
      </c>
      <c r="AB1299" s="3" t="s">
        <v>1749</v>
      </c>
      <c r="AC1299">
        <v>12</v>
      </c>
      <c r="AD1299">
        <v>78</v>
      </c>
      <c r="AE1299">
        <v>2</v>
      </c>
      <c r="AF1299">
        <v>789</v>
      </c>
      <c r="AG1299">
        <v>852</v>
      </c>
      <c r="AH1299">
        <v>14350</v>
      </c>
      <c r="AI1299">
        <v>26687</v>
      </c>
      <c r="AJ1299">
        <v>45.645348300000002</v>
      </c>
      <c r="AK1299">
        <v>25.589161799999999</v>
      </c>
    </row>
    <row r="1300" spans="1:37" x14ac:dyDescent="0.3">
      <c r="A1300">
        <v>1315</v>
      </c>
      <c r="B1300" s="3" t="s">
        <v>1002</v>
      </c>
      <c r="C1300" t="s">
        <v>1556</v>
      </c>
      <c r="D1300" t="s">
        <v>167</v>
      </c>
      <c r="E1300" t="s">
        <v>168</v>
      </c>
      <c r="F1300" t="s">
        <v>68</v>
      </c>
      <c r="G1300" t="s">
        <v>62</v>
      </c>
      <c r="H1300" t="s">
        <v>320</v>
      </c>
      <c r="I1300">
        <v>4</v>
      </c>
      <c r="J1300" t="s">
        <v>440</v>
      </c>
      <c r="K1300">
        <v>6.2</v>
      </c>
      <c r="L1300" s="3" t="s">
        <v>1748</v>
      </c>
      <c r="M1300">
        <v>6.1</v>
      </c>
      <c r="N1300" s="3" t="s">
        <v>1748</v>
      </c>
      <c r="O1300">
        <v>5.2</v>
      </c>
      <c r="P1300" s="3" t="s">
        <v>1749</v>
      </c>
      <c r="Q1300">
        <v>4.5</v>
      </c>
      <c r="R1300" s="3" t="s">
        <v>1749</v>
      </c>
      <c r="S1300">
        <v>10.199999999999999</v>
      </c>
      <c r="T1300" s="3" t="s">
        <v>1749</v>
      </c>
      <c r="U1300">
        <v>9.3000000000000007</v>
      </c>
      <c r="V1300" s="3" t="s">
        <v>1749</v>
      </c>
      <c r="W1300">
        <v>1.1000000000000001</v>
      </c>
      <c r="X1300" s="3" t="s">
        <v>1749</v>
      </c>
      <c r="Y1300">
        <v>12.6</v>
      </c>
      <c r="Z1300" s="3">
        <v>688</v>
      </c>
      <c r="AA1300">
        <v>3.9</v>
      </c>
      <c r="AB1300" s="3" t="s">
        <v>1749</v>
      </c>
      <c r="AC1300">
        <v>12</v>
      </c>
      <c r="AD1300" t="e">
        <v>#N/A</v>
      </c>
      <c r="AE1300" t="e">
        <v>#N/A</v>
      </c>
      <c r="AF1300" t="e">
        <v>#N/A</v>
      </c>
      <c r="AG1300" t="e">
        <v>#N/A</v>
      </c>
      <c r="AH1300" t="e">
        <v>#N/A</v>
      </c>
      <c r="AI1300" t="e">
        <v>#N/A</v>
      </c>
      <c r="AJ1300">
        <v>24.1824689</v>
      </c>
      <c r="AK1300">
        <v>120.60254740000001</v>
      </c>
    </row>
    <row r="1301" spans="1:37" x14ac:dyDescent="0.3">
      <c r="A1301">
        <v>1316</v>
      </c>
      <c r="B1301" s="3">
        <v>1316</v>
      </c>
      <c r="C1301" t="s">
        <v>1557</v>
      </c>
      <c r="D1301" t="s">
        <v>908</v>
      </c>
      <c r="E1301" t="s">
        <v>909</v>
      </c>
      <c r="F1301" t="s">
        <v>61</v>
      </c>
      <c r="G1301" t="s">
        <v>62</v>
      </c>
      <c r="H1301" t="s">
        <v>708</v>
      </c>
      <c r="I1301">
        <v>2</v>
      </c>
      <c r="J1301" t="s">
        <v>440</v>
      </c>
      <c r="K1301">
        <v>5.6</v>
      </c>
      <c r="L1301" s="3" t="s">
        <v>1748</v>
      </c>
      <c r="M1301">
        <v>8.9</v>
      </c>
      <c r="N1301" s="3" t="s">
        <v>1748</v>
      </c>
      <c r="O1301">
        <v>2.5</v>
      </c>
      <c r="P1301" s="3" t="s">
        <v>1749</v>
      </c>
      <c r="Q1301">
        <v>2.4</v>
      </c>
      <c r="R1301" s="3" t="s">
        <v>1749</v>
      </c>
      <c r="S1301">
        <v>3.9</v>
      </c>
      <c r="T1301" s="3" t="s">
        <v>1749</v>
      </c>
      <c r="U1301">
        <v>1.2</v>
      </c>
      <c r="V1301" s="3" t="s">
        <v>1749</v>
      </c>
      <c r="W1301">
        <v>1</v>
      </c>
      <c r="X1301" s="3" t="s">
        <v>1749</v>
      </c>
      <c r="Y1301">
        <v>9.6999999999999993</v>
      </c>
      <c r="Z1301" s="3" t="s">
        <v>1749</v>
      </c>
      <c r="AA1301">
        <v>1</v>
      </c>
      <c r="AB1301" s="3" t="s">
        <v>1749</v>
      </c>
      <c r="AC1301">
        <v>12</v>
      </c>
      <c r="AD1301" t="e">
        <v>#N/A</v>
      </c>
      <c r="AE1301" t="e">
        <v>#N/A</v>
      </c>
      <c r="AF1301" t="e">
        <v>#N/A</v>
      </c>
      <c r="AG1301" t="e">
        <v>#N/A</v>
      </c>
      <c r="AH1301" t="e">
        <v>#N/A</v>
      </c>
      <c r="AI1301" t="e">
        <v>#N/A</v>
      </c>
      <c r="AJ1301">
        <v>23.797882900000001</v>
      </c>
      <c r="AK1301">
        <v>90.449709999999996</v>
      </c>
    </row>
    <row r="1302" spans="1:37" x14ac:dyDescent="0.3">
      <c r="A1302">
        <v>1317</v>
      </c>
      <c r="B1302" s="3">
        <v>1317</v>
      </c>
      <c r="C1302" t="s">
        <v>1558</v>
      </c>
      <c r="D1302" t="s">
        <v>215</v>
      </c>
      <c r="E1302" t="s">
        <v>216</v>
      </c>
      <c r="F1302" t="s">
        <v>61</v>
      </c>
      <c r="G1302" t="s">
        <v>62</v>
      </c>
      <c r="H1302" t="s">
        <v>320</v>
      </c>
      <c r="I1302">
        <v>3</v>
      </c>
      <c r="J1302" t="s">
        <v>64</v>
      </c>
      <c r="K1302">
        <v>8.9</v>
      </c>
      <c r="L1302" s="3" t="s">
        <v>1748</v>
      </c>
      <c r="M1302">
        <v>5.4</v>
      </c>
      <c r="N1302" s="3" t="s">
        <v>1748</v>
      </c>
      <c r="O1302">
        <v>3.1</v>
      </c>
      <c r="P1302" s="3" t="s">
        <v>1749</v>
      </c>
      <c r="Q1302">
        <v>2.9</v>
      </c>
      <c r="R1302" s="3" t="s">
        <v>1749</v>
      </c>
      <c r="S1302">
        <v>14.2</v>
      </c>
      <c r="T1302" s="3">
        <v>679</v>
      </c>
      <c r="U1302">
        <v>1.8</v>
      </c>
      <c r="V1302" s="3" t="s">
        <v>1749</v>
      </c>
      <c r="W1302">
        <v>1</v>
      </c>
      <c r="X1302" s="3" t="s">
        <v>1749</v>
      </c>
      <c r="Y1302">
        <v>7.8</v>
      </c>
      <c r="Z1302" s="3" t="s">
        <v>1749</v>
      </c>
      <c r="AA1302">
        <v>1</v>
      </c>
      <c r="AB1302" s="3" t="s">
        <v>1749</v>
      </c>
      <c r="AC1302">
        <v>12</v>
      </c>
      <c r="AD1302">
        <v>83</v>
      </c>
      <c r="AE1302">
        <v>11</v>
      </c>
      <c r="AF1302">
        <v>5757</v>
      </c>
      <c r="AG1302">
        <v>9004</v>
      </c>
      <c r="AH1302">
        <v>24975</v>
      </c>
      <c r="AI1302">
        <v>46620</v>
      </c>
      <c r="AJ1302">
        <v>-33.4459497</v>
      </c>
      <c r="AK1302">
        <v>-70.661746500000007</v>
      </c>
    </row>
    <row r="1303" spans="1:37" x14ac:dyDescent="0.3">
      <c r="A1303">
        <v>1318</v>
      </c>
      <c r="B1303" s="3" t="s">
        <v>856</v>
      </c>
      <c r="C1303" t="s">
        <v>1559</v>
      </c>
      <c r="D1303" t="s">
        <v>202</v>
      </c>
      <c r="E1303" t="s">
        <v>203</v>
      </c>
      <c r="F1303" t="s">
        <v>68</v>
      </c>
      <c r="G1303" t="s">
        <v>69</v>
      </c>
      <c r="H1303" t="s">
        <v>708</v>
      </c>
      <c r="I1303">
        <v>4</v>
      </c>
      <c r="J1303" t="s">
        <v>70</v>
      </c>
      <c r="K1303">
        <v>3.3</v>
      </c>
      <c r="L1303" s="3" t="s">
        <v>1748</v>
      </c>
      <c r="M1303">
        <v>1.9</v>
      </c>
      <c r="N1303" s="3" t="s">
        <v>1748</v>
      </c>
      <c r="O1303">
        <v>34.200000000000003</v>
      </c>
      <c r="P1303" s="3">
        <v>468</v>
      </c>
      <c r="Q1303">
        <v>1.2</v>
      </c>
      <c r="R1303" s="3" t="s">
        <v>1749</v>
      </c>
      <c r="S1303">
        <v>0</v>
      </c>
      <c r="T1303" s="3">
        <v>0</v>
      </c>
      <c r="U1303">
        <v>0</v>
      </c>
      <c r="V1303" s="3">
        <v>0</v>
      </c>
      <c r="W1303">
        <v>1</v>
      </c>
      <c r="X1303" s="3" t="s">
        <v>1749</v>
      </c>
      <c r="Y1303">
        <v>3.9</v>
      </c>
      <c r="Z1303" s="3" t="s">
        <v>1749</v>
      </c>
      <c r="AA1303">
        <v>1</v>
      </c>
      <c r="AB1303" s="3" t="s">
        <v>1749</v>
      </c>
      <c r="AC1303">
        <v>12</v>
      </c>
      <c r="AD1303">
        <v>79</v>
      </c>
      <c r="AE1303">
        <v>10</v>
      </c>
      <c r="AF1303">
        <v>3364</v>
      </c>
      <c r="AG1303">
        <v>13084</v>
      </c>
      <c r="AH1303">
        <v>13964</v>
      </c>
      <c r="AI1303">
        <v>26036</v>
      </c>
      <c r="AJ1303">
        <v>21.914165000000001</v>
      </c>
      <c r="AK1303">
        <v>-102.3163244</v>
      </c>
    </row>
    <row r="1304" spans="1:37" x14ac:dyDescent="0.3">
      <c r="A1304">
        <v>1319</v>
      </c>
      <c r="B1304" s="3" t="s">
        <v>1002</v>
      </c>
      <c r="C1304" t="s">
        <v>1560</v>
      </c>
      <c r="D1304" t="s">
        <v>202</v>
      </c>
      <c r="E1304" t="s">
        <v>203</v>
      </c>
      <c r="F1304" t="s">
        <v>82</v>
      </c>
      <c r="G1304" t="s">
        <v>62</v>
      </c>
      <c r="H1304" t="s">
        <v>320</v>
      </c>
      <c r="I1304">
        <v>4</v>
      </c>
      <c r="J1304" t="s">
        <v>70</v>
      </c>
      <c r="K1304">
        <v>7.7</v>
      </c>
      <c r="L1304" s="3" t="s">
        <v>1748</v>
      </c>
      <c r="M1304">
        <v>2.9</v>
      </c>
      <c r="N1304" s="3" t="s">
        <v>1748</v>
      </c>
      <c r="O1304">
        <v>4.4000000000000004</v>
      </c>
      <c r="P1304" s="3" t="s">
        <v>1749</v>
      </c>
      <c r="Q1304">
        <v>1.5</v>
      </c>
      <c r="R1304" s="3" t="s">
        <v>1749</v>
      </c>
      <c r="S1304">
        <v>2.7</v>
      </c>
      <c r="T1304" s="3" t="s">
        <v>1749</v>
      </c>
      <c r="U1304">
        <v>2.9</v>
      </c>
      <c r="V1304" s="3" t="s">
        <v>1749</v>
      </c>
      <c r="W1304">
        <v>1</v>
      </c>
      <c r="X1304" s="3" t="s">
        <v>1749</v>
      </c>
      <c r="Y1304">
        <v>7.7</v>
      </c>
      <c r="Z1304" s="3" t="s">
        <v>1749</v>
      </c>
      <c r="AA1304">
        <v>7.7</v>
      </c>
      <c r="AB1304" s="3" t="s">
        <v>1749</v>
      </c>
      <c r="AC1304">
        <v>12</v>
      </c>
      <c r="AD1304">
        <v>79</v>
      </c>
      <c r="AE1304">
        <v>10</v>
      </c>
      <c r="AF1304">
        <v>3364</v>
      </c>
      <c r="AG1304">
        <v>13084</v>
      </c>
      <c r="AH1304">
        <v>13964</v>
      </c>
      <c r="AI1304">
        <v>26036</v>
      </c>
      <c r="AJ1304">
        <v>32.6632392</v>
      </c>
      <c r="AK1304">
        <v>-115.469044</v>
      </c>
    </row>
    <row r="1305" spans="1:37" x14ac:dyDescent="0.3">
      <c r="A1305">
        <v>1320</v>
      </c>
      <c r="B1305" s="3" t="s">
        <v>1002</v>
      </c>
      <c r="C1305" t="s">
        <v>1561</v>
      </c>
      <c r="D1305" t="s">
        <v>215</v>
      </c>
      <c r="E1305" t="s">
        <v>216</v>
      </c>
      <c r="F1305" t="s">
        <v>61</v>
      </c>
      <c r="G1305" t="s">
        <v>78</v>
      </c>
      <c r="H1305" t="s">
        <v>320</v>
      </c>
      <c r="I1305">
        <v>3</v>
      </c>
      <c r="J1305" t="s">
        <v>64</v>
      </c>
      <c r="K1305">
        <v>4.9000000000000004</v>
      </c>
      <c r="L1305" s="3" t="s">
        <v>1748</v>
      </c>
      <c r="M1305">
        <v>2.8</v>
      </c>
      <c r="N1305" s="3" t="s">
        <v>1748</v>
      </c>
      <c r="O1305">
        <v>9.6999999999999993</v>
      </c>
      <c r="P1305" s="3" t="s">
        <v>1749</v>
      </c>
      <c r="Q1305">
        <v>2</v>
      </c>
      <c r="R1305" s="3" t="s">
        <v>1749</v>
      </c>
      <c r="S1305">
        <v>12.2</v>
      </c>
      <c r="T1305" s="3" t="s">
        <v>1749</v>
      </c>
      <c r="U1305">
        <v>2</v>
      </c>
      <c r="V1305" s="3" t="s">
        <v>1749</v>
      </c>
      <c r="W1305">
        <v>1</v>
      </c>
      <c r="X1305" s="3" t="s">
        <v>1749</v>
      </c>
      <c r="Y1305">
        <v>8.3000000000000007</v>
      </c>
      <c r="Z1305" s="3" t="s">
        <v>1749</v>
      </c>
      <c r="AA1305">
        <v>1.2</v>
      </c>
      <c r="AB1305" s="3" t="s">
        <v>1749</v>
      </c>
      <c r="AC1305">
        <v>12</v>
      </c>
      <c r="AD1305">
        <v>83</v>
      </c>
      <c r="AE1305">
        <v>11</v>
      </c>
      <c r="AF1305">
        <v>5757</v>
      </c>
      <c r="AG1305">
        <v>9004</v>
      </c>
      <c r="AH1305">
        <v>24975</v>
      </c>
      <c r="AI1305">
        <v>46620</v>
      </c>
      <c r="AJ1305">
        <v>-33.467190299999999</v>
      </c>
      <c r="AK1305">
        <v>-70.657282600000002</v>
      </c>
    </row>
    <row r="1306" spans="1:37" x14ac:dyDescent="0.3">
      <c r="A1306">
        <v>1321</v>
      </c>
      <c r="B1306" s="3" t="s">
        <v>1354</v>
      </c>
      <c r="C1306" t="s">
        <v>1562</v>
      </c>
      <c r="D1306" t="s">
        <v>215</v>
      </c>
      <c r="E1306" t="s">
        <v>216</v>
      </c>
      <c r="F1306" t="s">
        <v>61</v>
      </c>
      <c r="G1306" t="s">
        <v>62</v>
      </c>
      <c r="H1306" t="s">
        <v>320</v>
      </c>
      <c r="I1306">
        <v>4</v>
      </c>
      <c r="J1306" t="s">
        <v>64</v>
      </c>
      <c r="K1306">
        <v>4.3</v>
      </c>
      <c r="L1306" s="3" t="s">
        <v>1748</v>
      </c>
      <c r="M1306">
        <v>1.7</v>
      </c>
      <c r="N1306" s="3" t="s">
        <v>1748</v>
      </c>
      <c r="O1306">
        <v>2</v>
      </c>
      <c r="P1306" s="3" t="s">
        <v>1749</v>
      </c>
      <c r="Q1306">
        <v>4.5999999999999996</v>
      </c>
      <c r="R1306" s="3" t="s">
        <v>1749</v>
      </c>
      <c r="S1306">
        <v>36.299999999999997</v>
      </c>
      <c r="T1306" s="3">
        <v>445</v>
      </c>
      <c r="U1306">
        <v>0</v>
      </c>
      <c r="V1306" s="3">
        <v>0</v>
      </c>
      <c r="W1306">
        <v>1.1000000000000001</v>
      </c>
      <c r="X1306" s="3" t="s">
        <v>1749</v>
      </c>
      <c r="Y1306">
        <v>4.0999999999999996</v>
      </c>
      <c r="Z1306" s="3" t="s">
        <v>1749</v>
      </c>
      <c r="AA1306">
        <v>1</v>
      </c>
      <c r="AB1306" s="3" t="s">
        <v>1749</v>
      </c>
      <c r="AC1306">
        <v>12</v>
      </c>
      <c r="AD1306">
        <v>83</v>
      </c>
      <c r="AE1306">
        <v>11</v>
      </c>
      <c r="AF1306">
        <v>5757</v>
      </c>
      <c r="AG1306">
        <v>9004</v>
      </c>
      <c r="AH1306">
        <v>24975</v>
      </c>
      <c r="AI1306">
        <v>46620</v>
      </c>
      <c r="AJ1306">
        <v>-38.737001200000002</v>
      </c>
      <c r="AK1306">
        <v>-72.601210199999997</v>
      </c>
    </row>
    <row r="1307" spans="1:37" x14ac:dyDescent="0.3">
      <c r="A1307">
        <v>1322</v>
      </c>
      <c r="B1307" s="3" t="s">
        <v>1002</v>
      </c>
      <c r="C1307" t="s">
        <v>1563</v>
      </c>
      <c r="D1307" t="s">
        <v>215</v>
      </c>
      <c r="E1307" t="s">
        <v>216</v>
      </c>
      <c r="F1307" t="s">
        <v>61</v>
      </c>
      <c r="G1307" t="s">
        <v>69</v>
      </c>
      <c r="H1307" t="s">
        <v>320</v>
      </c>
      <c r="I1307">
        <v>4</v>
      </c>
      <c r="J1307" t="s">
        <v>64</v>
      </c>
      <c r="K1307">
        <v>4.9000000000000004</v>
      </c>
      <c r="L1307" s="3" t="s">
        <v>1748</v>
      </c>
      <c r="M1307">
        <v>3.4</v>
      </c>
      <c r="N1307" s="3" t="s">
        <v>1748</v>
      </c>
      <c r="O1307">
        <v>7</v>
      </c>
      <c r="P1307" s="3" t="s">
        <v>1749</v>
      </c>
      <c r="Q1307">
        <v>5.8</v>
      </c>
      <c r="R1307" s="3" t="s">
        <v>1749</v>
      </c>
      <c r="S1307">
        <v>13.8</v>
      </c>
      <c r="T1307" s="3">
        <v>688</v>
      </c>
      <c r="U1307">
        <v>2.8</v>
      </c>
      <c r="V1307" s="3" t="s">
        <v>1749</v>
      </c>
      <c r="W1307">
        <v>4.4000000000000004</v>
      </c>
      <c r="X1307" s="3" t="s">
        <v>1749</v>
      </c>
      <c r="Y1307">
        <v>4.0999999999999996</v>
      </c>
      <c r="Z1307" s="3" t="s">
        <v>1749</v>
      </c>
      <c r="AA1307">
        <v>1.2</v>
      </c>
      <c r="AB1307" s="3" t="s">
        <v>1749</v>
      </c>
      <c r="AC1307">
        <v>12</v>
      </c>
      <c r="AD1307">
        <v>83</v>
      </c>
      <c r="AE1307">
        <v>11</v>
      </c>
      <c r="AF1307">
        <v>5757</v>
      </c>
      <c r="AG1307">
        <v>9004</v>
      </c>
      <c r="AH1307">
        <v>24975</v>
      </c>
      <c r="AI1307">
        <v>46620</v>
      </c>
      <c r="AJ1307">
        <v>-10.8339319</v>
      </c>
      <c r="AK1307">
        <v>-94.130240000000001</v>
      </c>
    </row>
    <row r="1308" spans="1:37" x14ac:dyDescent="0.3">
      <c r="A1308">
        <v>1323</v>
      </c>
      <c r="B1308" s="3" t="s">
        <v>1002</v>
      </c>
      <c r="C1308" t="s">
        <v>1564</v>
      </c>
      <c r="D1308" t="s">
        <v>1057</v>
      </c>
      <c r="E1308" t="s">
        <v>1058</v>
      </c>
      <c r="F1308" t="s">
        <v>82</v>
      </c>
      <c r="G1308" t="s">
        <v>69</v>
      </c>
      <c r="H1308" t="s">
        <v>708</v>
      </c>
      <c r="I1308">
        <v>5</v>
      </c>
      <c r="J1308" t="s">
        <v>70</v>
      </c>
      <c r="K1308">
        <v>8.5</v>
      </c>
      <c r="L1308" s="3" t="s">
        <v>1748</v>
      </c>
      <c r="M1308">
        <v>5</v>
      </c>
      <c r="N1308" s="3" t="s">
        <v>1748</v>
      </c>
      <c r="O1308">
        <v>10.9</v>
      </c>
      <c r="P1308" s="3" t="s">
        <v>1749</v>
      </c>
      <c r="Q1308">
        <v>1.2</v>
      </c>
      <c r="R1308" s="3" t="s">
        <v>1749</v>
      </c>
      <c r="S1308">
        <v>0</v>
      </c>
      <c r="T1308" s="3">
        <v>0</v>
      </c>
      <c r="U1308">
        <v>0</v>
      </c>
      <c r="V1308" s="3">
        <v>0</v>
      </c>
      <c r="W1308">
        <v>1</v>
      </c>
      <c r="X1308" s="3" t="s">
        <v>1749</v>
      </c>
      <c r="Y1308">
        <v>10.1</v>
      </c>
      <c r="Z1308" s="3" t="s">
        <v>1749</v>
      </c>
      <c r="AA1308">
        <v>1</v>
      </c>
      <c r="AB1308" s="3" t="s">
        <v>1749</v>
      </c>
      <c r="AC1308">
        <v>12</v>
      </c>
      <c r="AD1308" t="e">
        <v>#N/A</v>
      </c>
      <c r="AE1308" t="e">
        <v>#N/A</v>
      </c>
      <c r="AF1308" t="e">
        <v>#N/A</v>
      </c>
      <c r="AG1308" t="e">
        <v>#N/A</v>
      </c>
      <c r="AH1308" t="e">
        <v>#N/A</v>
      </c>
      <c r="AI1308" t="e">
        <v>#N/A</v>
      </c>
      <c r="AJ1308">
        <v>-0.2006288</v>
      </c>
      <c r="AK1308">
        <v>-78.5023889</v>
      </c>
    </row>
    <row r="1309" spans="1:37" x14ac:dyDescent="0.3">
      <c r="A1309">
        <v>1324</v>
      </c>
      <c r="B1309" s="3" t="s">
        <v>1002</v>
      </c>
      <c r="C1309" t="s">
        <v>1565</v>
      </c>
      <c r="D1309" t="s">
        <v>779</v>
      </c>
      <c r="E1309" t="s">
        <v>780</v>
      </c>
      <c r="F1309" t="s">
        <v>68</v>
      </c>
      <c r="G1309" t="s">
        <v>69</v>
      </c>
      <c r="H1309" t="s">
        <v>1356</v>
      </c>
      <c r="I1309">
        <v>5</v>
      </c>
      <c r="J1309" t="s">
        <v>70</v>
      </c>
      <c r="K1309">
        <v>3.7</v>
      </c>
      <c r="L1309" s="3" t="s">
        <v>1748</v>
      </c>
      <c r="M1309">
        <v>8</v>
      </c>
      <c r="N1309" s="3" t="s">
        <v>1748</v>
      </c>
      <c r="O1309">
        <v>18.3</v>
      </c>
      <c r="P1309" s="3" t="s">
        <v>1749</v>
      </c>
      <c r="Q1309">
        <v>1</v>
      </c>
      <c r="R1309" s="3" t="s">
        <v>1749</v>
      </c>
      <c r="S1309">
        <v>0</v>
      </c>
      <c r="T1309" s="3">
        <v>0</v>
      </c>
      <c r="U1309">
        <v>0</v>
      </c>
      <c r="V1309" s="3">
        <v>0</v>
      </c>
      <c r="W1309">
        <v>1</v>
      </c>
      <c r="X1309" s="3" t="s">
        <v>1749</v>
      </c>
      <c r="Y1309">
        <v>14.5</v>
      </c>
      <c r="Z1309" s="3">
        <v>579</v>
      </c>
      <c r="AA1309">
        <v>1</v>
      </c>
      <c r="AB1309" s="3" t="s">
        <v>1749</v>
      </c>
      <c r="AC1309">
        <v>12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>
        <v>10.277213</v>
      </c>
      <c r="AK1309">
        <v>-68.0066585</v>
      </c>
    </row>
    <row r="1310" spans="1:37" x14ac:dyDescent="0.3">
      <c r="A1310">
        <v>1325</v>
      </c>
      <c r="B1310" s="3" t="s">
        <v>1002</v>
      </c>
      <c r="C1310" t="s">
        <v>1566</v>
      </c>
      <c r="D1310" t="s">
        <v>62</v>
      </c>
      <c r="E1310" t="s">
        <v>333</v>
      </c>
      <c r="F1310" t="s">
        <v>68</v>
      </c>
      <c r="G1310" t="s">
        <v>69</v>
      </c>
      <c r="H1310" t="s">
        <v>708</v>
      </c>
      <c r="I1310">
        <v>5</v>
      </c>
      <c r="J1310" t="s">
        <v>70</v>
      </c>
      <c r="K1310">
        <v>4.9000000000000004</v>
      </c>
      <c r="L1310" s="3" t="s">
        <v>1748</v>
      </c>
      <c r="M1310">
        <v>5.4</v>
      </c>
      <c r="N1310" s="3" t="s">
        <v>1748</v>
      </c>
      <c r="O1310">
        <v>4</v>
      </c>
      <c r="P1310" s="3" t="s">
        <v>1749</v>
      </c>
      <c r="Q1310">
        <v>4.3</v>
      </c>
      <c r="R1310" s="3" t="s">
        <v>1749</v>
      </c>
      <c r="S1310">
        <v>2.2000000000000002</v>
      </c>
      <c r="T1310" s="3" t="s">
        <v>1749</v>
      </c>
      <c r="U1310">
        <v>1.1000000000000001</v>
      </c>
      <c r="V1310" s="3" t="s">
        <v>1749</v>
      </c>
      <c r="W1310">
        <v>1</v>
      </c>
      <c r="X1310" s="3" t="s">
        <v>1749</v>
      </c>
      <c r="Y1310">
        <v>6.8</v>
      </c>
      <c r="Z1310" s="3" t="s">
        <v>1749</v>
      </c>
      <c r="AA1310">
        <v>11</v>
      </c>
      <c r="AB1310" s="3">
        <v>656</v>
      </c>
      <c r="AC1310">
        <v>12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>
        <v>10.425926199999999</v>
      </c>
      <c r="AK1310">
        <v>-75.549518399999997</v>
      </c>
    </row>
    <row r="1311" spans="1:37" x14ac:dyDescent="0.3">
      <c r="A1311">
        <v>1326</v>
      </c>
      <c r="B1311" s="3" t="s">
        <v>856</v>
      </c>
      <c r="C1311" t="s">
        <v>1567</v>
      </c>
      <c r="D1311" t="s">
        <v>62</v>
      </c>
      <c r="E1311" t="s">
        <v>333</v>
      </c>
      <c r="F1311" t="s">
        <v>68</v>
      </c>
      <c r="G1311" t="s">
        <v>62</v>
      </c>
      <c r="H1311" t="s">
        <v>708</v>
      </c>
      <c r="I1311">
        <v>4</v>
      </c>
      <c r="J1311" t="s">
        <v>70</v>
      </c>
      <c r="K1311">
        <v>15</v>
      </c>
      <c r="L1311" s="3">
        <v>578</v>
      </c>
      <c r="M1311">
        <v>2.5</v>
      </c>
      <c r="N1311" s="3" t="s">
        <v>1748</v>
      </c>
      <c r="O1311">
        <v>2.7</v>
      </c>
      <c r="P1311" s="3" t="s">
        <v>1749</v>
      </c>
      <c r="Q1311">
        <v>1.4</v>
      </c>
      <c r="R1311" s="3" t="s">
        <v>1749</v>
      </c>
      <c r="S1311">
        <v>0</v>
      </c>
      <c r="T1311" s="3">
        <v>0</v>
      </c>
      <c r="U1311">
        <v>0</v>
      </c>
      <c r="V1311" s="3">
        <v>0</v>
      </c>
      <c r="W1311">
        <v>1</v>
      </c>
      <c r="X1311" s="3" t="s">
        <v>1749</v>
      </c>
      <c r="Y1311">
        <v>4.0999999999999996</v>
      </c>
      <c r="Z1311" s="3" t="s">
        <v>1749</v>
      </c>
      <c r="AA1311">
        <v>1</v>
      </c>
      <c r="AB1311" s="3" t="s">
        <v>1749</v>
      </c>
      <c r="AC1311">
        <v>12</v>
      </c>
      <c r="AD1311" t="e">
        <v>#N/A</v>
      </c>
      <c r="AE1311" t="e">
        <v>#N/A</v>
      </c>
      <c r="AF1311" t="e">
        <v>#N/A</v>
      </c>
      <c r="AG1311" t="e">
        <v>#N/A</v>
      </c>
      <c r="AH1311" t="e">
        <v>#N/A</v>
      </c>
      <c r="AI1311" t="e">
        <v>#N/A</v>
      </c>
      <c r="AJ1311">
        <v>8.7892405999999994</v>
      </c>
      <c r="AK1311">
        <v>-75.857599699999994</v>
      </c>
    </row>
    <row r="1312" spans="1:37" x14ac:dyDescent="0.3">
      <c r="A1312">
        <v>1327</v>
      </c>
      <c r="B1312" s="3" t="s">
        <v>1002</v>
      </c>
      <c r="C1312" t="s">
        <v>1568</v>
      </c>
      <c r="D1312" t="s">
        <v>202</v>
      </c>
      <c r="E1312" t="s">
        <v>203</v>
      </c>
      <c r="F1312" t="s">
        <v>82</v>
      </c>
      <c r="G1312" t="s">
        <v>62</v>
      </c>
      <c r="H1312" t="s">
        <v>320</v>
      </c>
      <c r="I1312">
        <v>4</v>
      </c>
      <c r="J1312" t="s">
        <v>70</v>
      </c>
      <c r="K1312">
        <v>7.9</v>
      </c>
      <c r="L1312" s="3" t="s">
        <v>1748</v>
      </c>
      <c r="M1312">
        <v>3</v>
      </c>
      <c r="N1312" s="3" t="s">
        <v>1748</v>
      </c>
      <c r="O1312">
        <v>5.9</v>
      </c>
      <c r="P1312" s="3" t="s">
        <v>1749</v>
      </c>
      <c r="Q1312">
        <v>3</v>
      </c>
      <c r="R1312" s="3" t="s">
        <v>1749</v>
      </c>
      <c r="S1312">
        <v>6</v>
      </c>
      <c r="T1312" s="3" t="s">
        <v>1749</v>
      </c>
      <c r="U1312">
        <v>1.4</v>
      </c>
      <c r="V1312" s="3" t="s">
        <v>1749</v>
      </c>
      <c r="W1312">
        <v>1.1000000000000001</v>
      </c>
      <c r="X1312" s="3" t="s">
        <v>1749</v>
      </c>
      <c r="Y1312">
        <v>8.6999999999999993</v>
      </c>
      <c r="Z1312" s="3" t="s">
        <v>1749</v>
      </c>
      <c r="AA1312">
        <v>1.2</v>
      </c>
      <c r="AB1312" s="3" t="s">
        <v>1749</v>
      </c>
      <c r="AC1312">
        <v>12</v>
      </c>
      <c r="AD1312">
        <v>79</v>
      </c>
      <c r="AE1312">
        <v>10</v>
      </c>
      <c r="AF1312">
        <v>3364</v>
      </c>
      <c r="AG1312">
        <v>13084</v>
      </c>
      <c r="AH1312">
        <v>13964</v>
      </c>
      <c r="AI1312">
        <v>26036</v>
      </c>
      <c r="AJ1312">
        <v>21.019014500000001</v>
      </c>
      <c r="AK1312">
        <v>-101.2573586</v>
      </c>
    </row>
    <row r="1313" spans="1:37" x14ac:dyDescent="0.3">
      <c r="A1313">
        <v>1328</v>
      </c>
      <c r="B1313" s="3" t="s">
        <v>1002</v>
      </c>
      <c r="C1313" t="s">
        <v>1569</v>
      </c>
      <c r="D1313" t="s">
        <v>215</v>
      </c>
      <c r="E1313" t="s">
        <v>216</v>
      </c>
      <c r="F1313" t="s">
        <v>68</v>
      </c>
      <c r="G1313" t="s">
        <v>62</v>
      </c>
      <c r="H1313" t="s">
        <v>320</v>
      </c>
      <c r="I1313">
        <v>3</v>
      </c>
      <c r="J1313" t="s">
        <v>70</v>
      </c>
      <c r="K1313">
        <v>9.6999999999999993</v>
      </c>
      <c r="L1313" s="3" t="s">
        <v>1748</v>
      </c>
      <c r="M1313">
        <v>4.4000000000000004</v>
      </c>
      <c r="N1313" s="3" t="s">
        <v>1748</v>
      </c>
      <c r="O1313">
        <v>3.6</v>
      </c>
      <c r="P1313" s="3" t="s">
        <v>1749</v>
      </c>
      <c r="Q1313">
        <v>8.5</v>
      </c>
      <c r="R1313" s="3" t="s">
        <v>1749</v>
      </c>
      <c r="S1313">
        <v>6.6</v>
      </c>
      <c r="T1313" s="3" t="s">
        <v>1749</v>
      </c>
      <c r="U1313">
        <v>1.2</v>
      </c>
      <c r="V1313" s="3" t="s">
        <v>1749</v>
      </c>
      <c r="W1313">
        <v>9.4</v>
      </c>
      <c r="X1313" s="3">
        <v>682</v>
      </c>
      <c r="Y1313">
        <v>9</v>
      </c>
      <c r="Z1313" s="3" t="s">
        <v>1749</v>
      </c>
      <c r="AA1313">
        <v>2.1</v>
      </c>
      <c r="AB1313" s="3" t="s">
        <v>1749</v>
      </c>
      <c r="AC1313">
        <v>12</v>
      </c>
      <c r="AD1313">
        <v>83</v>
      </c>
      <c r="AE1313">
        <v>11</v>
      </c>
      <c r="AF1313">
        <v>5757</v>
      </c>
      <c r="AG1313">
        <v>9004</v>
      </c>
      <c r="AH1313">
        <v>24975</v>
      </c>
      <c r="AI1313">
        <v>46620</v>
      </c>
      <c r="AJ1313">
        <v>-38.746063700000001</v>
      </c>
      <c r="AK1313">
        <v>-72.617040200000005</v>
      </c>
    </row>
    <row r="1314" spans="1:37" x14ac:dyDescent="0.3">
      <c r="A1314">
        <v>1329</v>
      </c>
      <c r="B1314" s="3" t="s">
        <v>1002</v>
      </c>
      <c r="C1314" t="s">
        <v>1570</v>
      </c>
      <c r="D1314" t="s">
        <v>1057</v>
      </c>
      <c r="E1314" t="s">
        <v>1058</v>
      </c>
      <c r="F1314" t="s">
        <v>68</v>
      </c>
      <c r="G1314" t="s">
        <v>62</v>
      </c>
      <c r="H1314" t="s">
        <v>708</v>
      </c>
      <c r="I1314">
        <v>3</v>
      </c>
      <c r="J1314" t="s">
        <v>64</v>
      </c>
      <c r="K1314">
        <v>7.1</v>
      </c>
      <c r="L1314" s="3" t="s">
        <v>1748</v>
      </c>
      <c r="M1314">
        <v>4.5</v>
      </c>
      <c r="N1314" s="3" t="s">
        <v>1748</v>
      </c>
      <c r="O1314">
        <v>12.6</v>
      </c>
      <c r="P1314" s="3" t="s">
        <v>1749</v>
      </c>
      <c r="Q1314">
        <v>1.6</v>
      </c>
      <c r="R1314" s="3" t="s">
        <v>1749</v>
      </c>
      <c r="S1314">
        <v>22.8</v>
      </c>
      <c r="T1314" s="3">
        <v>565</v>
      </c>
      <c r="U1314">
        <v>2.5</v>
      </c>
      <c r="V1314" s="3" t="s">
        <v>1749</v>
      </c>
      <c r="W1314">
        <v>1.1000000000000001</v>
      </c>
      <c r="X1314" s="3" t="s">
        <v>1749</v>
      </c>
      <c r="Y1314">
        <v>10.6</v>
      </c>
      <c r="Z1314" s="3" t="s">
        <v>1749</v>
      </c>
      <c r="AA1314">
        <v>1</v>
      </c>
      <c r="AB1314" s="3" t="s">
        <v>1749</v>
      </c>
      <c r="AC1314">
        <v>12</v>
      </c>
      <c r="AD1314" t="e">
        <v>#N/A</v>
      </c>
      <c r="AE1314" t="e">
        <v>#N/A</v>
      </c>
      <c r="AF1314" t="e">
        <v>#N/A</v>
      </c>
      <c r="AG1314" t="e">
        <v>#N/A</v>
      </c>
      <c r="AH1314" t="e">
        <v>#N/A</v>
      </c>
      <c r="AI1314" t="e">
        <v>#N/A</v>
      </c>
      <c r="AJ1314">
        <v>-0.1672623</v>
      </c>
      <c r="AK1314">
        <v>-78.472632399999995</v>
      </c>
    </row>
    <row r="1315" spans="1:37" x14ac:dyDescent="0.3">
      <c r="A1315">
        <v>1330</v>
      </c>
      <c r="B1315" s="3" t="s">
        <v>1002</v>
      </c>
      <c r="C1315" t="s">
        <v>1571</v>
      </c>
      <c r="D1315" t="s">
        <v>1057</v>
      </c>
      <c r="E1315" t="s">
        <v>1058</v>
      </c>
      <c r="F1315" t="s">
        <v>68</v>
      </c>
      <c r="G1315" t="s">
        <v>62</v>
      </c>
      <c r="H1315" t="s">
        <v>320</v>
      </c>
      <c r="I1315">
        <v>5</v>
      </c>
      <c r="J1315" t="s">
        <v>70</v>
      </c>
      <c r="K1315">
        <v>5.0999999999999996</v>
      </c>
      <c r="L1315" s="3" t="s">
        <v>1748</v>
      </c>
      <c r="M1315">
        <v>5.4</v>
      </c>
      <c r="N1315" s="3" t="s">
        <v>1748</v>
      </c>
      <c r="O1315">
        <v>9.4</v>
      </c>
      <c r="P1315" s="3" t="s">
        <v>1749</v>
      </c>
      <c r="Q1315">
        <v>1.4</v>
      </c>
      <c r="R1315" s="3" t="s">
        <v>1749</v>
      </c>
      <c r="S1315">
        <v>3</v>
      </c>
      <c r="T1315" s="3" t="s">
        <v>1749</v>
      </c>
      <c r="U1315">
        <v>1.1000000000000001</v>
      </c>
      <c r="V1315" s="3" t="s">
        <v>1749</v>
      </c>
      <c r="W1315">
        <v>1</v>
      </c>
      <c r="X1315" s="3" t="s">
        <v>1749</v>
      </c>
      <c r="Y1315">
        <v>7.3</v>
      </c>
      <c r="Z1315" s="3" t="s">
        <v>1749</v>
      </c>
      <c r="AA1315">
        <v>6.7</v>
      </c>
      <c r="AB1315" s="3" t="s">
        <v>1749</v>
      </c>
      <c r="AC1315">
        <v>12</v>
      </c>
      <c r="AD1315" t="e">
        <v>#N/A</v>
      </c>
      <c r="AE1315" t="e">
        <v>#N/A</v>
      </c>
      <c r="AF1315" t="e">
        <v>#N/A</v>
      </c>
      <c r="AG1315" t="e">
        <v>#N/A</v>
      </c>
      <c r="AH1315" t="e">
        <v>#N/A</v>
      </c>
      <c r="AI1315" t="e">
        <v>#N/A</v>
      </c>
      <c r="AJ1315">
        <v>-0.31482100000000002</v>
      </c>
      <c r="AK1315">
        <v>-78.442519300000001</v>
      </c>
    </row>
    <row r="1316" spans="1:37" x14ac:dyDescent="0.3">
      <c r="A1316">
        <v>1331</v>
      </c>
      <c r="B1316" s="3" t="s">
        <v>1002</v>
      </c>
      <c r="C1316" t="s">
        <v>1572</v>
      </c>
      <c r="D1316" t="s">
        <v>62</v>
      </c>
      <c r="E1316" t="s">
        <v>333</v>
      </c>
      <c r="F1316" t="s">
        <v>61</v>
      </c>
      <c r="G1316" t="s">
        <v>134</v>
      </c>
      <c r="H1316" t="s">
        <v>708</v>
      </c>
      <c r="I1316">
        <v>4</v>
      </c>
      <c r="J1316" t="s">
        <v>440</v>
      </c>
      <c r="K1316">
        <v>6.9</v>
      </c>
      <c r="L1316" s="3" t="s">
        <v>1748</v>
      </c>
      <c r="M1316">
        <v>5.2</v>
      </c>
      <c r="N1316" s="3" t="s">
        <v>1748</v>
      </c>
      <c r="O1316">
        <v>6.8</v>
      </c>
      <c r="P1316" s="3" t="s">
        <v>1749</v>
      </c>
      <c r="Q1316">
        <v>2.1</v>
      </c>
      <c r="R1316" s="3" t="s">
        <v>1749</v>
      </c>
      <c r="S1316">
        <v>3.4</v>
      </c>
      <c r="T1316" s="3" t="s">
        <v>1749</v>
      </c>
      <c r="U1316">
        <v>1.8</v>
      </c>
      <c r="V1316" s="3" t="s">
        <v>1749</v>
      </c>
      <c r="W1316">
        <v>1</v>
      </c>
      <c r="X1316" s="3" t="s">
        <v>1749</v>
      </c>
      <c r="Y1316">
        <v>8.4</v>
      </c>
      <c r="Z1316" s="3" t="s">
        <v>1749</v>
      </c>
      <c r="AA1316">
        <v>1.8</v>
      </c>
      <c r="AB1316" s="3" t="s">
        <v>1749</v>
      </c>
      <c r="AC1316">
        <v>12</v>
      </c>
      <c r="AD1316" t="e">
        <v>#N/A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>
        <v>6.2315766999999997</v>
      </c>
      <c r="AK1316">
        <v>-75.609978499999997</v>
      </c>
    </row>
    <row r="1317" spans="1:37" x14ac:dyDescent="0.3">
      <c r="A1317">
        <v>1332</v>
      </c>
      <c r="B1317" s="3" t="s">
        <v>1002</v>
      </c>
      <c r="C1317" t="s">
        <v>1573</v>
      </c>
      <c r="D1317" t="s">
        <v>1216</v>
      </c>
      <c r="E1317" t="s">
        <v>1217</v>
      </c>
      <c r="F1317" t="s">
        <v>82</v>
      </c>
      <c r="G1317" t="s">
        <v>78</v>
      </c>
      <c r="H1317" t="s">
        <v>708</v>
      </c>
      <c r="I1317">
        <v>4</v>
      </c>
      <c r="J1317" t="s">
        <v>70</v>
      </c>
      <c r="K1317">
        <v>6.5</v>
      </c>
      <c r="L1317" s="3" t="s">
        <v>1748</v>
      </c>
      <c r="M1317">
        <v>8</v>
      </c>
      <c r="N1317" s="3" t="s">
        <v>1748</v>
      </c>
      <c r="O1317">
        <v>3.2</v>
      </c>
      <c r="P1317" s="3" t="s">
        <v>1749</v>
      </c>
      <c r="Q1317">
        <v>1.1000000000000001</v>
      </c>
      <c r="R1317" s="3" t="s">
        <v>1749</v>
      </c>
      <c r="S1317">
        <v>4.9000000000000004</v>
      </c>
      <c r="T1317" s="3" t="s">
        <v>1749</v>
      </c>
      <c r="U1317">
        <v>2.2999999999999998</v>
      </c>
      <c r="V1317" s="3" t="s">
        <v>1749</v>
      </c>
      <c r="W1317">
        <v>1</v>
      </c>
      <c r="X1317" s="3" t="s">
        <v>1749</v>
      </c>
      <c r="Y1317">
        <v>13.7</v>
      </c>
      <c r="Z1317" s="3">
        <v>625</v>
      </c>
      <c r="AA1317">
        <v>1.2</v>
      </c>
      <c r="AB1317" s="3" t="s">
        <v>1749</v>
      </c>
      <c r="AC1317">
        <v>12</v>
      </c>
      <c r="AD1317" t="e">
        <v>#N/A</v>
      </c>
      <c r="AE1317" t="e">
        <v>#N/A</v>
      </c>
      <c r="AF1317" t="e">
        <v>#N/A</v>
      </c>
      <c r="AG1317" t="e">
        <v>#N/A</v>
      </c>
      <c r="AH1317" t="e">
        <v>#N/A</v>
      </c>
      <c r="AI1317" t="e">
        <v>#N/A</v>
      </c>
      <c r="AJ1317">
        <v>8.9835373999999995</v>
      </c>
      <c r="AK1317">
        <v>-79.533715099999995</v>
      </c>
    </row>
    <row r="1318" spans="1:37" x14ac:dyDescent="0.3">
      <c r="A1318">
        <v>1333</v>
      </c>
      <c r="B1318" s="3" t="s">
        <v>1002</v>
      </c>
      <c r="C1318" t="s">
        <v>1574</v>
      </c>
      <c r="D1318" t="s">
        <v>502</v>
      </c>
      <c r="E1318" t="s">
        <v>503</v>
      </c>
      <c r="F1318" t="s">
        <v>61</v>
      </c>
      <c r="G1318" t="s">
        <v>78</v>
      </c>
      <c r="H1318" t="s">
        <v>708</v>
      </c>
      <c r="I1318">
        <v>4</v>
      </c>
      <c r="J1318" t="s">
        <v>64</v>
      </c>
      <c r="K1318">
        <v>6.4</v>
      </c>
      <c r="L1318" s="3" t="s">
        <v>1748</v>
      </c>
      <c r="M1318">
        <v>10.199999999999999</v>
      </c>
      <c r="N1318" s="3" t="s">
        <v>1748</v>
      </c>
      <c r="O1318">
        <v>4.5</v>
      </c>
      <c r="P1318" s="3" t="s">
        <v>1749</v>
      </c>
      <c r="Q1318">
        <v>1.2</v>
      </c>
      <c r="R1318" s="3" t="s">
        <v>1749</v>
      </c>
      <c r="S1318">
        <v>8.4</v>
      </c>
      <c r="T1318" s="3" t="s">
        <v>1749</v>
      </c>
      <c r="U1318">
        <v>1</v>
      </c>
      <c r="V1318" s="3" t="s">
        <v>1749</v>
      </c>
      <c r="W1318">
        <v>1</v>
      </c>
      <c r="X1318" s="3" t="s">
        <v>1749</v>
      </c>
      <c r="Y1318">
        <v>17.100000000000001</v>
      </c>
      <c r="Z1318" s="3">
        <v>497</v>
      </c>
      <c r="AA1318">
        <v>1.6</v>
      </c>
      <c r="AB1318" s="3" t="s">
        <v>1749</v>
      </c>
      <c r="AC1318">
        <v>12</v>
      </c>
      <c r="AD1318" t="e">
        <v>#N/A</v>
      </c>
      <c r="AE1318" t="e">
        <v>#N/A</v>
      </c>
      <c r="AF1318" t="e">
        <v>#N/A</v>
      </c>
      <c r="AG1318" t="e">
        <v>#N/A</v>
      </c>
      <c r="AH1318" t="e">
        <v>#N/A</v>
      </c>
      <c r="AI1318" t="e">
        <v>#N/A</v>
      </c>
      <c r="AJ1318">
        <v>-5.1766923</v>
      </c>
      <c r="AK1318">
        <v>-80.634643400000002</v>
      </c>
    </row>
    <row r="1319" spans="1:37" x14ac:dyDescent="0.3">
      <c r="A1319">
        <v>1334</v>
      </c>
      <c r="B1319" s="3" t="s">
        <v>1002</v>
      </c>
      <c r="C1319" t="s">
        <v>1575</v>
      </c>
      <c r="D1319" t="s">
        <v>1576</v>
      </c>
      <c r="E1319" t="s">
        <v>1577</v>
      </c>
      <c r="F1319" t="s">
        <v>82</v>
      </c>
      <c r="G1319" t="s">
        <v>69</v>
      </c>
      <c r="H1319" t="s">
        <v>1356</v>
      </c>
      <c r="I1319">
        <v>5</v>
      </c>
      <c r="J1319" t="s">
        <v>70</v>
      </c>
      <c r="K1319">
        <v>9.3000000000000007</v>
      </c>
      <c r="L1319" s="3" t="s">
        <v>1748</v>
      </c>
      <c r="M1319">
        <v>7.6</v>
      </c>
      <c r="N1319" s="3" t="s">
        <v>1748</v>
      </c>
      <c r="O1319">
        <v>3.9</v>
      </c>
      <c r="P1319" s="3" t="s">
        <v>1749</v>
      </c>
      <c r="Q1319">
        <v>1</v>
      </c>
      <c r="R1319" s="3" t="s">
        <v>1749</v>
      </c>
      <c r="S1319">
        <v>0</v>
      </c>
      <c r="T1319" s="3">
        <v>0</v>
      </c>
      <c r="U1319">
        <v>0</v>
      </c>
      <c r="V1319" s="3">
        <v>0</v>
      </c>
      <c r="W1319">
        <v>1</v>
      </c>
      <c r="X1319" s="3" t="s">
        <v>1749</v>
      </c>
      <c r="Y1319">
        <v>20.6</v>
      </c>
      <c r="Z1319" s="3">
        <v>405</v>
      </c>
      <c r="AA1319">
        <v>1</v>
      </c>
      <c r="AB1319" s="3" t="s">
        <v>1749</v>
      </c>
      <c r="AC1319">
        <v>12</v>
      </c>
      <c r="AD1319" t="e">
        <v>#N/A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  <c r="AJ1319">
        <v>14.5878975</v>
      </c>
      <c r="AK1319">
        <v>-90.5517222</v>
      </c>
    </row>
    <row r="1320" spans="1:37" x14ac:dyDescent="0.3">
      <c r="A1320">
        <v>1335</v>
      </c>
      <c r="B1320" s="3" t="s">
        <v>856</v>
      </c>
      <c r="C1320" t="s">
        <v>1578</v>
      </c>
      <c r="D1320" t="s">
        <v>215</v>
      </c>
      <c r="E1320" t="s">
        <v>216</v>
      </c>
      <c r="F1320" t="s">
        <v>68</v>
      </c>
      <c r="G1320" t="s">
        <v>69</v>
      </c>
      <c r="H1320" t="s">
        <v>708</v>
      </c>
      <c r="I1320">
        <v>3</v>
      </c>
      <c r="J1320" t="s">
        <v>70</v>
      </c>
      <c r="K1320">
        <v>10.4</v>
      </c>
      <c r="L1320" s="3" t="s">
        <v>1748</v>
      </c>
      <c r="M1320">
        <v>6.8</v>
      </c>
      <c r="N1320" s="3" t="s">
        <v>1748</v>
      </c>
      <c r="O1320">
        <v>7.8</v>
      </c>
      <c r="P1320" s="3" t="s">
        <v>1749</v>
      </c>
      <c r="Q1320">
        <v>3.5</v>
      </c>
      <c r="R1320" s="3" t="s">
        <v>1749</v>
      </c>
      <c r="S1320">
        <v>7.2</v>
      </c>
      <c r="T1320" s="3" t="s">
        <v>1749</v>
      </c>
      <c r="U1320">
        <v>1.8</v>
      </c>
      <c r="V1320" s="3" t="s">
        <v>1749</v>
      </c>
      <c r="W1320">
        <v>4.5999999999999996</v>
      </c>
      <c r="X1320" s="3" t="s">
        <v>1749</v>
      </c>
      <c r="Y1320">
        <v>8.5</v>
      </c>
      <c r="Z1320" s="3" t="s">
        <v>1749</v>
      </c>
      <c r="AA1320">
        <v>6.3</v>
      </c>
      <c r="AB1320" s="3" t="s">
        <v>1749</v>
      </c>
      <c r="AC1320">
        <v>12</v>
      </c>
      <c r="AD1320">
        <v>83</v>
      </c>
      <c r="AE1320">
        <v>11</v>
      </c>
      <c r="AF1320">
        <v>5757</v>
      </c>
      <c r="AG1320">
        <v>9004</v>
      </c>
      <c r="AH1320">
        <v>24975</v>
      </c>
      <c r="AI1320">
        <v>46620</v>
      </c>
      <c r="AJ1320">
        <v>-33.040439800000001</v>
      </c>
      <c r="AK1320">
        <v>-71.6254627</v>
      </c>
    </row>
    <row r="1321" spans="1:37" x14ac:dyDescent="0.3">
      <c r="A1321">
        <v>1336</v>
      </c>
      <c r="B1321" s="3" t="s">
        <v>1002</v>
      </c>
      <c r="C1321" t="s">
        <v>1579</v>
      </c>
      <c r="D1321" t="s">
        <v>215</v>
      </c>
      <c r="E1321" t="s">
        <v>216</v>
      </c>
      <c r="F1321" t="s">
        <v>68</v>
      </c>
      <c r="G1321" t="s">
        <v>62</v>
      </c>
      <c r="H1321" t="s">
        <v>320</v>
      </c>
      <c r="I1321">
        <v>4</v>
      </c>
      <c r="J1321" t="s">
        <v>70</v>
      </c>
      <c r="K1321">
        <v>8.6</v>
      </c>
      <c r="L1321" s="3" t="s">
        <v>1748</v>
      </c>
      <c r="M1321">
        <v>4.2</v>
      </c>
      <c r="N1321" s="3" t="s">
        <v>1748</v>
      </c>
      <c r="O1321">
        <v>2.9</v>
      </c>
      <c r="P1321" s="3" t="s">
        <v>1749</v>
      </c>
      <c r="Q1321">
        <v>3.8</v>
      </c>
      <c r="R1321" s="3" t="s">
        <v>1749</v>
      </c>
      <c r="S1321">
        <v>9.6999999999999993</v>
      </c>
      <c r="T1321" s="3" t="s">
        <v>1749</v>
      </c>
      <c r="U1321">
        <v>1.4</v>
      </c>
      <c r="V1321" s="3" t="s">
        <v>1749</v>
      </c>
      <c r="W1321">
        <v>1.4</v>
      </c>
      <c r="X1321" s="3" t="s">
        <v>1749</v>
      </c>
      <c r="Y1321">
        <v>4.0999999999999996</v>
      </c>
      <c r="Z1321" s="3" t="s">
        <v>1749</v>
      </c>
      <c r="AA1321">
        <v>1.1000000000000001</v>
      </c>
      <c r="AB1321" s="3" t="s">
        <v>1749</v>
      </c>
      <c r="AC1321">
        <v>12</v>
      </c>
      <c r="AD1321">
        <v>83</v>
      </c>
      <c r="AE1321">
        <v>11</v>
      </c>
      <c r="AF1321">
        <v>5757</v>
      </c>
      <c r="AG1321">
        <v>9004</v>
      </c>
      <c r="AH1321">
        <v>24975</v>
      </c>
      <c r="AI1321">
        <v>46620</v>
      </c>
      <c r="AJ1321">
        <v>-36.822501199999998</v>
      </c>
      <c r="AK1321">
        <v>-73.623012299999999</v>
      </c>
    </row>
    <row r="1322" spans="1:37" x14ac:dyDescent="0.3">
      <c r="A1322">
        <v>1337</v>
      </c>
      <c r="B1322" s="3" t="s">
        <v>1002</v>
      </c>
      <c r="C1322" t="s">
        <v>1580</v>
      </c>
      <c r="D1322" t="s">
        <v>62</v>
      </c>
      <c r="E1322" t="s">
        <v>333</v>
      </c>
      <c r="F1322" t="s">
        <v>68</v>
      </c>
      <c r="G1322" t="s">
        <v>62</v>
      </c>
      <c r="H1322" t="s">
        <v>708</v>
      </c>
      <c r="I1322">
        <v>5</v>
      </c>
      <c r="J1322" t="s">
        <v>70</v>
      </c>
      <c r="K1322">
        <v>9.5</v>
      </c>
      <c r="L1322" s="3" t="s">
        <v>1748</v>
      </c>
      <c r="M1322">
        <v>4</v>
      </c>
      <c r="N1322" s="3" t="s">
        <v>1748</v>
      </c>
      <c r="O1322">
        <v>5.3</v>
      </c>
      <c r="P1322" s="3" t="s">
        <v>1749</v>
      </c>
      <c r="Q1322">
        <v>1.8</v>
      </c>
      <c r="R1322" s="3" t="s">
        <v>1749</v>
      </c>
      <c r="S1322">
        <v>23.6</v>
      </c>
      <c r="T1322" s="3">
        <v>559</v>
      </c>
      <c r="U1322">
        <v>1.1000000000000001</v>
      </c>
      <c r="V1322" s="3" t="s">
        <v>1749</v>
      </c>
      <c r="W1322">
        <v>1</v>
      </c>
      <c r="X1322" s="3" t="s">
        <v>1749</v>
      </c>
      <c r="Y1322">
        <v>4.5</v>
      </c>
      <c r="Z1322" s="3" t="s">
        <v>1749</v>
      </c>
      <c r="AA1322">
        <v>1</v>
      </c>
      <c r="AB1322" s="3" t="s">
        <v>1749</v>
      </c>
      <c r="AC1322">
        <v>12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>
        <v>2.4409944000000001</v>
      </c>
      <c r="AK1322">
        <v>-76.604886199999996</v>
      </c>
    </row>
    <row r="1323" spans="1:37" x14ac:dyDescent="0.3">
      <c r="A1323">
        <v>1338</v>
      </c>
      <c r="B1323" s="3" t="s">
        <v>1002</v>
      </c>
      <c r="C1323" t="s">
        <v>1581</v>
      </c>
      <c r="D1323" t="s">
        <v>215</v>
      </c>
      <c r="E1323" t="s">
        <v>216</v>
      </c>
      <c r="F1323" t="s">
        <v>68</v>
      </c>
      <c r="G1323" t="s">
        <v>62</v>
      </c>
      <c r="H1323" t="s">
        <v>320</v>
      </c>
      <c r="I1323">
        <v>3</v>
      </c>
      <c r="J1323" t="s">
        <v>64</v>
      </c>
      <c r="K1323">
        <v>6.6</v>
      </c>
      <c r="L1323" s="3" t="s">
        <v>1748</v>
      </c>
      <c r="M1323">
        <v>14.6</v>
      </c>
      <c r="N1323" s="3">
        <v>560</v>
      </c>
      <c r="O1323">
        <v>12.9</v>
      </c>
      <c r="P1323" s="3" t="s">
        <v>1749</v>
      </c>
      <c r="Q1323">
        <v>2.2000000000000002</v>
      </c>
      <c r="R1323" s="3" t="s">
        <v>1749</v>
      </c>
      <c r="S1323">
        <v>7.6</v>
      </c>
      <c r="T1323" s="3" t="s">
        <v>1749</v>
      </c>
      <c r="U1323">
        <v>2</v>
      </c>
      <c r="V1323" s="3" t="s">
        <v>1749</v>
      </c>
      <c r="W1323">
        <v>1.1000000000000001</v>
      </c>
      <c r="X1323" s="3" t="s">
        <v>1749</v>
      </c>
      <c r="Y1323">
        <v>8.4</v>
      </c>
      <c r="Z1323" s="3" t="s">
        <v>1749</v>
      </c>
      <c r="AA1323">
        <v>3.5</v>
      </c>
      <c r="AB1323" s="3" t="s">
        <v>1749</v>
      </c>
      <c r="AC1323">
        <v>12</v>
      </c>
      <c r="AD1323">
        <v>83</v>
      </c>
      <c r="AE1323">
        <v>11</v>
      </c>
      <c r="AF1323">
        <v>5757</v>
      </c>
      <c r="AG1323">
        <v>9004</v>
      </c>
      <c r="AH1323">
        <v>24975</v>
      </c>
      <c r="AI1323">
        <v>46620</v>
      </c>
      <c r="AJ1323">
        <v>-36.8214039</v>
      </c>
      <c r="AK1323">
        <v>-77.914540099999996</v>
      </c>
    </row>
    <row r="1324" spans="1:37" x14ac:dyDescent="0.3">
      <c r="A1324">
        <v>1339</v>
      </c>
      <c r="B1324" s="3" t="s">
        <v>1002</v>
      </c>
      <c r="C1324" t="s">
        <v>1582</v>
      </c>
      <c r="D1324" t="s">
        <v>205</v>
      </c>
      <c r="E1324" t="s">
        <v>206</v>
      </c>
      <c r="F1324" t="s">
        <v>68</v>
      </c>
      <c r="G1324" t="s">
        <v>78</v>
      </c>
      <c r="H1324" t="s">
        <v>708</v>
      </c>
      <c r="I1324">
        <v>4</v>
      </c>
      <c r="J1324" t="s">
        <v>64</v>
      </c>
      <c r="K1324">
        <v>4.3</v>
      </c>
      <c r="L1324" s="3" t="s">
        <v>1748</v>
      </c>
      <c r="M1324">
        <v>9</v>
      </c>
      <c r="N1324" s="3" t="s">
        <v>1748</v>
      </c>
      <c r="O1324">
        <v>16.7</v>
      </c>
      <c r="P1324" s="3" t="s">
        <v>1749</v>
      </c>
      <c r="Q1324">
        <v>1</v>
      </c>
      <c r="R1324" s="3" t="s">
        <v>1749</v>
      </c>
      <c r="S1324">
        <v>5.3</v>
      </c>
      <c r="T1324" s="3" t="s">
        <v>1749</v>
      </c>
      <c r="U1324">
        <v>8</v>
      </c>
      <c r="V1324" s="3" t="s">
        <v>1749</v>
      </c>
      <c r="W1324">
        <v>1</v>
      </c>
      <c r="X1324" s="3" t="s">
        <v>1749</v>
      </c>
      <c r="Y1324">
        <v>7.1</v>
      </c>
      <c r="Z1324" s="3" t="s">
        <v>1749</v>
      </c>
      <c r="AA1324">
        <v>1.1000000000000001</v>
      </c>
      <c r="AB1324" s="3" t="s">
        <v>1749</v>
      </c>
      <c r="AC1324">
        <v>12</v>
      </c>
      <c r="AD1324">
        <v>71</v>
      </c>
      <c r="AE1324">
        <v>2</v>
      </c>
      <c r="AF1324">
        <v>551</v>
      </c>
      <c r="AG1324">
        <v>925</v>
      </c>
      <c r="AH1324">
        <v>12243</v>
      </c>
      <c r="AI1324">
        <v>21932</v>
      </c>
      <c r="AJ1324">
        <v>-34.6021377</v>
      </c>
      <c r="AK1324">
        <v>-58.402918</v>
      </c>
    </row>
    <row r="1325" spans="1:37" x14ac:dyDescent="0.3">
      <c r="A1325">
        <v>1340</v>
      </c>
      <c r="B1325" s="3" t="s">
        <v>1002</v>
      </c>
      <c r="C1325" t="s">
        <v>1583</v>
      </c>
      <c r="D1325" t="s">
        <v>779</v>
      </c>
      <c r="E1325" t="s">
        <v>780</v>
      </c>
      <c r="F1325" t="s">
        <v>61</v>
      </c>
      <c r="G1325" t="s">
        <v>69</v>
      </c>
      <c r="H1325" t="s">
        <v>708</v>
      </c>
      <c r="I1325">
        <v>5</v>
      </c>
      <c r="J1325" t="s">
        <v>70</v>
      </c>
      <c r="K1325">
        <v>10.9</v>
      </c>
      <c r="L1325" s="3" t="s">
        <v>1748</v>
      </c>
      <c r="M1325">
        <v>7.6</v>
      </c>
      <c r="N1325" s="3" t="s">
        <v>1748</v>
      </c>
      <c r="O1325">
        <v>3.2</v>
      </c>
      <c r="P1325" s="3" t="s">
        <v>1749</v>
      </c>
      <c r="Q1325">
        <v>2.4</v>
      </c>
      <c r="R1325" s="3" t="s">
        <v>1749</v>
      </c>
      <c r="S1325">
        <v>0</v>
      </c>
      <c r="T1325" s="3">
        <v>0</v>
      </c>
      <c r="U1325">
        <v>0</v>
      </c>
      <c r="V1325" s="3">
        <v>0</v>
      </c>
      <c r="W1325">
        <v>1</v>
      </c>
      <c r="X1325" s="3" t="s">
        <v>1749</v>
      </c>
      <c r="Y1325">
        <v>10.9</v>
      </c>
      <c r="Z1325" s="3" t="s">
        <v>1749</v>
      </c>
      <c r="AA1325">
        <v>1</v>
      </c>
      <c r="AB1325" s="3" t="s">
        <v>1749</v>
      </c>
      <c r="AC1325">
        <v>12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>
        <v>10.672366</v>
      </c>
      <c r="AK1325">
        <v>-71.6327201</v>
      </c>
    </row>
    <row r="1326" spans="1:37" x14ac:dyDescent="0.3">
      <c r="A1326">
        <v>1341</v>
      </c>
      <c r="B1326" s="3" t="s">
        <v>1002</v>
      </c>
      <c r="C1326" t="s">
        <v>1584</v>
      </c>
      <c r="D1326" t="s">
        <v>1585</v>
      </c>
      <c r="E1326" t="s">
        <v>1586</v>
      </c>
      <c r="F1326" t="s">
        <v>82</v>
      </c>
      <c r="G1326" t="s">
        <v>69</v>
      </c>
      <c r="H1326" t="s">
        <v>1356</v>
      </c>
      <c r="I1326">
        <v>5</v>
      </c>
      <c r="J1326" t="s">
        <v>70</v>
      </c>
      <c r="K1326">
        <v>7.7</v>
      </c>
      <c r="L1326" s="3" t="s">
        <v>1748</v>
      </c>
      <c r="M1326">
        <v>2.4</v>
      </c>
      <c r="N1326" s="3" t="s">
        <v>1748</v>
      </c>
      <c r="O1326">
        <v>1.1000000000000001</v>
      </c>
      <c r="P1326" s="3" t="s">
        <v>1749</v>
      </c>
      <c r="Q1326">
        <v>1.6</v>
      </c>
      <c r="R1326" s="3" t="s">
        <v>1749</v>
      </c>
      <c r="S1326">
        <v>6.8</v>
      </c>
      <c r="T1326" s="3" t="s">
        <v>1749</v>
      </c>
      <c r="U1326">
        <v>1</v>
      </c>
      <c r="V1326" s="3" t="s">
        <v>1749</v>
      </c>
      <c r="W1326">
        <v>1.1000000000000001</v>
      </c>
      <c r="X1326" s="3" t="s">
        <v>1749</v>
      </c>
      <c r="Y1326">
        <v>14.8</v>
      </c>
      <c r="Z1326" s="3">
        <v>565</v>
      </c>
      <c r="AA1326">
        <v>1</v>
      </c>
      <c r="AB1326" s="3" t="s">
        <v>1749</v>
      </c>
      <c r="AC1326">
        <v>12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>
        <v>-16.504725799999999</v>
      </c>
      <c r="AK1326">
        <v>-68.129919799999996</v>
      </c>
    </row>
    <row r="1327" spans="1:37" x14ac:dyDescent="0.3">
      <c r="A1327">
        <v>1342</v>
      </c>
      <c r="B1327" s="3" t="s">
        <v>856</v>
      </c>
      <c r="C1327" t="s">
        <v>1587</v>
      </c>
      <c r="D1327" t="s">
        <v>502</v>
      </c>
      <c r="E1327" t="s">
        <v>503</v>
      </c>
      <c r="F1327" t="s">
        <v>61</v>
      </c>
      <c r="G1327" t="s">
        <v>78</v>
      </c>
      <c r="H1327" t="s">
        <v>320</v>
      </c>
      <c r="I1327">
        <v>5</v>
      </c>
      <c r="J1327" t="s">
        <v>70</v>
      </c>
      <c r="K1327">
        <v>6.8</v>
      </c>
      <c r="L1327" s="3" t="s">
        <v>1748</v>
      </c>
      <c r="M1327">
        <v>8.6999999999999993</v>
      </c>
      <c r="N1327" s="3" t="s">
        <v>1748</v>
      </c>
      <c r="O1327">
        <v>14.6</v>
      </c>
      <c r="P1327" s="3" t="s">
        <v>1749</v>
      </c>
      <c r="Q1327">
        <v>1.6</v>
      </c>
      <c r="R1327" s="3" t="s">
        <v>1749</v>
      </c>
      <c r="S1327">
        <v>1.4</v>
      </c>
      <c r="T1327" s="3" t="s">
        <v>1749</v>
      </c>
      <c r="U1327">
        <v>1.8</v>
      </c>
      <c r="V1327" s="3" t="s">
        <v>1749</v>
      </c>
      <c r="W1327">
        <v>1</v>
      </c>
      <c r="X1327" s="3" t="s">
        <v>1749</v>
      </c>
      <c r="Y1327">
        <v>9.8000000000000007</v>
      </c>
      <c r="Z1327" s="3" t="s">
        <v>1749</v>
      </c>
      <c r="AA1327">
        <v>1</v>
      </c>
      <c r="AB1327" s="3" t="s">
        <v>1749</v>
      </c>
      <c r="AC1327">
        <v>12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>
        <v>-12.079894299999999</v>
      </c>
      <c r="AK1327">
        <v>-76.950951200000006</v>
      </c>
    </row>
    <row r="1328" spans="1:37" x14ac:dyDescent="0.3">
      <c r="A1328">
        <v>1343</v>
      </c>
      <c r="B1328" s="3" t="s">
        <v>1002</v>
      </c>
      <c r="C1328" t="s">
        <v>1588</v>
      </c>
      <c r="D1328" t="s">
        <v>205</v>
      </c>
      <c r="E1328" t="s">
        <v>206</v>
      </c>
      <c r="F1328" t="s">
        <v>68</v>
      </c>
      <c r="G1328" t="s">
        <v>62</v>
      </c>
      <c r="H1328" t="s">
        <v>320</v>
      </c>
      <c r="I1328">
        <v>3</v>
      </c>
      <c r="J1328" t="s">
        <v>70</v>
      </c>
      <c r="K1328">
        <v>9.5</v>
      </c>
      <c r="L1328" s="3" t="s">
        <v>1748</v>
      </c>
      <c r="M1328">
        <v>2.8</v>
      </c>
      <c r="N1328" s="3" t="s">
        <v>1748</v>
      </c>
      <c r="O1328">
        <v>5.7</v>
      </c>
      <c r="P1328" s="3" t="s">
        <v>1749</v>
      </c>
      <c r="Q1328">
        <v>3.7</v>
      </c>
      <c r="R1328" s="3" t="s">
        <v>1749</v>
      </c>
      <c r="S1328">
        <v>0</v>
      </c>
      <c r="T1328" s="3">
        <v>0</v>
      </c>
      <c r="U1328">
        <v>0</v>
      </c>
      <c r="V1328" s="3">
        <v>0</v>
      </c>
      <c r="W1328">
        <v>1.3</v>
      </c>
      <c r="X1328" s="3" t="s">
        <v>1749</v>
      </c>
      <c r="Y1328">
        <v>5.0999999999999996</v>
      </c>
      <c r="Z1328" s="3" t="s">
        <v>1749</v>
      </c>
      <c r="AA1328">
        <v>1.2</v>
      </c>
      <c r="AB1328" s="3" t="s">
        <v>1749</v>
      </c>
      <c r="AC1328">
        <v>12</v>
      </c>
      <c r="AD1328">
        <v>71</v>
      </c>
      <c r="AE1328">
        <v>2</v>
      </c>
      <c r="AF1328">
        <v>551</v>
      </c>
      <c r="AG1328">
        <v>925</v>
      </c>
      <c r="AH1328">
        <v>12243</v>
      </c>
      <c r="AI1328">
        <v>21932</v>
      </c>
      <c r="AJ1328">
        <v>-38.005743000000002</v>
      </c>
      <c r="AK1328">
        <v>-57.571309100000001</v>
      </c>
    </row>
    <row r="1329" spans="1:37" x14ac:dyDescent="0.3">
      <c r="A1329">
        <v>1344</v>
      </c>
      <c r="B1329" s="3" t="s">
        <v>856</v>
      </c>
      <c r="C1329" t="s">
        <v>1589</v>
      </c>
      <c r="D1329" t="s">
        <v>205</v>
      </c>
      <c r="E1329" t="s">
        <v>206</v>
      </c>
      <c r="F1329" t="s">
        <v>68</v>
      </c>
      <c r="G1329" t="s">
        <v>62</v>
      </c>
      <c r="H1329" t="s">
        <v>708</v>
      </c>
      <c r="I1329">
        <v>4</v>
      </c>
      <c r="J1329" t="s">
        <v>70</v>
      </c>
      <c r="K1329">
        <v>4.4000000000000004</v>
      </c>
      <c r="L1329" s="3" t="s">
        <v>1748</v>
      </c>
      <c r="M1329">
        <v>1.5</v>
      </c>
      <c r="N1329" s="3" t="s">
        <v>1748</v>
      </c>
      <c r="O1329">
        <v>34.9</v>
      </c>
      <c r="P1329" s="3">
        <v>454</v>
      </c>
      <c r="Q1329">
        <v>1.5</v>
      </c>
      <c r="R1329" s="3" t="s">
        <v>1749</v>
      </c>
      <c r="S1329">
        <v>0</v>
      </c>
      <c r="T1329" s="3">
        <v>0</v>
      </c>
      <c r="U1329">
        <v>0</v>
      </c>
      <c r="V1329" s="3">
        <v>0</v>
      </c>
      <c r="W1329">
        <v>1</v>
      </c>
      <c r="X1329" s="3" t="s">
        <v>1749</v>
      </c>
      <c r="Y1329">
        <v>5.0999999999999996</v>
      </c>
      <c r="Z1329" s="3" t="s">
        <v>1749</v>
      </c>
      <c r="AA1329">
        <v>1</v>
      </c>
      <c r="AB1329" s="3" t="s">
        <v>1749</v>
      </c>
      <c r="AC1329">
        <v>12</v>
      </c>
      <c r="AD1329">
        <v>71</v>
      </c>
      <c r="AE1329">
        <v>2</v>
      </c>
      <c r="AF1329">
        <v>551</v>
      </c>
      <c r="AG1329">
        <v>925</v>
      </c>
      <c r="AH1329">
        <v>12243</v>
      </c>
      <c r="AI1329">
        <v>21932</v>
      </c>
      <c r="AJ1329">
        <v>-33.110055500000001</v>
      </c>
      <c r="AK1329">
        <v>-64.301791100000003</v>
      </c>
    </row>
    <row r="1330" spans="1:37" x14ac:dyDescent="0.3">
      <c r="A1330">
        <v>1345</v>
      </c>
      <c r="B1330" s="3" t="s">
        <v>1002</v>
      </c>
      <c r="C1330" t="s">
        <v>1590</v>
      </c>
      <c r="D1330" t="s">
        <v>205</v>
      </c>
      <c r="E1330" t="s">
        <v>206</v>
      </c>
      <c r="F1330" t="s">
        <v>68</v>
      </c>
      <c r="G1330" t="s">
        <v>62</v>
      </c>
      <c r="H1330" t="s">
        <v>320</v>
      </c>
      <c r="I1330">
        <v>3</v>
      </c>
      <c r="J1330" t="s">
        <v>70</v>
      </c>
      <c r="K1330">
        <v>11.5</v>
      </c>
      <c r="L1330" s="3" t="s">
        <v>1748</v>
      </c>
      <c r="M1330">
        <v>3.2</v>
      </c>
      <c r="N1330" s="3" t="s">
        <v>1748</v>
      </c>
      <c r="O1330">
        <v>7.5</v>
      </c>
      <c r="P1330" s="3" t="s">
        <v>1749</v>
      </c>
      <c r="Q1330">
        <v>2.2999999999999998</v>
      </c>
      <c r="R1330" s="3" t="s">
        <v>1749</v>
      </c>
      <c r="S1330">
        <v>1.6</v>
      </c>
      <c r="T1330" s="3" t="s">
        <v>1749</v>
      </c>
      <c r="U1330">
        <v>4.7</v>
      </c>
      <c r="V1330" s="3" t="s">
        <v>1749</v>
      </c>
      <c r="W1330">
        <v>1.3</v>
      </c>
      <c r="X1330" s="3" t="s">
        <v>1749</v>
      </c>
      <c r="Y1330">
        <v>5.0999999999999996</v>
      </c>
      <c r="Z1330" s="3" t="s">
        <v>1749</v>
      </c>
      <c r="AA1330">
        <v>4.5999999999999996</v>
      </c>
      <c r="AB1330" s="3" t="s">
        <v>1749</v>
      </c>
      <c r="AC1330">
        <v>12</v>
      </c>
      <c r="AD1330">
        <v>71</v>
      </c>
      <c r="AE1330">
        <v>2</v>
      </c>
      <c r="AF1330">
        <v>551</v>
      </c>
      <c r="AG1330">
        <v>925</v>
      </c>
      <c r="AH1330">
        <v>12243</v>
      </c>
      <c r="AI1330">
        <v>21932</v>
      </c>
      <c r="AJ1330">
        <v>-34.576188700000003</v>
      </c>
      <c r="AK1330">
        <v>-58.618279299999998</v>
      </c>
    </row>
    <row r="1331" spans="1:37" x14ac:dyDescent="0.3">
      <c r="A1331">
        <v>1346</v>
      </c>
      <c r="B1331" s="3" t="s">
        <v>1002</v>
      </c>
      <c r="C1331" t="s">
        <v>1591</v>
      </c>
      <c r="D1331" t="s">
        <v>205</v>
      </c>
      <c r="E1331" t="s">
        <v>206</v>
      </c>
      <c r="F1331" t="s">
        <v>82</v>
      </c>
      <c r="G1331" t="s">
        <v>69</v>
      </c>
      <c r="H1331" t="s">
        <v>708</v>
      </c>
      <c r="I1331">
        <v>4</v>
      </c>
      <c r="J1331" t="s">
        <v>70</v>
      </c>
      <c r="K1331">
        <v>4.3</v>
      </c>
      <c r="L1331" s="3" t="s">
        <v>1748</v>
      </c>
      <c r="M1331">
        <v>2.5</v>
      </c>
      <c r="N1331" s="3" t="s">
        <v>1748</v>
      </c>
      <c r="O1331">
        <v>21.5</v>
      </c>
      <c r="P1331" s="3">
        <v>636</v>
      </c>
      <c r="Q1331">
        <v>1.4</v>
      </c>
      <c r="R1331" s="3" t="s">
        <v>1749</v>
      </c>
      <c r="S1331">
        <v>0</v>
      </c>
      <c r="T1331" s="3">
        <v>0</v>
      </c>
      <c r="U1331">
        <v>0</v>
      </c>
      <c r="V1331" s="3">
        <v>0</v>
      </c>
      <c r="W1331">
        <v>1.1000000000000001</v>
      </c>
      <c r="X1331" s="3" t="s">
        <v>1749</v>
      </c>
      <c r="Y1331">
        <v>5.0999999999999996</v>
      </c>
      <c r="Z1331" s="3" t="s">
        <v>1749</v>
      </c>
      <c r="AA1331">
        <v>1.1000000000000001</v>
      </c>
      <c r="AB1331" s="3" t="s">
        <v>1749</v>
      </c>
      <c r="AC1331">
        <v>12</v>
      </c>
      <c r="AD1331">
        <v>71</v>
      </c>
      <c r="AE1331">
        <v>2</v>
      </c>
      <c r="AF1331">
        <v>551</v>
      </c>
      <c r="AG1331">
        <v>925</v>
      </c>
      <c r="AH1331">
        <v>12243</v>
      </c>
      <c r="AI1331">
        <v>21932</v>
      </c>
      <c r="AJ1331">
        <v>-38.940215000000002</v>
      </c>
      <c r="AK1331">
        <v>-68.057508100000007</v>
      </c>
    </row>
    <row r="1332" spans="1:37" x14ac:dyDescent="0.3">
      <c r="A1332">
        <v>1347</v>
      </c>
      <c r="B1332" s="3" t="s">
        <v>1002</v>
      </c>
      <c r="C1332" t="s">
        <v>1592</v>
      </c>
      <c r="D1332" t="s">
        <v>205</v>
      </c>
      <c r="E1332" t="s">
        <v>206</v>
      </c>
      <c r="F1332" t="s">
        <v>82</v>
      </c>
      <c r="G1332" t="s">
        <v>62</v>
      </c>
      <c r="H1332" t="s">
        <v>320</v>
      </c>
      <c r="I1332">
        <v>5</v>
      </c>
      <c r="J1332" t="s">
        <v>70</v>
      </c>
      <c r="K1332">
        <v>11.7</v>
      </c>
      <c r="L1332" s="3" t="s">
        <v>1748</v>
      </c>
      <c r="M1332">
        <v>5.8</v>
      </c>
      <c r="N1332" s="3" t="s">
        <v>1748</v>
      </c>
      <c r="O1332">
        <v>2.2000000000000002</v>
      </c>
      <c r="P1332" s="3" t="s">
        <v>1749</v>
      </c>
      <c r="Q1332">
        <v>2.7</v>
      </c>
      <c r="R1332" s="3" t="s">
        <v>1749</v>
      </c>
      <c r="S1332">
        <v>1.5</v>
      </c>
      <c r="T1332" s="3" t="s">
        <v>1749</v>
      </c>
      <c r="U1332">
        <v>1.1000000000000001</v>
      </c>
      <c r="V1332" s="3" t="s">
        <v>1749</v>
      </c>
      <c r="W1332">
        <v>1.1000000000000001</v>
      </c>
      <c r="X1332" s="3" t="s">
        <v>1749</v>
      </c>
      <c r="Y1332">
        <v>2.7</v>
      </c>
      <c r="Z1332" s="3" t="s">
        <v>1749</v>
      </c>
      <c r="AA1332">
        <v>3.2</v>
      </c>
      <c r="AB1332" s="3" t="s">
        <v>1749</v>
      </c>
      <c r="AC1332">
        <v>12</v>
      </c>
      <c r="AD1332">
        <v>71</v>
      </c>
      <c r="AE1332">
        <v>2</v>
      </c>
      <c r="AF1332">
        <v>551</v>
      </c>
      <c r="AG1332">
        <v>925</v>
      </c>
      <c r="AH1332">
        <v>12243</v>
      </c>
      <c r="AI1332">
        <v>21932</v>
      </c>
      <c r="AJ1332">
        <v>-31.6348576</v>
      </c>
      <c r="AK1332">
        <v>-60.705178699999998</v>
      </c>
    </row>
    <row r="1333" spans="1:37" x14ac:dyDescent="0.3">
      <c r="A1333">
        <v>1348</v>
      </c>
      <c r="B1333" s="3" t="s">
        <v>1002</v>
      </c>
      <c r="C1333" t="s">
        <v>1593</v>
      </c>
      <c r="D1333" t="s">
        <v>202</v>
      </c>
      <c r="E1333" t="s">
        <v>203</v>
      </c>
      <c r="F1333" t="s">
        <v>61</v>
      </c>
      <c r="G1333" t="s">
        <v>78</v>
      </c>
      <c r="H1333" t="s">
        <v>320</v>
      </c>
      <c r="I1333">
        <v>4</v>
      </c>
      <c r="J1333" t="s">
        <v>440</v>
      </c>
      <c r="K1333">
        <v>5</v>
      </c>
      <c r="L1333" s="3" t="s">
        <v>1748</v>
      </c>
      <c r="M1333">
        <v>4.5</v>
      </c>
      <c r="N1333" s="3" t="s">
        <v>1748</v>
      </c>
      <c r="O1333">
        <v>16.100000000000001</v>
      </c>
      <c r="P1333" s="3" t="s">
        <v>1749</v>
      </c>
      <c r="Q1333">
        <v>1.2</v>
      </c>
      <c r="R1333" s="3" t="s">
        <v>1749</v>
      </c>
      <c r="S1333">
        <v>4.5</v>
      </c>
      <c r="T1333" s="3" t="s">
        <v>1749</v>
      </c>
      <c r="U1333">
        <v>3.1</v>
      </c>
      <c r="V1333" s="3" t="s">
        <v>1749</v>
      </c>
      <c r="W1333">
        <v>1</v>
      </c>
      <c r="X1333" s="3" t="s">
        <v>1749</v>
      </c>
      <c r="Y1333">
        <v>8</v>
      </c>
      <c r="Z1333" s="3" t="s">
        <v>1749</v>
      </c>
      <c r="AA1333">
        <v>1.4</v>
      </c>
      <c r="AB1333" s="3" t="s">
        <v>1749</v>
      </c>
      <c r="AC1333">
        <v>12</v>
      </c>
      <c r="AD1333">
        <v>79</v>
      </c>
      <c r="AE1333">
        <v>10</v>
      </c>
      <c r="AF1333">
        <v>3364</v>
      </c>
      <c r="AG1333">
        <v>13084</v>
      </c>
      <c r="AH1333">
        <v>13964</v>
      </c>
      <c r="AI1333">
        <v>26036</v>
      </c>
      <c r="AJ1333">
        <v>19.048000200000001</v>
      </c>
      <c r="AK1333">
        <v>-98.213162600000004</v>
      </c>
    </row>
    <row r="1334" spans="1:37" x14ac:dyDescent="0.3">
      <c r="A1334">
        <v>1349</v>
      </c>
      <c r="B1334" s="3" t="s">
        <v>1002</v>
      </c>
      <c r="C1334" t="s">
        <v>1594</v>
      </c>
      <c r="D1334" t="s">
        <v>502</v>
      </c>
      <c r="E1334" t="s">
        <v>503</v>
      </c>
      <c r="F1334" t="s">
        <v>68</v>
      </c>
      <c r="G1334" t="s">
        <v>78</v>
      </c>
      <c r="H1334" t="s">
        <v>708</v>
      </c>
      <c r="I1334">
        <v>3</v>
      </c>
      <c r="J1334" t="s">
        <v>64</v>
      </c>
      <c r="K1334">
        <v>6.2</v>
      </c>
      <c r="L1334" s="3" t="s">
        <v>1748</v>
      </c>
      <c r="M1334">
        <v>9.1999999999999993</v>
      </c>
      <c r="N1334" s="3" t="s">
        <v>1748</v>
      </c>
      <c r="O1334">
        <v>1.8</v>
      </c>
      <c r="P1334" s="3" t="s">
        <v>1749</v>
      </c>
      <c r="Q1334">
        <v>1.3</v>
      </c>
      <c r="R1334" s="3" t="s">
        <v>1749</v>
      </c>
      <c r="S1334">
        <v>3.9</v>
      </c>
      <c r="T1334" s="3" t="s">
        <v>1749</v>
      </c>
      <c r="U1334">
        <v>1.3</v>
      </c>
      <c r="V1334" s="3" t="s">
        <v>1749</v>
      </c>
      <c r="W1334">
        <v>1</v>
      </c>
      <c r="X1334" s="3" t="s">
        <v>1749</v>
      </c>
      <c r="Y1334">
        <v>8.5</v>
      </c>
      <c r="Z1334" s="3" t="s">
        <v>1749</v>
      </c>
      <c r="AA1334">
        <v>2</v>
      </c>
      <c r="AB1334" s="3" t="s">
        <v>1749</v>
      </c>
      <c r="AC1334">
        <v>12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>
        <v>-34.576133300000002</v>
      </c>
      <c r="AK1334">
        <v>-58.6182795</v>
      </c>
    </row>
    <row r="1335" spans="1:37" x14ac:dyDescent="0.3">
      <c r="A1335">
        <v>1351</v>
      </c>
      <c r="B1335" s="3" t="s">
        <v>1002</v>
      </c>
      <c r="C1335" t="s">
        <v>1595</v>
      </c>
      <c r="D1335" t="s">
        <v>202</v>
      </c>
      <c r="E1335" t="s">
        <v>203</v>
      </c>
      <c r="F1335" t="s">
        <v>82</v>
      </c>
      <c r="G1335" t="s">
        <v>78</v>
      </c>
      <c r="H1335" t="s">
        <v>320</v>
      </c>
      <c r="I1335">
        <v>4</v>
      </c>
      <c r="J1335" t="s">
        <v>70</v>
      </c>
      <c r="K1335">
        <v>8.6999999999999993</v>
      </c>
      <c r="L1335" s="3" t="s">
        <v>1748</v>
      </c>
      <c r="M1335">
        <v>3.2</v>
      </c>
      <c r="N1335" s="3" t="s">
        <v>1748</v>
      </c>
      <c r="O1335">
        <v>7.8</v>
      </c>
      <c r="P1335" s="3" t="s">
        <v>1749</v>
      </c>
      <c r="Q1335">
        <v>1.4</v>
      </c>
      <c r="R1335" s="3" t="s">
        <v>1749</v>
      </c>
      <c r="S1335">
        <v>0</v>
      </c>
      <c r="T1335" s="3">
        <v>0</v>
      </c>
      <c r="U1335">
        <v>0</v>
      </c>
      <c r="V1335" s="3">
        <v>0</v>
      </c>
      <c r="W1335">
        <v>1</v>
      </c>
      <c r="X1335" s="3" t="s">
        <v>1749</v>
      </c>
      <c r="Y1335">
        <v>3.9</v>
      </c>
      <c r="Z1335" s="3" t="s">
        <v>1749</v>
      </c>
      <c r="AA1335">
        <v>1.1000000000000001</v>
      </c>
      <c r="AB1335" s="3" t="s">
        <v>1749</v>
      </c>
      <c r="AC1335">
        <v>12</v>
      </c>
      <c r="AD1335">
        <v>79</v>
      </c>
      <c r="AE1335">
        <v>10</v>
      </c>
      <c r="AF1335">
        <v>3364</v>
      </c>
      <c r="AG1335">
        <v>13084</v>
      </c>
      <c r="AH1335">
        <v>13964</v>
      </c>
      <c r="AI1335">
        <v>26036</v>
      </c>
      <c r="AJ1335">
        <v>20.0802832</v>
      </c>
      <c r="AK1335">
        <v>-98.806027700000001</v>
      </c>
    </row>
    <row r="1336" spans="1:37" x14ac:dyDescent="0.3">
      <c r="A1336">
        <v>1352</v>
      </c>
      <c r="B1336" s="3" t="s">
        <v>856</v>
      </c>
      <c r="C1336" t="s">
        <v>1596</v>
      </c>
      <c r="D1336" t="s">
        <v>190</v>
      </c>
      <c r="E1336" t="s">
        <v>191</v>
      </c>
      <c r="F1336" t="s">
        <v>82</v>
      </c>
      <c r="G1336" t="s">
        <v>69</v>
      </c>
      <c r="H1336" t="s">
        <v>320</v>
      </c>
      <c r="I1336">
        <v>4</v>
      </c>
      <c r="J1336" t="s">
        <v>70</v>
      </c>
      <c r="K1336">
        <v>9.4</v>
      </c>
      <c r="L1336" s="3" t="s">
        <v>1748</v>
      </c>
      <c r="M1336">
        <v>4</v>
      </c>
      <c r="N1336" s="3" t="s">
        <v>1748</v>
      </c>
      <c r="O1336">
        <v>17.600000000000001</v>
      </c>
      <c r="P1336" s="3" t="s">
        <v>1749</v>
      </c>
      <c r="Q1336">
        <v>2.6</v>
      </c>
      <c r="R1336" s="3" t="s">
        <v>1749</v>
      </c>
      <c r="S1336">
        <v>3.8</v>
      </c>
      <c r="T1336" s="3" t="s">
        <v>1749</v>
      </c>
      <c r="U1336">
        <v>1.2</v>
      </c>
      <c r="V1336" s="3" t="s">
        <v>1749</v>
      </c>
      <c r="W1336">
        <v>5.7</v>
      </c>
      <c r="X1336" s="3" t="s">
        <v>1749</v>
      </c>
      <c r="Y1336">
        <v>7.6</v>
      </c>
      <c r="Z1336" s="3" t="s">
        <v>1749</v>
      </c>
      <c r="AA1336">
        <v>2.4</v>
      </c>
      <c r="AB1336" s="3" t="s">
        <v>1749</v>
      </c>
      <c r="AC1336">
        <v>12</v>
      </c>
      <c r="AD1336">
        <v>86</v>
      </c>
      <c r="AE1336">
        <v>13</v>
      </c>
      <c r="AF1336">
        <v>5314</v>
      </c>
      <c r="AG1336">
        <v>12406</v>
      </c>
      <c r="AH1336">
        <v>17842</v>
      </c>
      <c r="AI1336">
        <v>32148</v>
      </c>
      <c r="AJ1336">
        <v>-22.911173900000001</v>
      </c>
      <c r="AK1336">
        <v>-43.236132300000001</v>
      </c>
    </row>
    <row r="1337" spans="1:37" x14ac:dyDescent="0.3">
      <c r="A1337">
        <v>1353</v>
      </c>
      <c r="B1337" s="3" t="s">
        <v>1002</v>
      </c>
      <c r="C1337" t="s">
        <v>1597</v>
      </c>
      <c r="D1337" t="s">
        <v>190</v>
      </c>
      <c r="E1337" t="s">
        <v>191</v>
      </c>
      <c r="F1337" t="s">
        <v>82</v>
      </c>
      <c r="G1337" t="s">
        <v>69</v>
      </c>
      <c r="H1337" t="s">
        <v>320</v>
      </c>
      <c r="I1337">
        <v>4</v>
      </c>
      <c r="J1337" t="s">
        <v>70</v>
      </c>
      <c r="K1337">
        <v>9.1</v>
      </c>
      <c r="L1337" s="3" t="s">
        <v>1748</v>
      </c>
      <c r="M1337">
        <v>2.4</v>
      </c>
      <c r="N1337" s="3" t="s">
        <v>1748</v>
      </c>
      <c r="O1337">
        <v>8.9</v>
      </c>
      <c r="P1337" s="3" t="s">
        <v>1749</v>
      </c>
      <c r="Q1337">
        <v>3.1</v>
      </c>
      <c r="R1337" s="3" t="s">
        <v>1749</v>
      </c>
      <c r="S1337">
        <v>5.4</v>
      </c>
      <c r="T1337" s="3" t="s">
        <v>1749</v>
      </c>
      <c r="U1337">
        <v>1.5</v>
      </c>
      <c r="V1337" s="3" t="s">
        <v>1749</v>
      </c>
      <c r="W1337">
        <v>4.3</v>
      </c>
      <c r="X1337" s="3" t="s">
        <v>1749</v>
      </c>
      <c r="Y1337">
        <v>8.1</v>
      </c>
      <c r="Z1337" s="3" t="s">
        <v>1749</v>
      </c>
      <c r="AA1337">
        <v>4.4000000000000004</v>
      </c>
      <c r="AB1337" s="3" t="s">
        <v>1749</v>
      </c>
      <c r="AC1337">
        <v>12</v>
      </c>
      <c r="AD1337">
        <v>86</v>
      </c>
      <c r="AE1337">
        <v>13</v>
      </c>
      <c r="AF1337">
        <v>5314</v>
      </c>
      <c r="AG1337">
        <v>12406</v>
      </c>
      <c r="AH1337">
        <v>17842</v>
      </c>
      <c r="AI1337">
        <v>32148</v>
      </c>
      <c r="AJ1337">
        <v>-13.003676</v>
      </c>
      <c r="AK1337">
        <v>-38.510012699999997</v>
      </c>
    </row>
    <row r="1338" spans="1:37" x14ac:dyDescent="0.3">
      <c r="A1338">
        <v>1354</v>
      </c>
      <c r="B1338" s="3" t="s">
        <v>856</v>
      </c>
      <c r="C1338" t="s">
        <v>1598</v>
      </c>
      <c r="D1338" t="s">
        <v>190</v>
      </c>
      <c r="E1338" t="s">
        <v>191</v>
      </c>
      <c r="F1338" t="s">
        <v>68</v>
      </c>
      <c r="G1338" t="s">
        <v>62</v>
      </c>
      <c r="H1338" t="s">
        <v>320</v>
      </c>
      <c r="I1338">
        <v>4</v>
      </c>
      <c r="J1338" t="s">
        <v>70</v>
      </c>
      <c r="K1338">
        <v>3.6</v>
      </c>
      <c r="L1338" s="3" t="s">
        <v>1748</v>
      </c>
      <c r="M1338">
        <v>2.2999999999999998</v>
      </c>
      <c r="N1338" s="3" t="s">
        <v>1748</v>
      </c>
      <c r="O1338">
        <v>31.4</v>
      </c>
      <c r="P1338" s="3">
        <v>501</v>
      </c>
      <c r="Q1338">
        <v>3</v>
      </c>
      <c r="R1338" s="3" t="s">
        <v>1749</v>
      </c>
      <c r="S1338">
        <v>0</v>
      </c>
      <c r="T1338" s="3">
        <v>0</v>
      </c>
      <c r="U1338">
        <v>0</v>
      </c>
      <c r="V1338" s="3">
        <v>0</v>
      </c>
      <c r="W1338">
        <v>1.4</v>
      </c>
      <c r="X1338" s="3" t="s">
        <v>1749</v>
      </c>
      <c r="Y1338">
        <v>3.8</v>
      </c>
      <c r="Z1338" s="3" t="s">
        <v>1749</v>
      </c>
      <c r="AA1338">
        <v>1</v>
      </c>
      <c r="AB1338" s="3" t="s">
        <v>1749</v>
      </c>
      <c r="AC1338">
        <v>12</v>
      </c>
      <c r="AD1338">
        <v>86</v>
      </c>
      <c r="AE1338">
        <v>13</v>
      </c>
      <c r="AF1338">
        <v>5314</v>
      </c>
      <c r="AG1338">
        <v>12406</v>
      </c>
      <c r="AH1338">
        <v>17842</v>
      </c>
      <c r="AI1338">
        <v>32148</v>
      </c>
      <c r="AJ1338">
        <v>-21.7732767</v>
      </c>
      <c r="AK1338">
        <v>-43.368996000000003</v>
      </c>
    </row>
    <row r="1339" spans="1:37" x14ac:dyDescent="0.3">
      <c r="A1339">
        <v>1355</v>
      </c>
      <c r="B1339" s="3" t="s">
        <v>856</v>
      </c>
      <c r="C1339" t="s">
        <v>1599</v>
      </c>
      <c r="D1339" t="s">
        <v>190</v>
      </c>
      <c r="E1339" t="s">
        <v>191</v>
      </c>
      <c r="F1339" t="s">
        <v>68</v>
      </c>
      <c r="G1339" t="s">
        <v>62</v>
      </c>
      <c r="H1339" t="s">
        <v>63</v>
      </c>
      <c r="I1339">
        <v>4</v>
      </c>
      <c r="J1339" t="s">
        <v>70</v>
      </c>
      <c r="K1339">
        <v>5.0999999999999996</v>
      </c>
      <c r="L1339" s="3" t="s">
        <v>1748</v>
      </c>
      <c r="M1339">
        <v>1.4</v>
      </c>
      <c r="N1339" s="3" t="s">
        <v>1748</v>
      </c>
      <c r="O1339">
        <v>27</v>
      </c>
      <c r="P1339" s="3">
        <v>559</v>
      </c>
      <c r="Q1339">
        <v>5</v>
      </c>
      <c r="R1339" s="3" t="s">
        <v>1749</v>
      </c>
      <c r="S1339">
        <v>0</v>
      </c>
      <c r="T1339" s="3">
        <v>0</v>
      </c>
      <c r="U1339">
        <v>1.4</v>
      </c>
      <c r="V1339" s="3" t="s">
        <v>1749</v>
      </c>
      <c r="W1339">
        <v>1.2</v>
      </c>
      <c r="X1339" s="3" t="s">
        <v>1749</v>
      </c>
      <c r="Y1339">
        <v>3.8</v>
      </c>
      <c r="Z1339" s="3" t="s">
        <v>1749</v>
      </c>
      <c r="AA1339">
        <v>1.1000000000000001</v>
      </c>
      <c r="AB1339" s="3" t="s">
        <v>1749</v>
      </c>
      <c r="AC1339">
        <v>12</v>
      </c>
      <c r="AD1339">
        <v>86</v>
      </c>
      <c r="AE1339">
        <v>13</v>
      </c>
      <c r="AF1339">
        <v>5314</v>
      </c>
      <c r="AG1339">
        <v>12406</v>
      </c>
      <c r="AH1339">
        <v>17842</v>
      </c>
      <c r="AI1339">
        <v>32148</v>
      </c>
      <c r="AJ1339">
        <v>-31.781781599999999</v>
      </c>
      <c r="AK1339">
        <v>-52.323073100000002</v>
      </c>
    </row>
    <row r="1340" spans="1:37" x14ac:dyDescent="0.3">
      <c r="A1340">
        <v>1356</v>
      </c>
      <c r="B1340" s="3" t="s">
        <v>1002</v>
      </c>
      <c r="C1340" t="s">
        <v>1600</v>
      </c>
      <c r="D1340" t="s">
        <v>190</v>
      </c>
      <c r="E1340" t="s">
        <v>191</v>
      </c>
      <c r="F1340" t="s">
        <v>68</v>
      </c>
      <c r="G1340" t="s">
        <v>69</v>
      </c>
      <c r="H1340" t="s">
        <v>320</v>
      </c>
      <c r="I1340">
        <v>4</v>
      </c>
      <c r="J1340" t="s">
        <v>70</v>
      </c>
      <c r="K1340">
        <v>6.5</v>
      </c>
      <c r="L1340" s="3" t="s">
        <v>1748</v>
      </c>
      <c r="M1340">
        <v>1.6</v>
      </c>
      <c r="N1340" s="3" t="s">
        <v>1748</v>
      </c>
      <c r="O1340">
        <v>15.8</v>
      </c>
      <c r="P1340" s="3" t="s">
        <v>1749</v>
      </c>
      <c r="Q1340">
        <v>5.2</v>
      </c>
      <c r="R1340" s="3" t="s">
        <v>1749</v>
      </c>
      <c r="S1340">
        <v>2.6</v>
      </c>
      <c r="T1340" s="3" t="s">
        <v>1749</v>
      </c>
      <c r="U1340">
        <v>1.2</v>
      </c>
      <c r="V1340" s="3" t="s">
        <v>1749</v>
      </c>
      <c r="W1340">
        <v>3.4</v>
      </c>
      <c r="X1340" s="3" t="s">
        <v>1749</v>
      </c>
      <c r="Y1340">
        <v>9.6</v>
      </c>
      <c r="Z1340" s="3" t="s">
        <v>1749</v>
      </c>
      <c r="AA1340">
        <v>17.8</v>
      </c>
      <c r="AB1340" s="3">
        <v>571</v>
      </c>
      <c r="AC1340">
        <v>12</v>
      </c>
      <c r="AD1340">
        <v>86</v>
      </c>
      <c r="AE1340">
        <v>13</v>
      </c>
      <c r="AF1340">
        <v>5314</v>
      </c>
      <c r="AG1340">
        <v>12406</v>
      </c>
      <c r="AH1340">
        <v>17842</v>
      </c>
      <c r="AI1340">
        <v>32148</v>
      </c>
      <c r="AJ1340">
        <v>-29.7208878</v>
      </c>
      <c r="AK1340">
        <v>-53.717329999999997</v>
      </c>
    </row>
    <row r="1341" spans="1:37" x14ac:dyDescent="0.3">
      <c r="A1341">
        <v>1357</v>
      </c>
      <c r="B1341" s="3" t="s">
        <v>1002</v>
      </c>
      <c r="C1341" t="s">
        <v>1601</v>
      </c>
      <c r="D1341" t="s">
        <v>190</v>
      </c>
      <c r="E1341" t="s">
        <v>191</v>
      </c>
      <c r="F1341" t="s">
        <v>68</v>
      </c>
      <c r="G1341" t="s">
        <v>69</v>
      </c>
      <c r="H1341" t="s">
        <v>320</v>
      </c>
      <c r="I1341">
        <v>5</v>
      </c>
      <c r="J1341" t="s">
        <v>70</v>
      </c>
      <c r="K1341">
        <v>5</v>
      </c>
      <c r="L1341" s="3" t="s">
        <v>1748</v>
      </c>
      <c r="M1341">
        <v>2.2999999999999998</v>
      </c>
      <c r="N1341" s="3" t="s">
        <v>1748</v>
      </c>
      <c r="O1341">
        <v>13.3</v>
      </c>
      <c r="P1341" s="3" t="s">
        <v>1749</v>
      </c>
      <c r="Q1341">
        <v>8.6999999999999993</v>
      </c>
      <c r="R1341" s="3" t="s">
        <v>1749</v>
      </c>
      <c r="S1341">
        <v>2.9</v>
      </c>
      <c r="T1341" s="3" t="s">
        <v>1749</v>
      </c>
      <c r="U1341">
        <v>1.8</v>
      </c>
      <c r="V1341" s="3" t="s">
        <v>1749</v>
      </c>
      <c r="W1341">
        <v>1.1000000000000001</v>
      </c>
      <c r="X1341" s="3" t="s">
        <v>1749</v>
      </c>
      <c r="Y1341">
        <v>4.4000000000000004</v>
      </c>
      <c r="Z1341" s="3" t="s">
        <v>1749</v>
      </c>
      <c r="AA1341">
        <v>1.8</v>
      </c>
      <c r="AB1341" s="3" t="s">
        <v>1749</v>
      </c>
      <c r="AC1341">
        <v>12</v>
      </c>
      <c r="AD1341">
        <v>86</v>
      </c>
      <c r="AE1341">
        <v>13</v>
      </c>
      <c r="AF1341">
        <v>5314</v>
      </c>
      <c r="AG1341">
        <v>12406</v>
      </c>
      <c r="AH1341">
        <v>17842</v>
      </c>
      <c r="AI1341">
        <v>32148</v>
      </c>
      <c r="AJ1341">
        <v>-20.761013200000001</v>
      </c>
      <c r="AK1341">
        <v>-42.870235800000003</v>
      </c>
    </row>
    <row r="1342" spans="1:37" x14ac:dyDescent="0.3">
      <c r="A1342">
        <v>1358</v>
      </c>
      <c r="B1342" s="3" t="s">
        <v>1002</v>
      </c>
      <c r="C1342" t="s">
        <v>1602</v>
      </c>
      <c r="D1342" t="s">
        <v>190</v>
      </c>
      <c r="E1342" t="s">
        <v>191</v>
      </c>
      <c r="F1342" t="s">
        <v>82</v>
      </c>
      <c r="G1342" t="s">
        <v>69</v>
      </c>
      <c r="H1342" t="s">
        <v>320</v>
      </c>
      <c r="I1342">
        <v>4</v>
      </c>
      <c r="J1342" t="s">
        <v>70</v>
      </c>
      <c r="K1342">
        <v>7.3</v>
      </c>
      <c r="L1342" s="3" t="s">
        <v>1748</v>
      </c>
      <c r="M1342">
        <v>3.1</v>
      </c>
      <c r="N1342" s="3" t="s">
        <v>1748</v>
      </c>
      <c r="O1342">
        <v>7.7</v>
      </c>
      <c r="P1342" s="3" t="s">
        <v>1749</v>
      </c>
      <c r="Q1342">
        <v>5.8</v>
      </c>
      <c r="R1342" s="3" t="s">
        <v>1749</v>
      </c>
      <c r="S1342">
        <v>1.4</v>
      </c>
      <c r="T1342" s="3" t="s">
        <v>1749</v>
      </c>
      <c r="U1342">
        <v>1.3</v>
      </c>
      <c r="V1342" s="3" t="s">
        <v>1749</v>
      </c>
      <c r="W1342">
        <v>3.2</v>
      </c>
      <c r="X1342" s="3" t="s">
        <v>1749</v>
      </c>
      <c r="Y1342">
        <v>4.3</v>
      </c>
      <c r="Z1342" s="3" t="s">
        <v>1749</v>
      </c>
      <c r="AA1342">
        <v>24.8</v>
      </c>
      <c r="AB1342" s="3">
        <v>490</v>
      </c>
      <c r="AC1342">
        <v>12</v>
      </c>
      <c r="AD1342">
        <v>86</v>
      </c>
      <c r="AE1342">
        <v>13</v>
      </c>
      <c r="AF1342">
        <v>5314</v>
      </c>
      <c r="AG1342">
        <v>12406</v>
      </c>
      <c r="AH1342">
        <v>17842</v>
      </c>
      <c r="AI1342">
        <v>32148</v>
      </c>
      <c r="AJ1342">
        <v>-3.7418917</v>
      </c>
      <c r="AK1342">
        <v>-38.5390096</v>
      </c>
    </row>
    <row r="1343" spans="1:37" x14ac:dyDescent="0.3">
      <c r="A1343">
        <v>1359</v>
      </c>
      <c r="B1343" s="3" t="s">
        <v>1002</v>
      </c>
      <c r="C1343" t="s">
        <v>1603</v>
      </c>
      <c r="D1343" t="s">
        <v>190</v>
      </c>
      <c r="E1343" t="s">
        <v>191</v>
      </c>
      <c r="F1343" t="s">
        <v>82</v>
      </c>
      <c r="G1343" t="s">
        <v>69</v>
      </c>
      <c r="H1343" t="s">
        <v>320</v>
      </c>
      <c r="I1343">
        <v>4</v>
      </c>
      <c r="J1343" t="s">
        <v>70</v>
      </c>
      <c r="K1343">
        <v>10</v>
      </c>
      <c r="L1343" s="3" t="s">
        <v>1748</v>
      </c>
      <c r="M1343">
        <v>2.2999999999999998</v>
      </c>
      <c r="N1343" s="3" t="s">
        <v>1748</v>
      </c>
      <c r="O1343">
        <v>11.7</v>
      </c>
      <c r="P1343" s="3" t="s">
        <v>1749</v>
      </c>
      <c r="Q1343">
        <v>3.7</v>
      </c>
      <c r="R1343" s="3" t="s">
        <v>1749</v>
      </c>
      <c r="S1343">
        <v>5.3</v>
      </c>
      <c r="T1343" s="3" t="s">
        <v>1749</v>
      </c>
      <c r="U1343">
        <v>1.1000000000000001</v>
      </c>
      <c r="V1343" s="3" t="s">
        <v>1749</v>
      </c>
      <c r="W1343">
        <v>10.1</v>
      </c>
      <c r="X1343" s="3">
        <v>668</v>
      </c>
      <c r="Y1343">
        <v>7.6</v>
      </c>
      <c r="Z1343" s="3" t="s">
        <v>1749</v>
      </c>
      <c r="AA1343">
        <v>4.0999999999999996</v>
      </c>
      <c r="AB1343" s="3" t="s">
        <v>1749</v>
      </c>
      <c r="AC1343">
        <v>12</v>
      </c>
      <c r="AD1343">
        <v>86</v>
      </c>
      <c r="AE1343">
        <v>13</v>
      </c>
      <c r="AF1343">
        <v>5314</v>
      </c>
      <c r="AG1343">
        <v>12406</v>
      </c>
      <c r="AH1343">
        <v>17842</v>
      </c>
      <c r="AI1343">
        <v>32148</v>
      </c>
      <c r="AJ1343">
        <v>-22.329986399999999</v>
      </c>
      <c r="AK1343">
        <v>-44.035203000000003</v>
      </c>
    </row>
    <row r="1344" spans="1:37" x14ac:dyDescent="0.3">
      <c r="A1344">
        <v>1360</v>
      </c>
      <c r="B1344" s="3" t="s">
        <v>1002</v>
      </c>
      <c r="C1344" t="s">
        <v>1604</v>
      </c>
      <c r="D1344" t="s">
        <v>190</v>
      </c>
      <c r="E1344" t="s">
        <v>191</v>
      </c>
      <c r="F1344" t="s">
        <v>61</v>
      </c>
      <c r="G1344" t="s">
        <v>62</v>
      </c>
      <c r="H1344" t="s">
        <v>320</v>
      </c>
      <c r="I1344">
        <v>4</v>
      </c>
      <c r="J1344" t="s">
        <v>64</v>
      </c>
      <c r="K1344">
        <v>3.5</v>
      </c>
      <c r="L1344" s="3" t="s">
        <v>1748</v>
      </c>
      <c r="M1344">
        <v>7.6</v>
      </c>
      <c r="N1344" s="3" t="s">
        <v>1748</v>
      </c>
      <c r="O1344">
        <v>10.6</v>
      </c>
      <c r="P1344" s="3" t="s">
        <v>1749</v>
      </c>
      <c r="Q1344">
        <v>1.9</v>
      </c>
      <c r="R1344" s="3" t="s">
        <v>1749</v>
      </c>
      <c r="S1344">
        <v>5.0999999999999996</v>
      </c>
      <c r="T1344" s="3" t="s">
        <v>1749</v>
      </c>
      <c r="U1344">
        <v>1</v>
      </c>
      <c r="V1344" s="3" t="s">
        <v>1749</v>
      </c>
      <c r="W1344">
        <v>1</v>
      </c>
      <c r="X1344" s="3" t="s">
        <v>1749</v>
      </c>
      <c r="Y1344">
        <v>37</v>
      </c>
      <c r="Z1344" s="3">
        <v>200</v>
      </c>
      <c r="AA1344">
        <v>1</v>
      </c>
      <c r="AB1344" s="3" t="s">
        <v>1749</v>
      </c>
      <c r="AC1344">
        <v>12</v>
      </c>
      <c r="AD1344">
        <v>86</v>
      </c>
      <c r="AE1344">
        <v>13</v>
      </c>
      <c r="AF1344">
        <v>5314</v>
      </c>
      <c r="AG1344">
        <v>12406</v>
      </c>
      <c r="AH1344">
        <v>17842</v>
      </c>
      <c r="AI1344">
        <v>32148</v>
      </c>
      <c r="AJ1344">
        <v>-23.548050400000001</v>
      </c>
      <c r="AK1344">
        <v>-56.406224000000002</v>
      </c>
    </row>
    <row r="1345" spans="1:37" x14ac:dyDescent="0.3">
      <c r="A1345">
        <v>1361</v>
      </c>
      <c r="B1345" s="3" t="s">
        <v>1002</v>
      </c>
      <c r="C1345" t="s">
        <v>1605</v>
      </c>
      <c r="D1345" t="s">
        <v>243</v>
      </c>
      <c r="E1345" t="s">
        <v>244</v>
      </c>
      <c r="F1345" t="s">
        <v>68</v>
      </c>
      <c r="G1345" t="s">
        <v>78</v>
      </c>
      <c r="H1345" t="s">
        <v>63</v>
      </c>
      <c r="I1345">
        <v>3</v>
      </c>
      <c r="J1345" t="s">
        <v>70</v>
      </c>
      <c r="K1345">
        <v>5.7</v>
      </c>
      <c r="L1345" s="3" t="s">
        <v>1748</v>
      </c>
      <c r="M1345">
        <v>2.2999999999999998</v>
      </c>
      <c r="N1345" s="3" t="s">
        <v>1748</v>
      </c>
      <c r="O1345">
        <v>1.5</v>
      </c>
      <c r="P1345" s="3" t="s">
        <v>1749</v>
      </c>
      <c r="Q1345">
        <v>6.3</v>
      </c>
      <c r="R1345" s="3" t="s">
        <v>1749</v>
      </c>
      <c r="S1345">
        <v>8.4</v>
      </c>
      <c r="T1345" s="3" t="s">
        <v>1749</v>
      </c>
      <c r="U1345">
        <v>6.4</v>
      </c>
      <c r="V1345" s="3" t="s">
        <v>1749</v>
      </c>
      <c r="W1345">
        <v>1.4</v>
      </c>
      <c r="X1345" s="3" t="s">
        <v>1749</v>
      </c>
      <c r="Y1345">
        <v>8.5</v>
      </c>
      <c r="Z1345" s="3" t="s">
        <v>1749</v>
      </c>
      <c r="AA1345">
        <v>1.1000000000000001</v>
      </c>
      <c r="AB1345" s="3" t="s">
        <v>1749</v>
      </c>
      <c r="AC1345">
        <v>12</v>
      </c>
      <c r="AD1345">
        <v>92</v>
      </c>
      <c r="AE1345">
        <v>4</v>
      </c>
      <c r="AF1345">
        <v>2834</v>
      </c>
      <c r="AG1345">
        <v>1344</v>
      </c>
      <c r="AH1345">
        <v>29636</v>
      </c>
      <c r="AI1345">
        <v>54776</v>
      </c>
      <c r="AJ1345">
        <v>45.694196599999998</v>
      </c>
      <c r="AK1345">
        <v>9.6707462</v>
      </c>
    </row>
    <row r="1346" spans="1:37" x14ac:dyDescent="0.3">
      <c r="A1346">
        <v>1362</v>
      </c>
      <c r="B1346" s="3">
        <v>1362</v>
      </c>
      <c r="C1346" t="s">
        <v>1606</v>
      </c>
      <c r="D1346" t="s">
        <v>384</v>
      </c>
      <c r="E1346" t="s">
        <v>385</v>
      </c>
      <c r="F1346" t="s">
        <v>68</v>
      </c>
      <c r="G1346" t="s">
        <v>62</v>
      </c>
      <c r="H1346" t="s">
        <v>320</v>
      </c>
      <c r="I1346">
        <v>4</v>
      </c>
      <c r="J1346" t="s">
        <v>64</v>
      </c>
      <c r="K1346">
        <v>10.4</v>
      </c>
      <c r="L1346" s="3" t="s">
        <v>1748</v>
      </c>
      <c r="M1346">
        <v>3.8</v>
      </c>
      <c r="N1346" s="3" t="s">
        <v>1748</v>
      </c>
      <c r="O1346">
        <v>2</v>
      </c>
      <c r="P1346" s="3" t="s">
        <v>1749</v>
      </c>
      <c r="Q1346">
        <v>1.7</v>
      </c>
      <c r="R1346" s="3" t="s">
        <v>1749</v>
      </c>
      <c r="S1346">
        <v>2.2999999999999998</v>
      </c>
      <c r="T1346" s="3" t="s">
        <v>1749</v>
      </c>
      <c r="U1346">
        <v>1.2</v>
      </c>
      <c r="V1346" s="3" t="s">
        <v>1749</v>
      </c>
      <c r="W1346">
        <v>1</v>
      </c>
      <c r="X1346" s="3" t="s">
        <v>1749</v>
      </c>
      <c r="Y1346">
        <v>7.6</v>
      </c>
      <c r="Z1346" s="3" t="s">
        <v>1749</v>
      </c>
      <c r="AA1346">
        <v>1.8</v>
      </c>
      <c r="AB1346" s="3" t="s">
        <v>1749</v>
      </c>
      <c r="AC1346">
        <v>12</v>
      </c>
      <c r="AD1346">
        <v>76</v>
      </c>
      <c r="AE1346">
        <v>9</v>
      </c>
      <c r="AF1346">
        <v>2316</v>
      </c>
      <c r="AG1346">
        <v>12885</v>
      </c>
      <c r="AH1346">
        <v>11033</v>
      </c>
      <c r="AI1346">
        <v>20640</v>
      </c>
      <c r="AJ1346">
        <v>-0.78927499999999995</v>
      </c>
      <c r="AK1346">
        <v>113.92132700000001</v>
      </c>
    </row>
    <row r="1347" spans="1:37" x14ac:dyDescent="0.3">
      <c r="A1347">
        <v>1363</v>
      </c>
      <c r="B1347" s="3">
        <v>1363</v>
      </c>
      <c r="C1347" t="s">
        <v>1607</v>
      </c>
      <c r="D1347" t="s">
        <v>384</v>
      </c>
      <c r="E1347" t="s">
        <v>385</v>
      </c>
      <c r="F1347" t="s">
        <v>68</v>
      </c>
      <c r="G1347" t="s">
        <v>78</v>
      </c>
      <c r="H1347" t="s">
        <v>320</v>
      </c>
      <c r="I1347">
        <v>3</v>
      </c>
      <c r="J1347" t="s">
        <v>64</v>
      </c>
      <c r="K1347">
        <v>6.3</v>
      </c>
      <c r="L1347" s="3" t="s">
        <v>1748</v>
      </c>
      <c r="M1347">
        <v>2.5</v>
      </c>
      <c r="N1347" s="3" t="s">
        <v>1748</v>
      </c>
      <c r="O1347">
        <v>2.8</v>
      </c>
      <c r="P1347" s="3" t="s">
        <v>1749</v>
      </c>
      <c r="Q1347">
        <v>1.4</v>
      </c>
      <c r="R1347" s="3" t="s">
        <v>1749</v>
      </c>
      <c r="S1347">
        <v>36.6</v>
      </c>
      <c r="T1347" s="3">
        <v>441</v>
      </c>
      <c r="U1347">
        <v>2</v>
      </c>
      <c r="V1347" s="3" t="s">
        <v>1749</v>
      </c>
      <c r="W1347">
        <v>1</v>
      </c>
      <c r="X1347" s="3" t="s">
        <v>1749</v>
      </c>
      <c r="Y1347">
        <v>7.4</v>
      </c>
      <c r="Z1347" s="3" t="s">
        <v>1749</v>
      </c>
      <c r="AA1347">
        <v>1</v>
      </c>
      <c r="AB1347" s="3" t="s">
        <v>1749</v>
      </c>
      <c r="AC1347">
        <v>12</v>
      </c>
      <c r="AD1347">
        <v>76</v>
      </c>
      <c r="AE1347">
        <v>9</v>
      </c>
      <c r="AF1347">
        <v>2316</v>
      </c>
      <c r="AG1347">
        <v>12885</v>
      </c>
      <c r="AH1347">
        <v>11033</v>
      </c>
      <c r="AI1347">
        <v>20640</v>
      </c>
      <c r="AJ1347">
        <v>-7.8108234999999997</v>
      </c>
      <c r="AK1347">
        <v>110.3218609</v>
      </c>
    </row>
    <row r="1348" spans="1:37" x14ac:dyDescent="0.3">
      <c r="A1348">
        <v>1364</v>
      </c>
      <c r="B1348" s="3">
        <v>1364</v>
      </c>
      <c r="C1348" t="s">
        <v>1608</v>
      </c>
      <c r="D1348" t="s">
        <v>384</v>
      </c>
      <c r="E1348" t="s">
        <v>385</v>
      </c>
      <c r="F1348" t="s">
        <v>82</v>
      </c>
      <c r="G1348" t="s">
        <v>78</v>
      </c>
      <c r="H1348" t="s">
        <v>63</v>
      </c>
      <c r="I1348">
        <v>4</v>
      </c>
      <c r="J1348" t="s">
        <v>70</v>
      </c>
      <c r="K1348">
        <v>9.6</v>
      </c>
      <c r="L1348" s="3" t="s">
        <v>1748</v>
      </c>
      <c r="M1348">
        <v>3.1</v>
      </c>
      <c r="N1348" s="3" t="s">
        <v>1748</v>
      </c>
      <c r="O1348">
        <v>11</v>
      </c>
      <c r="P1348" s="3" t="s">
        <v>1749</v>
      </c>
      <c r="Q1348">
        <v>1.4</v>
      </c>
      <c r="R1348" s="3" t="s">
        <v>1749</v>
      </c>
      <c r="S1348">
        <v>14.6</v>
      </c>
      <c r="T1348" s="3">
        <v>673</v>
      </c>
      <c r="U1348">
        <v>1.7</v>
      </c>
      <c r="V1348" s="3" t="s">
        <v>1749</v>
      </c>
      <c r="W1348">
        <v>1</v>
      </c>
      <c r="X1348" s="3" t="s">
        <v>1749</v>
      </c>
      <c r="Y1348">
        <v>7.9</v>
      </c>
      <c r="Z1348" s="3" t="s">
        <v>1749</v>
      </c>
      <c r="AA1348">
        <v>3.4</v>
      </c>
      <c r="AB1348" s="3" t="s">
        <v>1749</v>
      </c>
      <c r="AC1348">
        <v>12</v>
      </c>
      <c r="AD1348">
        <v>76</v>
      </c>
      <c r="AE1348">
        <v>9</v>
      </c>
      <c r="AF1348">
        <v>2316</v>
      </c>
      <c r="AG1348">
        <v>12885</v>
      </c>
      <c r="AH1348">
        <v>11033</v>
      </c>
      <c r="AI1348">
        <v>20640</v>
      </c>
      <c r="AJ1348">
        <v>-6.8624280999999998</v>
      </c>
      <c r="AK1348">
        <v>107.59364720000001</v>
      </c>
    </row>
    <row r="1349" spans="1:37" x14ac:dyDescent="0.3">
      <c r="A1349">
        <v>1365</v>
      </c>
      <c r="B1349" s="3" t="s">
        <v>1002</v>
      </c>
      <c r="C1349" t="s">
        <v>1609</v>
      </c>
      <c r="D1349" t="s">
        <v>384</v>
      </c>
      <c r="E1349" t="s">
        <v>385</v>
      </c>
      <c r="F1349" t="s">
        <v>82</v>
      </c>
      <c r="G1349" t="s">
        <v>69</v>
      </c>
      <c r="H1349" t="s">
        <v>320</v>
      </c>
      <c r="I1349">
        <v>4</v>
      </c>
      <c r="J1349" t="s">
        <v>70</v>
      </c>
      <c r="K1349">
        <v>7.6</v>
      </c>
      <c r="L1349" s="3" t="s">
        <v>1748</v>
      </c>
      <c r="M1349">
        <v>6.2</v>
      </c>
      <c r="N1349" s="3" t="s">
        <v>1748</v>
      </c>
      <c r="O1349">
        <v>21</v>
      </c>
      <c r="P1349" s="3">
        <v>646</v>
      </c>
      <c r="Q1349">
        <v>1.3</v>
      </c>
      <c r="R1349" s="3" t="s">
        <v>1749</v>
      </c>
      <c r="S1349">
        <v>9.8000000000000007</v>
      </c>
      <c r="T1349" s="3" t="s">
        <v>1749</v>
      </c>
      <c r="U1349">
        <v>2.4</v>
      </c>
      <c r="V1349" s="3" t="s">
        <v>1749</v>
      </c>
      <c r="W1349">
        <v>1</v>
      </c>
      <c r="X1349" s="3" t="s">
        <v>1749</v>
      </c>
      <c r="Y1349">
        <v>9.1999999999999993</v>
      </c>
      <c r="Z1349" s="3" t="s">
        <v>1749</v>
      </c>
      <c r="AA1349">
        <v>5.3</v>
      </c>
      <c r="AB1349" s="3" t="s">
        <v>1749</v>
      </c>
      <c r="AC1349">
        <v>12</v>
      </c>
      <c r="AD1349">
        <v>76</v>
      </c>
      <c r="AE1349">
        <v>9</v>
      </c>
      <c r="AF1349">
        <v>2316</v>
      </c>
      <c r="AG1349">
        <v>12885</v>
      </c>
      <c r="AH1349">
        <v>11033</v>
      </c>
      <c r="AI1349">
        <v>20640</v>
      </c>
      <c r="AJ1349">
        <v>3.5616759999999998</v>
      </c>
      <c r="AK1349">
        <v>98.656342300000006</v>
      </c>
    </row>
    <row r="1350" spans="1:37" x14ac:dyDescent="0.3">
      <c r="A1350">
        <v>1366</v>
      </c>
      <c r="B1350" s="3" t="s">
        <v>1002</v>
      </c>
      <c r="C1350" t="s">
        <v>1610</v>
      </c>
      <c r="D1350" t="s">
        <v>1028</v>
      </c>
      <c r="E1350" t="s">
        <v>1029</v>
      </c>
      <c r="F1350" t="s">
        <v>68</v>
      </c>
      <c r="G1350" t="s">
        <v>78</v>
      </c>
      <c r="H1350" t="s">
        <v>320</v>
      </c>
      <c r="I1350">
        <v>4</v>
      </c>
      <c r="J1350" t="s">
        <v>70</v>
      </c>
      <c r="K1350">
        <v>9.6</v>
      </c>
      <c r="L1350" s="3" t="s">
        <v>1748</v>
      </c>
      <c r="M1350">
        <v>6.3</v>
      </c>
      <c r="N1350" s="3" t="s">
        <v>1748</v>
      </c>
      <c r="O1350">
        <v>4.8</v>
      </c>
      <c r="P1350" s="3" t="s">
        <v>1749</v>
      </c>
      <c r="Q1350">
        <v>2.6</v>
      </c>
      <c r="R1350" s="3" t="s">
        <v>1749</v>
      </c>
      <c r="S1350">
        <v>1.6</v>
      </c>
      <c r="T1350" s="3" t="s">
        <v>1749</v>
      </c>
      <c r="U1350">
        <v>5.2</v>
      </c>
      <c r="V1350" s="3" t="s">
        <v>1749</v>
      </c>
      <c r="W1350">
        <v>1.1000000000000001</v>
      </c>
      <c r="X1350" s="3" t="s">
        <v>1749</v>
      </c>
      <c r="Y1350">
        <v>8.1999999999999993</v>
      </c>
      <c r="Z1350" s="3" t="s">
        <v>1749</v>
      </c>
      <c r="AA1350">
        <v>1.1000000000000001</v>
      </c>
      <c r="AB1350" s="3" t="s">
        <v>1749</v>
      </c>
      <c r="AC1350">
        <v>12</v>
      </c>
      <c r="AD1350">
        <v>78</v>
      </c>
      <c r="AE1350">
        <v>2</v>
      </c>
      <c r="AF1350">
        <v>789</v>
      </c>
      <c r="AG1350">
        <v>852</v>
      </c>
      <c r="AH1350">
        <v>14350</v>
      </c>
      <c r="AI1350">
        <v>26687</v>
      </c>
      <c r="AJ1350">
        <v>45.747119499999997</v>
      </c>
      <c r="AK1350">
        <v>21.2316152</v>
      </c>
    </row>
    <row r="1351" spans="1:37" x14ac:dyDescent="0.3">
      <c r="A1351">
        <v>1369</v>
      </c>
      <c r="B1351" s="3" t="s">
        <v>1002</v>
      </c>
      <c r="C1351" t="s">
        <v>1611</v>
      </c>
      <c r="D1351" t="s">
        <v>1219</v>
      </c>
      <c r="E1351" t="s">
        <v>1220</v>
      </c>
      <c r="F1351" t="s">
        <v>68</v>
      </c>
      <c r="G1351" t="s">
        <v>78</v>
      </c>
      <c r="H1351" t="s">
        <v>63</v>
      </c>
      <c r="I1351">
        <v>4</v>
      </c>
      <c r="J1351" t="s">
        <v>70</v>
      </c>
      <c r="K1351">
        <v>6.1</v>
      </c>
      <c r="L1351" s="3" t="s">
        <v>1748</v>
      </c>
      <c r="M1351">
        <v>2.5</v>
      </c>
      <c r="N1351" s="3" t="s">
        <v>1748</v>
      </c>
      <c r="O1351">
        <v>17.3</v>
      </c>
      <c r="P1351" s="3" t="s">
        <v>1749</v>
      </c>
      <c r="Q1351">
        <v>1.9</v>
      </c>
      <c r="R1351" s="3" t="s">
        <v>1749</v>
      </c>
      <c r="S1351">
        <v>2.2000000000000002</v>
      </c>
      <c r="T1351" s="3" t="s">
        <v>1749</v>
      </c>
      <c r="U1351">
        <v>1.8</v>
      </c>
      <c r="V1351" s="3" t="s">
        <v>1749</v>
      </c>
      <c r="W1351">
        <v>1</v>
      </c>
      <c r="X1351" s="3" t="s">
        <v>1749</v>
      </c>
      <c r="Y1351">
        <v>15.5</v>
      </c>
      <c r="Z1351" s="3">
        <v>542</v>
      </c>
      <c r="AA1351">
        <v>1</v>
      </c>
      <c r="AB1351" s="3" t="s">
        <v>1749</v>
      </c>
      <c r="AC1351">
        <v>12</v>
      </c>
      <c r="AD1351" t="e">
        <v>#N/A</v>
      </c>
      <c r="AE1351" t="e">
        <v>#N/A</v>
      </c>
      <c r="AF1351" t="e">
        <v>#N/A</v>
      </c>
      <c r="AG1351" t="e">
        <v>#N/A</v>
      </c>
      <c r="AH1351" t="e">
        <v>#N/A</v>
      </c>
      <c r="AI1351" t="e">
        <v>#N/A</v>
      </c>
      <c r="AJ1351">
        <v>36.794373999999998</v>
      </c>
      <c r="AK1351">
        <v>10.162828299999999</v>
      </c>
    </row>
    <row r="1352" spans="1:37" x14ac:dyDescent="0.3">
      <c r="A1352">
        <v>1370</v>
      </c>
      <c r="B1352" s="3" t="s">
        <v>1002</v>
      </c>
      <c r="C1352" t="s">
        <v>1612</v>
      </c>
      <c r="D1352" t="s">
        <v>104</v>
      </c>
      <c r="E1352" t="s">
        <v>105</v>
      </c>
      <c r="F1352" t="s">
        <v>68</v>
      </c>
      <c r="G1352" t="s">
        <v>134</v>
      </c>
      <c r="H1352" t="s">
        <v>708</v>
      </c>
      <c r="I1352">
        <v>5</v>
      </c>
      <c r="J1352" t="s">
        <v>70</v>
      </c>
      <c r="K1352">
        <v>8.9</v>
      </c>
      <c r="L1352" s="3" t="s">
        <v>1748</v>
      </c>
      <c r="M1352">
        <v>3.4</v>
      </c>
      <c r="N1352" s="3" t="s">
        <v>1748</v>
      </c>
      <c r="O1352">
        <v>1.8</v>
      </c>
      <c r="P1352" s="3" t="s">
        <v>1749</v>
      </c>
      <c r="Q1352">
        <v>2.2000000000000002</v>
      </c>
      <c r="R1352" s="3" t="s">
        <v>1749</v>
      </c>
      <c r="S1352">
        <v>25.5</v>
      </c>
      <c r="T1352" s="3">
        <v>528</v>
      </c>
      <c r="U1352">
        <v>30.8</v>
      </c>
      <c r="V1352" s="3">
        <v>414</v>
      </c>
      <c r="W1352">
        <v>1</v>
      </c>
      <c r="X1352" s="3" t="s">
        <v>1749</v>
      </c>
      <c r="Y1352">
        <v>7.1</v>
      </c>
      <c r="Z1352" s="3" t="s">
        <v>1749</v>
      </c>
      <c r="AA1352">
        <v>1.1000000000000001</v>
      </c>
      <c r="AB1352" s="3" t="s">
        <v>1749</v>
      </c>
      <c r="AC1352">
        <v>12</v>
      </c>
      <c r="AD1352">
        <v>92</v>
      </c>
      <c r="AE1352">
        <v>4</v>
      </c>
      <c r="AF1352">
        <v>2785</v>
      </c>
      <c r="AG1352">
        <v>932</v>
      </c>
      <c r="AH1352">
        <v>31192</v>
      </c>
      <c r="AI1352">
        <v>58875</v>
      </c>
      <c r="AJ1352">
        <v>45.747256800000002</v>
      </c>
      <c r="AK1352">
        <v>4.8601760000000001</v>
      </c>
    </row>
    <row r="1353" spans="1:37" x14ac:dyDescent="0.3">
      <c r="A1353">
        <v>1371</v>
      </c>
      <c r="B1353" s="3" t="s">
        <v>1354</v>
      </c>
      <c r="C1353" t="s">
        <v>1613</v>
      </c>
      <c r="D1353" t="s">
        <v>1614</v>
      </c>
      <c r="E1353" t="s">
        <v>1615</v>
      </c>
      <c r="F1353" t="s">
        <v>82</v>
      </c>
      <c r="G1353" t="s">
        <v>62</v>
      </c>
      <c r="H1353" t="s">
        <v>63</v>
      </c>
      <c r="I1353">
        <v>3</v>
      </c>
      <c r="J1353" t="s">
        <v>70</v>
      </c>
      <c r="K1353">
        <v>3.1</v>
      </c>
      <c r="L1353" s="3" t="s">
        <v>1748</v>
      </c>
      <c r="M1353">
        <v>2.2000000000000002</v>
      </c>
      <c r="N1353" s="3" t="s">
        <v>1748</v>
      </c>
      <c r="O1353">
        <v>1.6</v>
      </c>
      <c r="P1353" s="3" t="s">
        <v>1749</v>
      </c>
      <c r="Q1353">
        <v>4</v>
      </c>
      <c r="R1353" s="3" t="s">
        <v>1749</v>
      </c>
      <c r="S1353">
        <v>3.7</v>
      </c>
      <c r="T1353" s="3" t="s">
        <v>1749</v>
      </c>
      <c r="U1353">
        <v>2.6</v>
      </c>
      <c r="V1353" s="3" t="s">
        <v>1749</v>
      </c>
      <c r="W1353">
        <v>17.600000000000001</v>
      </c>
      <c r="X1353" s="3">
        <v>566</v>
      </c>
      <c r="Y1353">
        <v>22</v>
      </c>
      <c r="Z1353" s="3">
        <v>376</v>
      </c>
      <c r="AA1353">
        <v>2.7</v>
      </c>
      <c r="AB1353" s="3" t="s">
        <v>1749</v>
      </c>
      <c r="AC1353">
        <v>12</v>
      </c>
      <c r="AD1353" t="e">
        <v>#N/A</v>
      </c>
      <c r="AE1353" t="e">
        <v>#N/A</v>
      </c>
      <c r="AF1353" t="e">
        <v>#N/A</v>
      </c>
      <c r="AG1353" t="e">
        <v>#N/A</v>
      </c>
      <c r="AH1353" t="e">
        <v>#N/A</v>
      </c>
      <c r="AI1353" t="e">
        <v>#N/A</v>
      </c>
      <c r="AJ1353">
        <v>34.008363699999997</v>
      </c>
      <c r="AK1353">
        <v>-6.8538747999999998</v>
      </c>
    </row>
    <row r="1354" spans="1:37" x14ac:dyDescent="0.3">
      <c r="A1354">
        <v>1372</v>
      </c>
      <c r="B1354" s="3" t="s">
        <v>1002</v>
      </c>
      <c r="C1354" t="s">
        <v>1616</v>
      </c>
      <c r="D1354" t="s">
        <v>104</v>
      </c>
      <c r="E1354" t="s">
        <v>105</v>
      </c>
      <c r="F1354" t="s">
        <v>82</v>
      </c>
      <c r="G1354" t="s">
        <v>78</v>
      </c>
      <c r="H1354" t="s">
        <v>63</v>
      </c>
      <c r="I1354">
        <v>5</v>
      </c>
      <c r="J1354" t="s">
        <v>70</v>
      </c>
      <c r="K1354">
        <v>11.9</v>
      </c>
      <c r="L1354" s="3" t="s">
        <v>1748</v>
      </c>
      <c r="M1354">
        <v>2.4</v>
      </c>
      <c r="N1354" s="3" t="s">
        <v>1748</v>
      </c>
      <c r="O1354">
        <v>3</v>
      </c>
      <c r="P1354" s="3" t="s">
        <v>1749</v>
      </c>
      <c r="Q1354">
        <v>3</v>
      </c>
      <c r="R1354" s="3" t="s">
        <v>1749</v>
      </c>
      <c r="S1354">
        <v>9.9</v>
      </c>
      <c r="T1354" s="3" t="s">
        <v>1749</v>
      </c>
      <c r="U1354">
        <v>1.5</v>
      </c>
      <c r="V1354" s="3" t="s">
        <v>1749</v>
      </c>
      <c r="W1354">
        <v>14.6</v>
      </c>
      <c r="X1354" s="3">
        <v>601</v>
      </c>
      <c r="Y1354">
        <v>15.2</v>
      </c>
      <c r="Z1354" s="3">
        <v>553</v>
      </c>
      <c r="AA1354">
        <v>1.9</v>
      </c>
      <c r="AB1354" s="3" t="s">
        <v>1749</v>
      </c>
      <c r="AC1354">
        <v>12</v>
      </c>
      <c r="AD1354">
        <v>92</v>
      </c>
      <c r="AE1354">
        <v>4</v>
      </c>
      <c r="AF1354">
        <v>2785</v>
      </c>
      <c r="AG1354">
        <v>932</v>
      </c>
      <c r="AH1354">
        <v>31192</v>
      </c>
      <c r="AI1354">
        <v>58875</v>
      </c>
      <c r="AJ1354">
        <v>48.9038963</v>
      </c>
      <c r="AK1354">
        <v>2.2134635</v>
      </c>
    </row>
    <row r="1355" spans="1:37" x14ac:dyDescent="0.3">
      <c r="A1355">
        <v>1373</v>
      </c>
      <c r="B1355" s="3">
        <v>1373</v>
      </c>
      <c r="C1355" t="s">
        <v>1617</v>
      </c>
      <c r="D1355" t="s">
        <v>160</v>
      </c>
      <c r="E1355" t="s">
        <v>161</v>
      </c>
      <c r="F1355" t="s">
        <v>61</v>
      </c>
      <c r="G1355" t="s">
        <v>62</v>
      </c>
      <c r="H1355" t="s">
        <v>320</v>
      </c>
      <c r="I1355">
        <v>3</v>
      </c>
      <c r="J1355" t="s">
        <v>70</v>
      </c>
      <c r="K1355">
        <v>6</v>
      </c>
      <c r="L1355" s="3" t="s">
        <v>1748</v>
      </c>
      <c r="M1355">
        <v>2.9</v>
      </c>
      <c r="N1355" s="3" t="s">
        <v>1748</v>
      </c>
      <c r="O1355">
        <v>9.1999999999999993</v>
      </c>
      <c r="P1355" s="3" t="s">
        <v>1749</v>
      </c>
      <c r="Q1355">
        <v>1.9</v>
      </c>
      <c r="R1355" s="3" t="s">
        <v>1749</v>
      </c>
      <c r="S1355">
        <v>9</v>
      </c>
      <c r="T1355" s="3" t="s">
        <v>1749</v>
      </c>
      <c r="U1355">
        <v>6.7</v>
      </c>
      <c r="V1355" s="3" t="s">
        <v>1749</v>
      </c>
      <c r="W1355">
        <v>1</v>
      </c>
      <c r="X1355" s="3" t="s">
        <v>1749</v>
      </c>
      <c r="Y1355">
        <v>4.2</v>
      </c>
      <c r="Z1355" s="3" t="s">
        <v>1749</v>
      </c>
      <c r="AA1355">
        <v>1</v>
      </c>
      <c r="AB1355" s="3" t="s">
        <v>1749</v>
      </c>
      <c r="AC1355">
        <v>12</v>
      </c>
      <c r="AD1355">
        <v>84</v>
      </c>
      <c r="AE1355">
        <v>10</v>
      </c>
      <c r="AF1355">
        <v>3396</v>
      </c>
      <c r="AG1355">
        <v>7901</v>
      </c>
      <c r="AH1355">
        <v>14981</v>
      </c>
      <c r="AI1355">
        <v>28346</v>
      </c>
      <c r="AJ1355">
        <v>2.8443162000000002</v>
      </c>
      <c r="AK1355">
        <v>101.7818066</v>
      </c>
    </row>
    <row r="1356" spans="1:37" x14ac:dyDescent="0.3">
      <c r="A1356">
        <v>1374</v>
      </c>
      <c r="B1356" s="3">
        <v>1374</v>
      </c>
      <c r="C1356" t="s">
        <v>1618</v>
      </c>
      <c r="D1356" t="s">
        <v>160</v>
      </c>
      <c r="E1356" t="s">
        <v>161</v>
      </c>
      <c r="F1356" t="s">
        <v>61</v>
      </c>
      <c r="G1356" t="s">
        <v>78</v>
      </c>
      <c r="H1356" t="s">
        <v>63</v>
      </c>
      <c r="I1356">
        <v>2</v>
      </c>
      <c r="J1356" t="s">
        <v>70</v>
      </c>
      <c r="K1356">
        <v>6</v>
      </c>
      <c r="L1356" s="3" t="s">
        <v>1748</v>
      </c>
      <c r="M1356">
        <v>6.2</v>
      </c>
      <c r="N1356" s="3" t="s">
        <v>1748</v>
      </c>
      <c r="O1356">
        <v>9.8000000000000007</v>
      </c>
      <c r="P1356" s="3" t="s">
        <v>1749</v>
      </c>
      <c r="Q1356">
        <v>5.4</v>
      </c>
      <c r="R1356" s="3" t="s">
        <v>1749</v>
      </c>
      <c r="S1356">
        <v>3.5</v>
      </c>
      <c r="T1356" s="3" t="s">
        <v>1749</v>
      </c>
      <c r="U1356">
        <v>5.7</v>
      </c>
      <c r="V1356" s="3" t="s">
        <v>1749</v>
      </c>
      <c r="W1356">
        <v>1.2</v>
      </c>
      <c r="X1356" s="3" t="s">
        <v>1749</v>
      </c>
      <c r="Y1356">
        <v>9.1999999999999993</v>
      </c>
      <c r="Z1356" s="3" t="s">
        <v>1749</v>
      </c>
      <c r="AA1356">
        <v>4.3</v>
      </c>
      <c r="AB1356" s="3" t="s">
        <v>1749</v>
      </c>
      <c r="AC1356">
        <v>12</v>
      </c>
      <c r="AD1356">
        <v>84</v>
      </c>
      <c r="AE1356">
        <v>10</v>
      </c>
      <c r="AF1356">
        <v>3396</v>
      </c>
      <c r="AG1356">
        <v>7901</v>
      </c>
      <c r="AH1356">
        <v>14981</v>
      </c>
      <c r="AI1356">
        <v>28346</v>
      </c>
      <c r="AJ1356">
        <v>2.3137970000000001</v>
      </c>
      <c r="AK1356">
        <v>102.32111639999999</v>
      </c>
    </row>
    <row r="1357" spans="1:37" x14ac:dyDescent="0.3">
      <c r="A1357">
        <v>1375</v>
      </c>
      <c r="B1357" s="3" t="s">
        <v>1002</v>
      </c>
      <c r="C1357" t="s">
        <v>1619</v>
      </c>
      <c r="D1357" t="s">
        <v>1224</v>
      </c>
      <c r="E1357" t="s">
        <v>1225</v>
      </c>
      <c r="F1357" t="s">
        <v>68</v>
      </c>
      <c r="G1357" t="s">
        <v>69</v>
      </c>
      <c r="H1357" t="s">
        <v>320</v>
      </c>
      <c r="I1357">
        <v>3</v>
      </c>
      <c r="J1357" t="s">
        <v>70</v>
      </c>
      <c r="K1357">
        <v>3.6</v>
      </c>
      <c r="L1357" s="3" t="s">
        <v>1748</v>
      </c>
      <c r="M1357">
        <v>6.3</v>
      </c>
      <c r="N1357" s="3" t="s">
        <v>1748</v>
      </c>
      <c r="O1357">
        <v>13.2</v>
      </c>
      <c r="P1357" s="3" t="s">
        <v>1749</v>
      </c>
      <c r="Q1357">
        <v>1.9</v>
      </c>
      <c r="R1357" s="3" t="s">
        <v>1749</v>
      </c>
      <c r="S1357">
        <v>1.1000000000000001</v>
      </c>
      <c r="T1357" s="3" t="s">
        <v>1749</v>
      </c>
      <c r="U1357">
        <v>1</v>
      </c>
      <c r="V1357" s="3" t="s">
        <v>1749</v>
      </c>
      <c r="W1357">
        <v>1.6</v>
      </c>
      <c r="X1357" s="3" t="s">
        <v>1749</v>
      </c>
      <c r="Y1357">
        <v>9.6999999999999993</v>
      </c>
      <c r="Z1357" s="3" t="s">
        <v>1749</v>
      </c>
      <c r="AA1357">
        <v>2.6</v>
      </c>
      <c r="AB1357" s="3" t="s">
        <v>1749</v>
      </c>
      <c r="AC1357">
        <v>12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>
        <v>32.393854699999999</v>
      </c>
      <c r="AK1357">
        <v>44.398108299999997</v>
      </c>
    </row>
    <row r="1358" spans="1:37" x14ac:dyDescent="0.3">
      <c r="A1358">
        <v>1376</v>
      </c>
      <c r="B1358" s="3" t="s">
        <v>1002</v>
      </c>
      <c r="C1358" t="s">
        <v>1620</v>
      </c>
      <c r="D1358" t="s">
        <v>1224</v>
      </c>
      <c r="E1358" t="s">
        <v>1225</v>
      </c>
      <c r="F1358" t="s">
        <v>82</v>
      </c>
      <c r="G1358" t="s">
        <v>69</v>
      </c>
      <c r="H1358" t="s">
        <v>708</v>
      </c>
      <c r="I1358">
        <v>4</v>
      </c>
      <c r="J1358" t="s">
        <v>70</v>
      </c>
      <c r="K1358">
        <v>4.4000000000000004</v>
      </c>
      <c r="L1358" s="3" t="s">
        <v>1748</v>
      </c>
      <c r="M1358">
        <v>6</v>
      </c>
      <c r="N1358" s="3" t="s">
        <v>1748</v>
      </c>
      <c r="O1358">
        <v>15.9</v>
      </c>
      <c r="P1358" s="3" t="s">
        <v>1749</v>
      </c>
      <c r="Q1358">
        <v>1.4</v>
      </c>
      <c r="R1358" s="3" t="s">
        <v>1749</v>
      </c>
      <c r="S1358">
        <v>1.3</v>
      </c>
      <c r="T1358" s="3" t="s">
        <v>1749</v>
      </c>
      <c r="U1358">
        <v>1.1000000000000001</v>
      </c>
      <c r="V1358" s="3" t="s">
        <v>1749</v>
      </c>
      <c r="W1358">
        <v>1.4</v>
      </c>
      <c r="X1358" s="3" t="s">
        <v>1749</v>
      </c>
      <c r="Y1358">
        <v>9.3000000000000007</v>
      </c>
      <c r="Z1358" s="3" t="s">
        <v>1749</v>
      </c>
      <c r="AA1358">
        <v>1</v>
      </c>
      <c r="AB1358" s="3" t="s">
        <v>1749</v>
      </c>
      <c r="AC1358">
        <v>12</v>
      </c>
      <c r="AD1358" t="e">
        <v>#N/A</v>
      </c>
      <c r="AE1358" t="e">
        <v>#N/A</v>
      </c>
      <c r="AF1358" t="e">
        <v>#N/A</v>
      </c>
      <c r="AG1358" t="e">
        <v>#N/A</v>
      </c>
      <c r="AH1358" t="e">
        <v>#N/A</v>
      </c>
      <c r="AI1358" t="e">
        <v>#N/A</v>
      </c>
      <c r="AJ1358">
        <v>30.564628200000001</v>
      </c>
      <c r="AK1358">
        <v>47.746757700000003</v>
      </c>
    </row>
    <row r="1359" spans="1:37" x14ac:dyDescent="0.3">
      <c r="A1359">
        <v>1377</v>
      </c>
      <c r="B1359" s="3" t="s">
        <v>856</v>
      </c>
      <c r="C1359" t="s">
        <v>1621</v>
      </c>
      <c r="D1359" t="s">
        <v>416</v>
      </c>
      <c r="E1359" t="s">
        <v>417</v>
      </c>
      <c r="F1359" t="s">
        <v>61</v>
      </c>
      <c r="G1359" t="s">
        <v>78</v>
      </c>
      <c r="H1359" t="s">
        <v>63</v>
      </c>
      <c r="I1359">
        <v>3</v>
      </c>
      <c r="J1359" t="s">
        <v>70</v>
      </c>
      <c r="K1359">
        <v>5.8</v>
      </c>
      <c r="L1359" s="3" t="s">
        <v>1748</v>
      </c>
      <c r="M1359">
        <v>3.1</v>
      </c>
      <c r="N1359" s="3" t="s">
        <v>1748</v>
      </c>
      <c r="O1359">
        <v>28.1</v>
      </c>
      <c r="P1359" s="3">
        <v>544</v>
      </c>
      <c r="Q1359">
        <v>2.5</v>
      </c>
      <c r="R1359" s="3" t="s">
        <v>1749</v>
      </c>
      <c r="S1359">
        <v>0</v>
      </c>
      <c r="T1359" s="3">
        <v>0</v>
      </c>
      <c r="U1359">
        <v>5.2</v>
      </c>
      <c r="V1359" s="3" t="s">
        <v>1749</v>
      </c>
      <c r="W1359">
        <v>1.5</v>
      </c>
      <c r="X1359" s="3" t="s">
        <v>1749</v>
      </c>
      <c r="Y1359">
        <v>6.1</v>
      </c>
      <c r="Z1359" s="3" t="s">
        <v>1749</v>
      </c>
      <c r="AA1359">
        <v>1</v>
      </c>
      <c r="AB1359" s="3" t="s">
        <v>1749</v>
      </c>
      <c r="AC1359">
        <v>12</v>
      </c>
      <c r="AD1359">
        <v>82</v>
      </c>
      <c r="AE1359">
        <v>4</v>
      </c>
      <c r="AF1359">
        <v>1686</v>
      </c>
      <c r="AG1359">
        <v>1610</v>
      </c>
      <c r="AH1359">
        <v>16879</v>
      </c>
      <c r="AI1359">
        <v>32874</v>
      </c>
      <c r="AJ1359">
        <v>53.115419199999998</v>
      </c>
      <c r="AK1359">
        <v>23.148436100000001</v>
      </c>
    </row>
    <row r="1360" spans="1:37" x14ac:dyDescent="0.3">
      <c r="A1360">
        <v>1378</v>
      </c>
      <c r="B1360" s="3" t="s">
        <v>1002</v>
      </c>
      <c r="C1360" t="s">
        <v>1622</v>
      </c>
      <c r="D1360" t="s">
        <v>59</v>
      </c>
      <c r="E1360" t="s">
        <v>60</v>
      </c>
      <c r="F1360" t="s">
        <v>68</v>
      </c>
      <c r="G1360" t="s">
        <v>62</v>
      </c>
      <c r="H1360" t="s">
        <v>708</v>
      </c>
      <c r="I1360">
        <v>3</v>
      </c>
      <c r="J1360" t="s">
        <v>70</v>
      </c>
      <c r="K1360">
        <v>3.8</v>
      </c>
      <c r="L1360" s="3" t="s">
        <v>1748</v>
      </c>
      <c r="M1360">
        <v>1.5</v>
      </c>
      <c r="N1360" s="3" t="s">
        <v>1748</v>
      </c>
      <c r="O1360">
        <v>7.9</v>
      </c>
      <c r="P1360" s="3" t="s">
        <v>1749</v>
      </c>
      <c r="Q1360">
        <v>1.4</v>
      </c>
      <c r="R1360" s="3" t="s">
        <v>1749</v>
      </c>
      <c r="S1360">
        <v>16.8</v>
      </c>
      <c r="T1360" s="3">
        <v>636</v>
      </c>
      <c r="U1360">
        <v>10.9</v>
      </c>
      <c r="V1360" s="3">
        <v>694</v>
      </c>
      <c r="W1360">
        <v>1</v>
      </c>
      <c r="X1360" s="3" t="s">
        <v>1749</v>
      </c>
      <c r="Y1360">
        <v>9.4</v>
      </c>
      <c r="Z1360" s="3" t="s">
        <v>1749</v>
      </c>
      <c r="AA1360">
        <v>1.1000000000000001</v>
      </c>
      <c r="AB1360" s="3" t="s">
        <v>1749</v>
      </c>
      <c r="AC1360">
        <v>12</v>
      </c>
      <c r="AD1360">
        <v>100</v>
      </c>
      <c r="AE1360">
        <v>19</v>
      </c>
      <c r="AF1360">
        <v>27091</v>
      </c>
      <c r="AG1360">
        <v>12264</v>
      </c>
      <c r="AH1360">
        <v>59456</v>
      </c>
      <c r="AI1360">
        <v>113268</v>
      </c>
      <c r="AJ1360">
        <v>35.657505999999998</v>
      </c>
      <c r="AK1360">
        <v>-97.470949099999999</v>
      </c>
    </row>
    <row r="1361" spans="1:37" x14ac:dyDescent="0.3">
      <c r="A1361">
        <v>1380</v>
      </c>
      <c r="B1361" s="3" t="s">
        <v>1002</v>
      </c>
      <c r="C1361" t="s">
        <v>1624</v>
      </c>
      <c r="D1361" t="s">
        <v>94</v>
      </c>
      <c r="E1361" t="s">
        <v>1726</v>
      </c>
      <c r="F1361" t="s">
        <v>68</v>
      </c>
      <c r="G1361" t="s">
        <v>78</v>
      </c>
      <c r="H1361" t="s">
        <v>320</v>
      </c>
      <c r="I1361">
        <v>4</v>
      </c>
      <c r="J1361" t="s">
        <v>70</v>
      </c>
      <c r="K1361">
        <v>3.8</v>
      </c>
      <c r="L1361" s="3" t="s">
        <v>1748</v>
      </c>
      <c r="M1361">
        <v>1.8</v>
      </c>
      <c r="N1361" s="3" t="s">
        <v>1748</v>
      </c>
      <c r="O1361">
        <v>10.199999999999999</v>
      </c>
      <c r="P1361" s="3" t="s">
        <v>1749</v>
      </c>
      <c r="Q1361">
        <v>2.7</v>
      </c>
      <c r="R1361" s="3" t="s">
        <v>1749</v>
      </c>
      <c r="S1361">
        <v>7.4</v>
      </c>
      <c r="T1361" s="3" t="s">
        <v>1749</v>
      </c>
      <c r="U1361">
        <v>32.799999999999997</v>
      </c>
      <c r="V1361" s="3">
        <v>394</v>
      </c>
      <c r="W1361">
        <v>1</v>
      </c>
      <c r="X1361" s="3" t="s">
        <v>1749</v>
      </c>
      <c r="Y1361">
        <v>14.8</v>
      </c>
      <c r="Z1361" s="3">
        <v>568</v>
      </c>
      <c r="AA1361">
        <v>1.1000000000000001</v>
      </c>
      <c r="AB1361" s="3" t="s">
        <v>1749</v>
      </c>
      <c r="AC1361">
        <v>12</v>
      </c>
      <c r="AD1361">
        <v>94</v>
      </c>
      <c r="AE1361">
        <v>1</v>
      </c>
      <c r="AF1361">
        <v>1008</v>
      </c>
      <c r="AG1361">
        <v>2742</v>
      </c>
      <c r="AH1361">
        <v>30726</v>
      </c>
      <c r="AI1361">
        <v>58947</v>
      </c>
      <c r="AJ1361">
        <v>39.977518000000003</v>
      </c>
      <c r="AK1361">
        <v>116.429591</v>
      </c>
    </row>
    <row r="1362" spans="1:37" x14ac:dyDescent="0.3">
      <c r="A1362">
        <v>1381</v>
      </c>
      <c r="B1362" s="3" t="s">
        <v>1002</v>
      </c>
      <c r="C1362" t="s">
        <v>1625</v>
      </c>
      <c r="D1362" t="s">
        <v>1626</v>
      </c>
      <c r="E1362" t="s">
        <v>1627</v>
      </c>
      <c r="F1362" t="s">
        <v>68</v>
      </c>
      <c r="G1362" t="s">
        <v>69</v>
      </c>
      <c r="H1362" t="s">
        <v>708</v>
      </c>
      <c r="I1362">
        <v>4</v>
      </c>
      <c r="J1362" t="s">
        <v>70</v>
      </c>
      <c r="K1362">
        <v>6.2</v>
      </c>
      <c r="L1362" s="3" t="s">
        <v>1748</v>
      </c>
      <c r="M1362">
        <v>4.5</v>
      </c>
      <c r="N1362" s="3" t="s">
        <v>1748</v>
      </c>
      <c r="O1362">
        <v>8</v>
      </c>
      <c r="P1362" s="3" t="s">
        <v>1749</v>
      </c>
      <c r="Q1362">
        <v>2.5</v>
      </c>
      <c r="R1362" s="3" t="s">
        <v>1749</v>
      </c>
      <c r="S1362">
        <v>0</v>
      </c>
      <c r="T1362" s="3">
        <v>0</v>
      </c>
      <c r="U1362">
        <v>1.4</v>
      </c>
      <c r="V1362" s="3" t="s">
        <v>1749</v>
      </c>
      <c r="W1362">
        <v>3.9</v>
      </c>
      <c r="X1362" s="3" t="s">
        <v>1749</v>
      </c>
      <c r="Y1362">
        <v>24.9</v>
      </c>
      <c r="Z1362" s="3">
        <v>333</v>
      </c>
      <c r="AA1362">
        <v>1.1000000000000001</v>
      </c>
      <c r="AB1362" s="3" t="s">
        <v>1749</v>
      </c>
      <c r="AC1362">
        <v>12</v>
      </c>
      <c r="AD1362" t="e">
        <v>#N/A</v>
      </c>
      <c r="AE1362" t="e">
        <v>#N/A</v>
      </c>
      <c r="AF1362" t="e">
        <v>#N/A</v>
      </c>
      <c r="AG1362" t="e">
        <v>#N/A</v>
      </c>
      <c r="AH1362" t="e">
        <v>#N/A</v>
      </c>
      <c r="AI1362" t="e">
        <v>#N/A</v>
      </c>
      <c r="AJ1362">
        <v>15.6098211</v>
      </c>
      <c r="AK1362">
        <v>32.542428600000001</v>
      </c>
    </row>
    <row r="1363" spans="1:37" x14ac:dyDescent="0.3">
      <c r="A1363">
        <v>1382</v>
      </c>
      <c r="B1363" s="3" t="s">
        <v>856</v>
      </c>
      <c r="C1363" t="s">
        <v>1628</v>
      </c>
      <c r="D1363" t="s">
        <v>1224</v>
      </c>
      <c r="E1363" t="s">
        <v>1225</v>
      </c>
      <c r="F1363" t="s">
        <v>68</v>
      </c>
      <c r="G1363" t="s">
        <v>69</v>
      </c>
      <c r="H1363" t="s">
        <v>320</v>
      </c>
      <c r="I1363">
        <v>3</v>
      </c>
      <c r="J1363" t="s">
        <v>70</v>
      </c>
      <c r="K1363">
        <v>3.3</v>
      </c>
      <c r="L1363" s="3" t="s">
        <v>1748</v>
      </c>
      <c r="M1363">
        <v>8.5</v>
      </c>
      <c r="N1363" s="3" t="s">
        <v>1748</v>
      </c>
      <c r="O1363">
        <v>30.6</v>
      </c>
      <c r="P1363" s="3">
        <v>511</v>
      </c>
      <c r="Q1363">
        <v>1.4</v>
      </c>
      <c r="R1363" s="3" t="s">
        <v>1749</v>
      </c>
      <c r="S1363">
        <v>4.7</v>
      </c>
      <c r="T1363" s="3" t="s">
        <v>1749</v>
      </c>
      <c r="U1363">
        <v>1.1000000000000001</v>
      </c>
      <c r="V1363" s="3" t="s">
        <v>1749</v>
      </c>
      <c r="W1363">
        <v>1</v>
      </c>
      <c r="X1363" s="3" t="s">
        <v>1749</v>
      </c>
      <c r="Y1363">
        <v>8.8000000000000007</v>
      </c>
      <c r="Z1363" s="3" t="s">
        <v>1749</v>
      </c>
      <c r="AA1363">
        <v>1</v>
      </c>
      <c r="AB1363" s="3" t="s">
        <v>1749</v>
      </c>
      <c r="AC1363">
        <v>12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>
        <v>32.018920700000002</v>
      </c>
      <c r="AK1363">
        <v>44.3768946</v>
      </c>
    </row>
    <row r="1364" spans="1:37" x14ac:dyDescent="0.3">
      <c r="A1364">
        <v>1383</v>
      </c>
      <c r="B1364" s="3" t="s">
        <v>1002</v>
      </c>
      <c r="C1364" t="s">
        <v>1629</v>
      </c>
      <c r="D1364" t="s">
        <v>59</v>
      </c>
      <c r="E1364" t="s">
        <v>60</v>
      </c>
      <c r="F1364" t="s">
        <v>68</v>
      </c>
      <c r="G1364" t="s">
        <v>62</v>
      </c>
      <c r="H1364" t="s">
        <v>63</v>
      </c>
      <c r="I1364">
        <v>4</v>
      </c>
      <c r="J1364" t="s">
        <v>70</v>
      </c>
      <c r="K1364">
        <v>3.1</v>
      </c>
      <c r="L1364" s="3" t="s">
        <v>1748</v>
      </c>
      <c r="M1364">
        <v>5.0999999999999996</v>
      </c>
      <c r="N1364" s="3" t="s">
        <v>1748</v>
      </c>
      <c r="O1364">
        <v>14.9</v>
      </c>
      <c r="P1364" s="3" t="s">
        <v>1749</v>
      </c>
      <c r="Q1364">
        <v>8.9</v>
      </c>
      <c r="R1364" s="3" t="s">
        <v>1749</v>
      </c>
      <c r="S1364">
        <v>2.1</v>
      </c>
      <c r="T1364" s="3" t="s">
        <v>1749</v>
      </c>
      <c r="U1364">
        <v>4.4000000000000004</v>
      </c>
      <c r="V1364" s="3" t="s">
        <v>1749</v>
      </c>
      <c r="W1364">
        <v>5</v>
      </c>
      <c r="X1364" s="3" t="s">
        <v>1749</v>
      </c>
      <c r="Y1364">
        <v>10.7</v>
      </c>
      <c r="Z1364" s="3" t="s">
        <v>1749</v>
      </c>
      <c r="AA1364">
        <v>1.1000000000000001</v>
      </c>
      <c r="AB1364" s="3" t="s">
        <v>1749</v>
      </c>
      <c r="AC1364">
        <v>12</v>
      </c>
      <c r="AD1364">
        <v>100</v>
      </c>
      <c r="AE1364">
        <v>19</v>
      </c>
      <c r="AF1364">
        <v>27091</v>
      </c>
      <c r="AG1364">
        <v>12264</v>
      </c>
      <c r="AH1364">
        <v>59456</v>
      </c>
      <c r="AI1364">
        <v>113268</v>
      </c>
      <c r="AJ1364">
        <v>35.118749800000003</v>
      </c>
      <c r="AK1364">
        <v>-89.937492800000001</v>
      </c>
    </row>
    <row r="1365" spans="1:37" x14ac:dyDescent="0.3">
      <c r="A1365">
        <v>1384</v>
      </c>
      <c r="B1365" s="3" t="s">
        <v>856</v>
      </c>
      <c r="C1365" t="s">
        <v>1630</v>
      </c>
      <c r="D1365" t="s">
        <v>808</v>
      </c>
      <c r="E1365" t="s">
        <v>809</v>
      </c>
      <c r="F1365" t="s">
        <v>61</v>
      </c>
      <c r="G1365" t="s">
        <v>62</v>
      </c>
      <c r="H1365" t="s">
        <v>320</v>
      </c>
      <c r="I1365">
        <v>5</v>
      </c>
      <c r="J1365" t="s">
        <v>64</v>
      </c>
      <c r="K1365">
        <v>6.2</v>
      </c>
      <c r="L1365" s="3" t="s">
        <v>1748</v>
      </c>
      <c r="M1365">
        <v>5.2</v>
      </c>
      <c r="N1365" s="3" t="s">
        <v>1748</v>
      </c>
      <c r="O1365">
        <v>23.6</v>
      </c>
      <c r="P1365" s="3">
        <v>606</v>
      </c>
      <c r="Q1365">
        <v>2.2999999999999998</v>
      </c>
      <c r="R1365" s="3" t="s">
        <v>1749</v>
      </c>
      <c r="S1365">
        <v>3.1</v>
      </c>
      <c r="T1365" s="3" t="s">
        <v>1749</v>
      </c>
      <c r="U1365">
        <v>6.6</v>
      </c>
      <c r="V1365" s="3" t="s">
        <v>1749</v>
      </c>
      <c r="W1365">
        <v>1.2</v>
      </c>
      <c r="X1365" s="3" t="s">
        <v>1749</v>
      </c>
      <c r="Y1365">
        <v>12.7</v>
      </c>
      <c r="Z1365" s="3">
        <v>675</v>
      </c>
      <c r="AA1365">
        <v>1.1000000000000001</v>
      </c>
      <c r="AB1365" s="3" t="s">
        <v>1749</v>
      </c>
      <c r="AC1365">
        <v>12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>
        <v>48.081427499999997</v>
      </c>
      <c r="AK1365">
        <v>20.764139</v>
      </c>
    </row>
    <row r="1366" spans="1:37" x14ac:dyDescent="0.3">
      <c r="A1366">
        <v>1385</v>
      </c>
      <c r="B1366" s="3" t="s">
        <v>856</v>
      </c>
      <c r="C1366" t="s">
        <v>1631</v>
      </c>
      <c r="D1366" t="s">
        <v>59</v>
      </c>
      <c r="E1366" t="s">
        <v>60</v>
      </c>
      <c r="F1366" t="s">
        <v>61</v>
      </c>
      <c r="G1366" t="s">
        <v>134</v>
      </c>
      <c r="H1366" t="s">
        <v>708</v>
      </c>
      <c r="I1366">
        <v>4</v>
      </c>
      <c r="J1366" t="s">
        <v>70</v>
      </c>
      <c r="K1366">
        <v>4</v>
      </c>
      <c r="L1366" s="3" t="s">
        <v>1748</v>
      </c>
      <c r="M1366">
        <v>3.6</v>
      </c>
      <c r="N1366" s="3" t="s">
        <v>1748</v>
      </c>
      <c r="O1366">
        <v>16.2</v>
      </c>
      <c r="P1366" s="3" t="s">
        <v>1749</v>
      </c>
      <c r="Q1366">
        <v>14.2</v>
      </c>
      <c r="R1366" s="3">
        <v>655</v>
      </c>
      <c r="S1366">
        <v>4.8</v>
      </c>
      <c r="T1366" s="3" t="s">
        <v>1749</v>
      </c>
      <c r="U1366">
        <v>4.2</v>
      </c>
      <c r="V1366" s="3" t="s">
        <v>1749</v>
      </c>
      <c r="W1366">
        <v>1</v>
      </c>
      <c r="X1366" s="3" t="s">
        <v>1749</v>
      </c>
      <c r="Y1366">
        <v>11.5</v>
      </c>
      <c r="Z1366" s="3" t="s">
        <v>1749</v>
      </c>
      <c r="AA1366">
        <v>1.1000000000000001</v>
      </c>
      <c r="AB1366" s="3" t="s">
        <v>1749</v>
      </c>
      <c r="AC1366">
        <v>12</v>
      </c>
      <c r="AD1366">
        <v>100</v>
      </c>
      <c r="AE1366">
        <v>19</v>
      </c>
      <c r="AF1366">
        <v>27091</v>
      </c>
      <c r="AG1366">
        <v>12264</v>
      </c>
      <c r="AH1366">
        <v>59456</v>
      </c>
      <c r="AI1366">
        <v>113268</v>
      </c>
      <c r="AJ1366">
        <v>38.627002500000003</v>
      </c>
      <c r="AK1366">
        <v>-90.199404200000004</v>
      </c>
    </row>
    <row r="1367" spans="1:37" x14ac:dyDescent="0.3">
      <c r="A1367">
        <v>1386</v>
      </c>
      <c r="B1367" s="3" t="s">
        <v>856</v>
      </c>
      <c r="C1367" t="s">
        <v>1632</v>
      </c>
      <c r="D1367" t="s">
        <v>59</v>
      </c>
      <c r="E1367" t="s">
        <v>60</v>
      </c>
      <c r="F1367" t="s">
        <v>61</v>
      </c>
      <c r="G1367" t="s">
        <v>62</v>
      </c>
      <c r="H1367" t="s">
        <v>320</v>
      </c>
      <c r="I1367">
        <v>5</v>
      </c>
      <c r="J1367" t="s">
        <v>70</v>
      </c>
      <c r="K1367">
        <v>2.5</v>
      </c>
      <c r="L1367" s="3" t="s">
        <v>1748</v>
      </c>
      <c r="M1367">
        <v>2.6</v>
      </c>
      <c r="N1367" s="3" t="s">
        <v>1748</v>
      </c>
      <c r="O1367">
        <v>11.8</v>
      </c>
      <c r="P1367" s="3" t="s">
        <v>1749</v>
      </c>
      <c r="Q1367">
        <v>9.1999999999999993</v>
      </c>
      <c r="R1367" s="3" t="s">
        <v>1749</v>
      </c>
      <c r="S1367">
        <v>1.3</v>
      </c>
      <c r="T1367" s="3" t="s">
        <v>1749</v>
      </c>
      <c r="U1367">
        <v>1.7</v>
      </c>
      <c r="V1367" s="3" t="s">
        <v>1749</v>
      </c>
      <c r="W1367">
        <v>1</v>
      </c>
      <c r="X1367" s="3" t="s">
        <v>1749</v>
      </c>
      <c r="Y1367">
        <v>8.3000000000000007</v>
      </c>
      <c r="Z1367" s="3" t="s">
        <v>1749</v>
      </c>
      <c r="AA1367">
        <v>3.5</v>
      </c>
      <c r="AB1367" s="3" t="s">
        <v>1749</v>
      </c>
      <c r="AC1367">
        <v>12</v>
      </c>
      <c r="AD1367">
        <v>100</v>
      </c>
      <c r="AE1367">
        <v>19</v>
      </c>
      <c r="AF1367">
        <v>27091</v>
      </c>
      <c r="AG1367">
        <v>12264</v>
      </c>
      <c r="AH1367">
        <v>59456</v>
      </c>
      <c r="AI1367">
        <v>113268</v>
      </c>
      <c r="AJ1367">
        <v>46.861930899999997</v>
      </c>
      <c r="AK1367">
        <v>-113.9845969</v>
      </c>
    </row>
    <row r="1368" spans="1:37" x14ac:dyDescent="0.3">
      <c r="A1368">
        <v>1387</v>
      </c>
      <c r="B1368" s="3" t="s">
        <v>1002</v>
      </c>
      <c r="C1368" t="s">
        <v>1633</v>
      </c>
      <c r="D1368" t="s">
        <v>941</v>
      </c>
      <c r="E1368" t="s">
        <v>942</v>
      </c>
      <c r="F1368" t="s">
        <v>68</v>
      </c>
      <c r="G1368" t="s">
        <v>69</v>
      </c>
      <c r="H1368" t="s">
        <v>320</v>
      </c>
      <c r="I1368">
        <v>4</v>
      </c>
      <c r="J1368" t="s">
        <v>70</v>
      </c>
      <c r="K1368">
        <v>5.2</v>
      </c>
      <c r="L1368" s="3" t="s">
        <v>1748</v>
      </c>
      <c r="M1368">
        <v>3.7</v>
      </c>
      <c r="N1368" s="3" t="s">
        <v>1748</v>
      </c>
      <c r="O1368">
        <v>13.2</v>
      </c>
      <c r="P1368" s="3" t="s">
        <v>1749</v>
      </c>
      <c r="Q1368">
        <v>2.4</v>
      </c>
      <c r="R1368" s="3" t="s">
        <v>1749</v>
      </c>
      <c r="S1368">
        <v>0</v>
      </c>
      <c r="T1368" s="3">
        <v>0</v>
      </c>
      <c r="U1368">
        <v>6.2</v>
      </c>
      <c r="V1368" s="3" t="s">
        <v>1749</v>
      </c>
      <c r="W1368">
        <v>6.1</v>
      </c>
      <c r="X1368" s="3" t="s">
        <v>1749</v>
      </c>
      <c r="Y1368">
        <v>9.1</v>
      </c>
      <c r="Z1368" s="3" t="s">
        <v>1749</v>
      </c>
      <c r="AA1368">
        <v>1.1000000000000001</v>
      </c>
      <c r="AB1368" s="3" t="s">
        <v>1749</v>
      </c>
      <c r="AC1368">
        <v>12</v>
      </c>
      <c r="AD1368" t="e">
        <v>#N/A</v>
      </c>
      <c r="AE1368" t="e">
        <v>#N/A</v>
      </c>
      <c r="AF1368" t="e">
        <v>#N/A</v>
      </c>
      <c r="AG1368" t="e">
        <v>#N/A</v>
      </c>
      <c r="AH1368" t="e">
        <v>#N/A</v>
      </c>
      <c r="AI1368" t="e">
        <v>#N/A</v>
      </c>
      <c r="AJ1368">
        <v>43.3230705</v>
      </c>
      <c r="AK1368">
        <v>21.893150299999999</v>
      </c>
    </row>
    <row r="1369" spans="1:37" x14ac:dyDescent="0.3">
      <c r="A1369">
        <v>1388</v>
      </c>
      <c r="B1369" s="3" t="s">
        <v>1002</v>
      </c>
      <c r="C1369" t="s">
        <v>1634</v>
      </c>
      <c r="D1369" t="s">
        <v>59</v>
      </c>
      <c r="E1369" t="s">
        <v>60</v>
      </c>
      <c r="F1369" t="s">
        <v>68</v>
      </c>
      <c r="G1369" t="s">
        <v>62</v>
      </c>
      <c r="H1369" t="s">
        <v>320</v>
      </c>
      <c r="I1369">
        <v>5</v>
      </c>
      <c r="J1369" t="s">
        <v>70</v>
      </c>
      <c r="K1369">
        <v>2.9</v>
      </c>
      <c r="L1369" s="3" t="s">
        <v>1748</v>
      </c>
      <c r="M1369">
        <v>2.8</v>
      </c>
      <c r="N1369" s="3" t="s">
        <v>1748</v>
      </c>
      <c r="O1369">
        <v>9.1999999999999993</v>
      </c>
      <c r="P1369" s="3" t="s">
        <v>1749</v>
      </c>
      <c r="Q1369">
        <v>10.6</v>
      </c>
      <c r="R1369" s="3" t="s">
        <v>1749</v>
      </c>
      <c r="S1369">
        <v>9.6999999999999993</v>
      </c>
      <c r="T1369" s="3" t="s">
        <v>1749</v>
      </c>
      <c r="U1369">
        <v>2.6</v>
      </c>
      <c r="V1369" s="3" t="s">
        <v>1749</v>
      </c>
      <c r="W1369">
        <v>7.6</v>
      </c>
      <c r="X1369" s="3" t="s">
        <v>1749</v>
      </c>
      <c r="Y1369">
        <v>7.1</v>
      </c>
      <c r="Z1369" s="3" t="s">
        <v>1749</v>
      </c>
      <c r="AA1369">
        <v>1.1000000000000001</v>
      </c>
      <c r="AB1369" s="3" t="s">
        <v>1749</v>
      </c>
      <c r="AC1369">
        <v>12</v>
      </c>
      <c r="AD1369">
        <v>100</v>
      </c>
      <c r="AE1369">
        <v>19</v>
      </c>
      <c r="AF1369">
        <v>27091</v>
      </c>
      <c r="AG1369">
        <v>12264</v>
      </c>
      <c r="AH1369">
        <v>59456</v>
      </c>
      <c r="AI1369">
        <v>113268</v>
      </c>
      <c r="AJ1369">
        <v>36.068929599999997</v>
      </c>
      <c r="AK1369">
        <v>-79.810197599999995</v>
      </c>
    </row>
    <row r="1370" spans="1:37" x14ac:dyDescent="0.3">
      <c r="A1370">
        <v>1389</v>
      </c>
      <c r="B1370" s="3" t="s">
        <v>856</v>
      </c>
      <c r="C1370" t="s">
        <v>1635</v>
      </c>
      <c r="D1370" t="s">
        <v>396</v>
      </c>
      <c r="E1370" t="s">
        <v>397</v>
      </c>
      <c r="F1370" t="s">
        <v>61</v>
      </c>
      <c r="G1370" t="s">
        <v>78</v>
      </c>
      <c r="H1370" t="s">
        <v>63</v>
      </c>
      <c r="I1370">
        <v>3</v>
      </c>
      <c r="J1370" t="s">
        <v>70</v>
      </c>
      <c r="K1370">
        <v>6</v>
      </c>
      <c r="L1370" s="3" t="s">
        <v>1748</v>
      </c>
      <c r="M1370">
        <v>1</v>
      </c>
      <c r="N1370" s="3" t="s">
        <v>1748</v>
      </c>
      <c r="O1370">
        <v>19.899999999999999</v>
      </c>
      <c r="P1370" s="3">
        <v>669</v>
      </c>
      <c r="Q1370">
        <v>4.0999999999999996</v>
      </c>
      <c r="R1370" s="3" t="s">
        <v>1749</v>
      </c>
      <c r="S1370">
        <v>18.600000000000001</v>
      </c>
      <c r="T1370" s="3">
        <v>605</v>
      </c>
      <c r="U1370">
        <v>12.3</v>
      </c>
      <c r="V1370" s="3">
        <v>673</v>
      </c>
      <c r="W1370">
        <v>1.8</v>
      </c>
      <c r="X1370" s="3" t="s">
        <v>1749</v>
      </c>
      <c r="Y1370">
        <v>7.7</v>
      </c>
      <c r="Z1370" s="3" t="s">
        <v>1749</v>
      </c>
      <c r="AA1370">
        <v>1.2</v>
      </c>
      <c r="AB1370" s="3" t="s">
        <v>1749</v>
      </c>
      <c r="AC1370">
        <v>12</v>
      </c>
      <c r="AD1370" t="e">
        <v>#N/A</v>
      </c>
      <c r="AE1370" t="e">
        <v>#N/A</v>
      </c>
      <c r="AF1370" t="e">
        <v>#N/A</v>
      </c>
      <c r="AG1370" t="e">
        <v>#N/A</v>
      </c>
      <c r="AH1370" t="e">
        <v>#N/A</v>
      </c>
      <c r="AI1370" t="e">
        <v>#N/A</v>
      </c>
      <c r="AJ1370">
        <v>49.838184300000002</v>
      </c>
      <c r="AK1370">
        <v>18.2904968</v>
      </c>
    </row>
    <row r="1371" spans="1:37" x14ac:dyDescent="0.3">
      <c r="A1371">
        <v>1390</v>
      </c>
      <c r="B1371" s="3" t="s">
        <v>856</v>
      </c>
      <c r="C1371" t="s">
        <v>1636</v>
      </c>
      <c r="D1371" t="s">
        <v>808</v>
      </c>
      <c r="E1371" t="s">
        <v>809</v>
      </c>
      <c r="F1371" t="s">
        <v>91</v>
      </c>
      <c r="G1371" t="s">
        <v>78</v>
      </c>
      <c r="H1371" t="s">
        <v>63</v>
      </c>
      <c r="I1371">
        <v>4</v>
      </c>
      <c r="J1371" t="s">
        <v>70</v>
      </c>
      <c r="K1371">
        <v>4.5</v>
      </c>
      <c r="L1371" s="3" t="s">
        <v>1748</v>
      </c>
      <c r="M1371">
        <v>3.5</v>
      </c>
      <c r="N1371" s="3" t="s">
        <v>1748</v>
      </c>
      <c r="O1371">
        <v>23.7</v>
      </c>
      <c r="P1371" s="3">
        <v>603</v>
      </c>
      <c r="Q1371">
        <v>8.3000000000000007</v>
      </c>
      <c r="R1371" s="3" t="s">
        <v>1749</v>
      </c>
      <c r="S1371">
        <v>0</v>
      </c>
      <c r="T1371" s="3">
        <v>0</v>
      </c>
      <c r="U1371">
        <v>9.1999999999999993</v>
      </c>
      <c r="V1371" s="3" t="s">
        <v>1749</v>
      </c>
      <c r="W1371">
        <v>5.9</v>
      </c>
      <c r="X1371" s="3" t="s">
        <v>1749</v>
      </c>
      <c r="Y1371">
        <v>5.8</v>
      </c>
      <c r="Z1371" s="3" t="s">
        <v>1749</v>
      </c>
      <c r="AA1371">
        <v>1</v>
      </c>
      <c r="AB1371" s="3" t="s">
        <v>1749</v>
      </c>
      <c r="AC1371">
        <v>12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  <c r="AJ1371">
        <v>47.087945300000001</v>
      </c>
      <c r="AK1371">
        <v>17.908054799999999</v>
      </c>
    </row>
    <row r="1372" spans="1:37" x14ac:dyDescent="0.3">
      <c r="A1372">
        <v>1391</v>
      </c>
      <c r="B1372" s="3" t="s">
        <v>856</v>
      </c>
      <c r="C1372" t="s">
        <v>1637</v>
      </c>
      <c r="D1372" t="s">
        <v>1408</v>
      </c>
      <c r="E1372" t="s">
        <v>1409</v>
      </c>
      <c r="F1372" t="s">
        <v>68</v>
      </c>
      <c r="G1372" t="s">
        <v>62</v>
      </c>
      <c r="H1372" t="s">
        <v>320</v>
      </c>
      <c r="I1372">
        <v>3</v>
      </c>
      <c r="J1372" t="s">
        <v>70</v>
      </c>
      <c r="K1372">
        <v>7.8</v>
      </c>
      <c r="L1372" s="3" t="s">
        <v>1748</v>
      </c>
      <c r="M1372">
        <v>9.9</v>
      </c>
      <c r="N1372" s="3" t="s">
        <v>1748</v>
      </c>
      <c r="O1372">
        <v>14.9</v>
      </c>
      <c r="P1372" s="3" t="s">
        <v>1749</v>
      </c>
      <c r="Q1372">
        <v>2</v>
      </c>
      <c r="R1372" s="3" t="s">
        <v>1749</v>
      </c>
      <c r="S1372">
        <v>1</v>
      </c>
      <c r="T1372" s="3" t="s">
        <v>1749</v>
      </c>
      <c r="U1372">
        <v>1.3</v>
      </c>
      <c r="V1372" s="3" t="s">
        <v>1749</v>
      </c>
      <c r="W1372">
        <v>2.2000000000000002</v>
      </c>
      <c r="X1372" s="3" t="s">
        <v>1749</v>
      </c>
      <c r="Y1372">
        <v>10.8</v>
      </c>
      <c r="Z1372" s="3" t="s">
        <v>1749</v>
      </c>
      <c r="AA1372">
        <v>2.2000000000000002</v>
      </c>
      <c r="AB1372" s="3" t="s">
        <v>1749</v>
      </c>
      <c r="AC1372">
        <v>12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>
        <v>7.2565929000000002</v>
      </c>
      <c r="AK1372">
        <v>80.596609299999997</v>
      </c>
    </row>
    <row r="1373" spans="1:37" x14ac:dyDescent="0.3">
      <c r="A1373">
        <v>1392</v>
      </c>
      <c r="B1373" s="3" t="s">
        <v>856</v>
      </c>
      <c r="C1373" t="s">
        <v>1638</v>
      </c>
      <c r="D1373" t="s">
        <v>979</v>
      </c>
      <c r="E1373" t="s">
        <v>980</v>
      </c>
      <c r="F1373" t="s">
        <v>68</v>
      </c>
      <c r="G1373" t="s">
        <v>62</v>
      </c>
      <c r="H1373" t="s">
        <v>320</v>
      </c>
      <c r="I1373">
        <v>4</v>
      </c>
      <c r="J1373" t="s">
        <v>70</v>
      </c>
      <c r="K1373">
        <v>5.9</v>
      </c>
      <c r="L1373" s="3" t="s">
        <v>1748</v>
      </c>
      <c r="M1373">
        <v>2.7</v>
      </c>
      <c r="N1373" s="3" t="s">
        <v>1748</v>
      </c>
      <c r="O1373">
        <v>17.100000000000001</v>
      </c>
      <c r="P1373" s="3" t="s">
        <v>1749</v>
      </c>
      <c r="Q1373">
        <v>4.3</v>
      </c>
      <c r="R1373" s="3" t="s">
        <v>1749</v>
      </c>
      <c r="S1373">
        <v>2.6</v>
      </c>
      <c r="T1373" s="3" t="s">
        <v>1749</v>
      </c>
      <c r="U1373">
        <v>1.9</v>
      </c>
      <c r="V1373" s="3" t="s">
        <v>1749</v>
      </c>
      <c r="W1373">
        <v>5.7</v>
      </c>
      <c r="X1373" s="3" t="s">
        <v>1749</v>
      </c>
      <c r="Y1373">
        <v>10.1</v>
      </c>
      <c r="Z1373" s="3" t="s">
        <v>1749</v>
      </c>
      <c r="AA1373">
        <v>2.6</v>
      </c>
      <c r="AB1373" s="3" t="s">
        <v>1749</v>
      </c>
      <c r="AC1373">
        <v>12</v>
      </c>
      <c r="AD1373" t="e">
        <v>#N/A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>
        <v>45.328614899999998</v>
      </c>
      <c r="AK1373">
        <v>14.4672634</v>
      </c>
    </row>
    <row r="1374" spans="1:37" x14ac:dyDescent="0.3">
      <c r="A1374">
        <v>1393</v>
      </c>
      <c r="B1374" s="3" t="s">
        <v>1002</v>
      </c>
      <c r="C1374" t="s">
        <v>1639</v>
      </c>
      <c r="D1374" t="s">
        <v>416</v>
      </c>
      <c r="E1374" t="s">
        <v>417</v>
      </c>
      <c r="F1374" t="s">
        <v>68</v>
      </c>
      <c r="G1374" t="s">
        <v>69</v>
      </c>
      <c r="H1374" t="s">
        <v>320</v>
      </c>
      <c r="I1374">
        <v>3</v>
      </c>
      <c r="J1374" t="s">
        <v>70</v>
      </c>
      <c r="K1374">
        <v>4.3</v>
      </c>
      <c r="L1374" s="3" t="s">
        <v>1748</v>
      </c>
      <c r="M1374">
        <v>1.9</v>
      </c>
      <c r="N1374" s="3" t="s">
        <v>1748</v>
      </c>
      <c r="O1374">
        <v>17.8</v>
      </c>
      <c r="P1374" s="3" t="s">
        <v>1749</v>
      </c>
      <c r="Q1374">
        <v>2.6</v>
      </c>
      <c r="R1374" s="3" t="s">
        <v>1749</v>
      </c>
      <c r="S1374">
        <v>0</v>
      </c>
      <c r="T1374" s="3">
        <v>0</v>
      </c>
      <c r="U1374">
        <v>1.7</v>
      </c>
      <c r="V1374" s="3" t="s">
        <v>1749</v>
      </c>
      <c r="W1374">
        <v>2</v>
      </c>
      <c r="X1374" s="3" t="s">
        <v>1749</v>
      </c>
      <c r="Y1374">
        <v>6.1</v>
      </c>
      <c r="Z1374" s="3" t="s">
        <v>1749</v>
      </c>
      <c r="AA1374">
        <v>1</v>
      </c>
      <c r="AB1374" s="3" t="s">
        <v>1749</v>
      </c>
      <c r="AC1374">
        <v>12</v>
      </c>
      <c r="AD1374">
        <v>82</v>
      </c>
      <c r="AE1374">
        <v>4</v>
      </c>
      <c r="AF1374">
        <v>1686</v>
      </c>
      <c r="AG1374">
        <v>1610</v>
      </c>
      <c r="AH1374">
        <v>16879</v>
      </c>
      <c r="AI1374">
        <v>32874</v>
      </c>
      <c r="AJ1374">
        <v>50.030307399999998</v>
      </c>
      <c r="AK1374">
        <v>22.015579899999999</v>
      </c>
    </row>
    <row r="1375" spans="1:37" x14ac:dyDescent="0.3">
      <c r="A1375">
        <v>1395</v>
      </c>
      <c r="B1375" s="3" t="s">
        <v>856</v>
      </c>
      <c r="C1375" t="s">
        <v>1640</v>
      </c>
      <c r="D1375" t="s">
        <v>59</v>
      </c>
      <c r="E1375" t="s">
        <v>60</v>
      </c>
      <c r="F1375" t="s">
        <v>61</v>
      </c>
      <c r="G1375" t="s">
        <v>62</v>
      </c>
      <c r="H1375" t="s">
        <v>320</v>
      </c>
      <c r="I1375">
        <v>4</v>
      </c>
      <c r="J1375" t="s">
        <v>64</v>
      </c>
      <c r="K1375">
        <v>6.8</v>
      </c>
      <c r="L1375" s="3" t="s">
        <v>1748</v>
      </c>
      <c r="M1375">
        <v>4.4000000000000004</v>
      </c>
      <c r="N1375" s="3" t="s">
        <v>1748</v>
      </c>
      <c r="O1375">
        <v>24.9</v>
      </c>
      <c r="P1375" s="3">
        <v>588</v>
      </c>
      <c r="Q1375">
        <v>2.8</v>
      </c>
      <c r="R1375" s="3" t="s">
        <v>1749</v>
      </c>
      <c r="S1375">
        <v>3.1</v>
      </c>
      <c r="T1375" s="3" t="s">
        <v>1749</v>
      </c>
      <c r="U1375">
        <v>6</v>
      </c>
      <c r="V1375" s="3" t="s">
        <v>1749</v>
      </c>
      <c r="W1375">
        <v>1</v>
      </c>
      <c r="X1375" s="3" t="s">
        <v>1749</v>
      </c>
      <c r="Y1375">
        <v>17.2</v>
      </c>
      <c r="Z1375" s="3">
        <v>489</v>
      </c>
      <c r="AA1375">
        <v>1</v>
      </c>
      <c r="AB1375" s="3" t="s">
        <v>1749</v>
      </c>
      <c r="AC1375">
        <v>12</v>
      </c>
      <c r="AD1375">
        <v>100</v>
      </c>
      <c r="AE1375">
        <v>19</v>
      </c>
      <c r="AF1375">
        <v>27091</v>
      </c>
      <c r="AG1375">
        <v>12264</v>
      </c>
      <c r="AH1375">
        <v>59456</v>
      </c>
      <c r="AI1375">
        <v>113268</v>
      </c>
      <c r="AJ1375">
        <v>32.772168100000002</v>
      </c>
      <c r="AK1375">
        <v>-117.1888625</v>
      </c>
    </row>
    <row r="1376" spans="1:37" x14ac:dyDescent="0.3">
      <c r="A1376">
        <v>1396</v>
      </c>
      <c r="B1376" s="3" t="s">
        <v>1002</v>
      </c>
      <c r="C1376" t="s">
        <v>1641</v>
      </c>
      <c r="D1376" t="s">
        <v>1642</v>
      </c>
      <c r="E1376" t="s">
        <v>1643</v>
      </c>
      <c r="F1376" t="s">
        <v>68</v>
      </c>
      <c r="G1376" t="s">
        <v>62</v>
      </c>
      <c r="H1376" t="s">
        <v>320</v>
      </c>
      <c r="I1376">
        <v>4</v>
      </c>
      <c r="J1376" t="s">
        <v>70</v>
      </c>
      <c r="K1376">
        <v>4.2</v>
      </c>
      <c r="L1376" s="3" t="s">
        <v>1748</v>
      </c>
      <c r="M1376">
        <v>3.5</v>
      </c>
      <c r="N1376" s="3" t="s">
        <v>1748</v>
      </c>
      <c r="O1376">
        <v>3.8</v>
      </c>
      <c r="P1376" s="3" t="s">
        <v>1749</v>
      </c>
      <c r="Q1376">
        <v>2</v>
      </c>
      <c r="R1376" s="3" t="s">
        <v>1749</v>
      </c>
      <c r="S1376">
        <v>0</v>
      </c>
      <c r="T1376" s="3">
        <v>0</v>
      </c>
      <c r="U1376">
        <v>3</v>
      </c>
      <c r="V1376" s="3" t="s">
        <v>1749</v>
      </c>
      <c r="W1376">
        <v>7</v>
      </c>
      <c r="X1376" s="3" t="s">
        <v>1749</v>
      </c>
      <c r="Y1376">
        <v>38.200000000000003</v>
      </c>
      <c r="Z1376" s="3">
        <v>192</v>
      </c>
      <c r="AA1376">
        <v>1</v>
      </c>
      <c r="AB1376" s="3" t="s">
        <v>1749</v>
      </c>
      <c r="AC1376">
        <v>12</v>
      </c>
      <c r="AD1376" t="e">
        <v>#N/A</v>
      </c>
      <c r="AE1376" t="e">
        <v>#N/A</v>
      </c>
      <c r="AF1376" t="e">
        <v>#N/A</v>
      </c>
      <c r="AG1376" t="e">
        <v>#N/A</v>
      </c>
      <c r="AH1376" t="e">
        <v>#N/A</v>
      </c>
      <c r="AI1376" t="e">
        <v>#N/A</v>
      </c>
      <c r="AJ1376">
        <v>43.856857599999998</v>
      </c>
      <c r="AK1376">
        <v>18.418927799999999</v>
      </c>
    </row>
    <row r="1377" spans="1:37" x14ac:dyDescent="0.3">
      <c r="A1377">
        <v>1397</v>
      </c>
      <c r="B1377" s="3" t="s">
        <v>1002</v>
      </c>
      <c r="C1377" t="s">
        <v>1644</v>
      </c>
      <c r="D1377" t="s">
        <v>416</v>
      </c>
      <c r="E1377" t="s">
        <v>417</v>
      </c>
      <c r="F1377" t="s">
        <v>68</v>
      </c>
      <c r="G1377" t="s">
        <v>62</v>
      </c>
      <c r="H1377" t="s">
        <v>63</v>
      </c>
      <c r="I1377">
        <v>4</v>
      </c>
      <c r="J1377" t="s">
        <v>70</v>
      </c>
      <c r="K1377">
        <v>5.3</v>
      </c>
      <c r="L1377" s="3" t="s">
        <v>1748</v>
      </c>
      <c r="M1377">
        <v>4.3</v>
      </c>
      <c r="N1377" s="3" t="s">
        <v>1748</v>
      </c>
      <c r="O1377">
        <v>17.2</v>
      </c>
      <c r="P1377" s="3" t="s">
        <v>1749</v>
      </c>
      <c r="Q1377">
        <v>3.3</v>
      </c>
      <c r="R1377" s="3" t="s">
        <v>1749</v>
      </c>
      <c r="S1377">
        <v>3.3</v>
      </c>
      <c r="T1377" s="3" t="s">
        <v>1749</v>
      </c>
      <c r="U1377">
        <v>3.3</v>
      </c>
      <c r="V1377" s="3" t="s">
        <v>1749</v>
      </c>
      <c r="W1377">
        <v>11.5</v>
      </c>
      <c r="X1377" s="3">
        <v>644</v>
      </c>
      <c r="Y1377">
        <v>8.3000000000000007</v>
      </c>
      <c r="Z1377" s="3" t="s">
        <v>1749</v>
      </c>
      <c r="AA1377">
        <v>1.4</v>
      </c>
      <c r="AB1377" s="3" t="s">
        <v>1749</v>
      </c>
      <c r="AC1377">
        <v>12</v>
      </c>
      <c r="AD1377">
        <v>82</v>
      </c>
      <c r="AE1377">
        <v>4</v>
      </c>
      <c r="AF1377">
        <v>1686</v>
      </c>
      <c r="AG1377">
        <v>1610</v>
      </c>
      <c r="AH1377">
        <v>16879</v>
      </c>
      <c r="AI1377">
        <v>32874</v>
      </c>
      <c r="AJ1377">
        <v>50.260746500000003</v>
      </c>
      <c r="AK1377">
        <v>19.028093699999999</v>
      </c>
    </row>
    <row r="1378" spans="1:37" x14ac:dyDescent="0.3">
      <c r="A1378">
        <v>1398</v>
      </c>
      <c r="B1378" s="3" t="s">
        <v>1002</v>
      </c>
      <c r="C1378" t="s">
        <v>1645</v>
      </c>
      <c r="D1378" t="s">
        <v>59</v>
      </c>
      <c r="E1378" t="s">
        <v>60</v>
      </c>
      <c r="F1378" t="s">
        <v>68</v>
      </c>
      <c r="G1378" t="s">
        <v>62</v>
      </c>
      <c r="H1378" t="s">
        <v>320</v>
      </c>
      <c r="I1378">
        <v>4</v>
      </c>
      <c r="J1378" t="s">
        <v>70</v>
      </c>
      <c r="K1378">
        <v>5.3</v>
      </c>
      <c r="L1378" s="3" t="s">
        <v>1748</v>
      </c>
      <c r="M1378">
        <v>4.4000000000000004</v>
      </c>
      <c r="N1378" s="3" t="s">
        <v>1748</v>
      </c>
      <c r="O1378">
        <v>17.3</v>
      </c>
      <c r="P1378" s="3" t="s">
        <v>1749</v>
      </c>
      <c r="Q1378">
        <v>6.5</v>
      </c>
      <c r="R1378" s="3" t="s">
        <v>1749</v>
      </c>
      <c r="S1378">
        <v>0</v>
      </c>
      <c r="T1378" s="3">
        <v>0</v>
      </c>
      <c r="U1378">
        <v>1.8</v>
      </c>
      <c r="V1378" s="3" t="s">
        <v>1749</v>
      </c>
      <c r="W1378">
        <v>1.1000000000000001</v>
      </c>
      <c r="X1378" s="3" t="s">
        <v>1749</v>
      </c>
      <c r="Y1378">
        <v>7.6</v>
      </c>
      <c r="Z1378" s="3" t="s">
        <v>1749</v>
      </c>
      <c r="AA1378">
        <v>1.2</v>
      </c>
      <c r="AB1378" s="3" t="s">
        <v>1749</v>
      </c>
      <c r="AC1378">
        <v>12</v>
      </c>
      <c r="AD1378">
        <v>100</v>
      </c>
      <c r="AE1378">
        <v>19</v>
      </c>
      <c r="AF1378">
        <v>27091</v>
      </c>
      <c r="AG1378">
        <v>12264</v>
      </c>
      <c r="AH1378">
        <v>59456</v>
      </c>
      <c r="AI1378">
        <v>113268</v>
      </c>
      <c r="AJ1378">
        <v>30.6959406</v>
      </c>
      <c r="AK1378">
        <v>-88.184235999999999</v>
      </c>
    </row>
    <row r="1379" spans="1:37" x14ac:dyDescent="0.3">
      <c r="A1379">
        <v>1399</v>
      </c>
      <c r="B1379" s="3" t="s">
        <v>1002</v>
      </c>
      <c r="C1379" t="s">
        <v>1646</v>
      </c>
      <c r="D1379" t="s">
        <v>979</v>
      </c>
      <c r="E1379" t="s">
        <v>980</v>
      </c>
      <c r="F1379" t="s">
        <v>68</v>
      </c>
      <c r="G1379" t="s">
        <v>69</v>
      </c>
      <c r="H1379" t="s">
        <v>320</v>
      </c>
      <c r="I1379">
        <v>3</v>
      </c>
      <c r="J1379" t="s">
        <v>70</v>
      </c>
      <c r="K1379">
        <v>5.9</v>
      </c>
      <c r="L1379" s="3" t="s">
        <v>1748</v>
      </c>
      <c r="M1379">
        <v>2.5</v>
      </c>
      <c r="N1379" s="3" t="s">
        <v>1748</v>
      </c>
      <c r="O1379">
        <v>4.2</v>
      </c>
      <c r="P1379" s="3" t="s">
        <v>1749</v>
      </c>
      <c r="Q1379">
        <v>3.9</v>
      </c>
      <c r="R1379" s="3" t="s">
        <v>1749</v>
      </c>
      <c r="S1379">
        <v>1.5</v>
      </c>
      <c r="T1379" s="3" t="s">
        <v>1749</v>
      </c>
      <c r="U1379">
        <v>2.1</v>
      </c>
      <c r="V1379" s="3" t="s">
        <v>1749</v>
      </c>
      <c r="W1379">
        <v>5.9</v>
      </c>
      <c r="X1379" s="3" t="s">
        <v>1749</v>
      </c>
      <c r="Y1379">
        <v>11</v>
      </c>
      <c r="Z1379" s="3" t="s">
        <v>1749</v>
      </c>
      <c r="AA1379">
        <v>1.4</v>
      </c>
      <c r="AB1379" s="3" t="s">
        <v>1749</v>
      </c>
      <c r="AC1379">
        <v>12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>
        <v>43.511414500000001</v>
      </c>
      <c r="AK1379">
        <v>16.468646700000001</v>
      </c>
    </row>
    <row r="1380" spans="1:37" x14ac:dyDescent="0.3">
      <c r="A1380">
        <v>1400</v>
      </c>
      <c r="B1380" s="3" t="s">
        <v>856</v>
      </c>
      <c r="C1380" t="s">
        <v>1647</v>
      </c>
      <c r="D1380" t="s">
        <v>59</v>
      </c>
      <c r="E1380" t="s">
        <v>60</v>
      </c>
      <c r="F1380" t="s">
        <v>61</v>
      </c>
      <c r="G1380" t="s">
        <v>62</v>
      </c>
      <c r="H1380" t="s">
        <v>320</v>
      </c>
      <c r="I1380">
        <v>5</v>
      </c>
      <c r="J1380" t="s">
        <v>64</v>
      </c>
      <c r="K1380">
        <v>2.2000000000000002</v>
      </c>
      <c r="L1380" s="3" t="s">
        <v>1748</v>
      </c>
      <c r="M1380">
        <v>3.7</v>
      </c>
      <c r="N1380" s="3" t="s">
        <v>1748</v>
      </c>
      <c r="O1380">
        <v>34.299999999999997</v>
      </c>
      <c r="P1380" s="3">
        <v>466</v>
      </c>
      <c r="Q1380">
        <v>3.4</v>
      </c>
      <c r="R1380" s="3" t="s">
        <v>1749</v>
      </c>
      <c r="S1380">
        <v>4.2</v>
      </c>
      <c r="T1380" s="3" t="s">
        <v>1749</v>
      </c>
      <c r="U1380">
        <v>7.2</v>
      </c>
      <c r="V1380" s="3" t="s">
        <v>1749</v>
      </c>
      <c r="W1380">
        <v>1</v>
      </c>
      <c r="X1380" s="3" t="s">
        <v>1749</v>
      </c>
      <c r="Y1380">
        <v>10.8</v>
      </c>
      <c r="Z1380" s="3" t="s">
        <v>1749</v>
      </c>
      <c r="AA1380">
        <v>1</v>
      </c>
      <c r="AB1380" s="3" t="s">
        <v>1749</v>
      </c>
      <c r="AC1380">
        <v>12</v>
      </c>
      <c r="AD1380">
        <v>100</v>
      </c>
      <c r="AE1380">
        <v>19</v>
      </c>
      <c r="AF1380">
        <v>27091</v>
      </c>
      <c r="AG1380">
        <v>12264</v>
      </c>
      <c r="AH1380">
        <v>59456</v>
      </c>
      <c r="AI1380">
        <v>113268</v>
      </c>
      <c r="AJ1380">
        <v>37.979886899999997</v>
      </c>
      <c r="AK1380">
        <v>-121.3128577</v>
      </c>
    </row>
    <row r="1381" spans="1:37" x14ac:dyDescent="0.3">
      <c r="A1381">
        <v>1401</v>
      </c>
      <c r="B1381" s="3" t="s">
        <v>856</v>
      </c>
      <c r="C1381" t="s">
        <v>1648</v>
      </c>
      <c r="D1381" t="s">
        <v>416</v>
      </c>
      <c r="E1381" t="s">
        <v>417</v>
      </c>
      <c r="F1381" t="s">
        <v>68</v>
      </c>
      <c r="G1381" t="s">
        <v>78</v>
      </c>
      <c r="H1381" t="s">
        <v>63</v>
      </c>
      <c r="I1381">
        <v>2</v>
      </c>
      <c r="J1381" t="s">
        <v>70</v>
      </c>
      <c r="K1381">
        <v>6</v>
      </c>
      <c r="L1381" s="3" t="s">
        <v>1748</v>
      </c>
      <c r="M1381">
        <v>10.8</v>
      </c>
      <c r="N1381" s="3" t="s">
        <v>1748</v>
      </c>
      <c r="O1381">
        <v>24.2</v>
      </c>
      <c r="P1381" s="3">
        <v>589</v>
      </c>
      <c r="Q1381">
        <v>3.5</v>
      </c>
      <c r="R1381" s="3" t="s">
        <v>1749</v>
      </c>
      <c r="S1381">
        <v>2</v>
      </c>
      <c r="T1381" s="3" t="s">
        <v>1749</v>
      </c>
      <c r="U1381">
        <v>2.7</v>
      </c>
      <c r="V1381" s="3" t="s">
        <v>1749</v>
      </c>
      <c r="W1381">
        <v>4.3</v>
      </c>
      <c r="X1381" s="3" t="s">
        <v>1749</v>
      </c>
      <c r="Y1381">
        <v>6.3</v>
      </c>
      <c r="Z1381" s="3" t="s">
        <v>1749</v>
      </c>
      <c r="AA1381">
        <v>1.3</v>
      </c>
      <c r="AB1381" s="3" t="s">
        <v>1749</v>
      </c>
      <c r="AC1381">
        <v>12</v>
      </c>
      <c r="AD1381">
        <v>82</v>
      </c>
      <c r="AE1381">
        <v>4</v>
      </c>
      <c r="AF1381">
        <v>1686</v>
      </c>
      <c r="AG1381">
        <v>1610</v>
      </c>
      <c r="AH1381">
        <v>16879</v>
      </c>
      <c r="AI1381">
        <v>32874</v>
      </c>
      <c r="AJ1381">
        <v>53.760184799999998</v>
      </c>
      <c r="AK1381">
        <v>20.460808100000001</v>
      </c>
    </row>
    <row r="1382" spans="1:37" x14ac:dyDescent="0.3">
      <c r="A1382">
        <v>1402</v>
      </c>
      <c r="B1382" s="3" t="s">
        <v>1002</v>
      </c>
      <c r="C1382" t="s">
        <v>1649</v>
      </c>
      <c r="D1382" t="s">
        <v>396</v>
      </c>
      <c r="E1382" t="s">
        <v>397</v>
      </c>
      <c r="F1382" t="s">
        <v>61</v>
      </c>
      <c r="G1382" t="s">
        <v>78</v>
      </c>
      <c r="H1382" t="s">
        <v>63</v>
      </c>
      <c r="I1382">
        <v>3</v>
      </c>
      <c r="J1382" t="s">
        <v>70</v>
      </c>
      <c r="K1382">
        <v>5.9</v>
      </c>
      <c r="L1382" s="3" t="s">
        <v>1748</v>
      </c>
      <c r="M1382">
        <v>2</v>
      </c>
      <c r="N1382" s="3" t="s">
        <v>1748</v>
      </c>
      <c r="O1382">
        <v>11.9</v>
      </c>
      <c r="P1382" s="3" t="s">
        <v>1749</v>
      </c>
      <c r="Q1382">
        <v>4.3</v>
      </c>
      <c r="R1382" s="3" t="s">
        <v>1749</v>
      </c>
      <c r="S1382">
        <v>0</v>
      </c>
      <c r="T1382" s="3">
        <v>0</v>
      </c>
      <c r="U1382">
        <v>0</v>
      </c>
      <c r="V1382" s="3">
        <v>0</v>
      </c>
      <c r="W1382">
        <v>2.7</v>
      </c>
      <c r="X1382" s="3" t="s">
        <v>1749</v>
      </c>
      <c r="Y1382">
        <v>11.4</v>
      </c>
      <c r="Z1382" s="3" t="s">
        <v>1749</v>
      </c>
      <c r="AA1382">
        <v>1</v>
      </c>
      <c r="AB1382" s="3" t="s">
        <v>1749</v>
      </c>
      <c r="AC1382">
        <v>12</v>
      </c>
      <c r="AD1382" t="e">
        <v>#N/A</v>
      </c>
      <c r="AE1382" t="e">
        <v>#N/A</v>
      </c>
      <c r="AF1382" t="e">
        <v>#N/A</v>
      </c>
      <c r="AG1382" t="e">
        <v>#N/A</v>
      </c>
      <c r="AH1382" t="e">
        <v>#N/A</v>
      </c>
      <c r="AI1382" t="e">
        <v>#N/A</v>
      </c>
      <c r="AJ1382">
        <v>49.723672399999998</v>
      </c>
      <c r="AK1382">
        <v>13.3516023</v>
      </c>
    </row>
    <row r="1383" spans="1:37" x14ac:dyDescent="0.3">
      <c r="A1383">
        <v>1403</v>
      </c>
      <c r="B1383" s="3" t="s">
        <v>1002</v>
      </c>
      <c r="C1383" t="s">
        <v>1650</v>
      </c>
      <c r="D1383" t="s">
        <v>1028</v>
      </c>
      <c r="E1383" t="s">
        <v>1029</v>
      </c>
      <c r="F1383" t="s">
        <v>68</v>
      </c>
      <c r="G1383" t="s">
        <v>78</v>
      </c>
      <c r="H1383" t="s">
        <v>63</v>
      </c>
      <c r="I1383">
        <v>5</v>
      </c>
      <c r="J1383" t="s">
        <v>70</v>
      </c>
      <c r="K1383">
        <v>5.7</v>
      </c>
      <c r="L1383" s="3" t="s">
        <v>1748</v>
      </c>
      <c r="M1383">
        <v>8.6999999999999993</v>
      </c>
      <c r="N1383" s="3" t="s">
        <v>1748</v>
      </c>
      <c r="O1383">
        <v>3.5</v>
      </c>
      <c r="P1383" s="3" t="s">
        <v>1749</v>
      </c>
      <c r="Q1383">
        <v>6.4</v>
      </c>
      <c r="R1383" s="3" t="s">
        <v>1749</v>
      </c>
      <c r="S1383">
        <v>1.5</v>
      </c>
      <c r="T1383" s="3" t="s">
        <v>1749</v>
      </c>
      <c r="U1383">
        <v>2.8</v>
      </c>
      <c r="V1383" s="3" t="s">
        <v>1749</v>
      </c>
      <c r="W1383">
        <v>17.899999999999999</v>
      </c>
      <c r="X1383" s="3">
        <v>561</v>
      </c>
      <c r="Y1383">
        <v>6.4</v>
      </c>
      <c r="Z1383" s="3" t="s">
        <v>1749</v>
      </c>
      <c r="AA1383">
        <v>1.2</v>
      </c>
      <c r="AB1383" s="3" t="s">
        <v>1749</v>
      </c>
      <c r="AC1383">
        <v>12</v>
      </c>
      <c r="AD1383">
        <v>78</v>
      </c>
      <c r="AE1383">
        <v>2</v>
      </c>
      <c r="AF1383">
        <v>789</v>
      </c>
      <c r="AG1383">
        <v>852</v>
      </c>
      <c r="AH1383">
        <v>14350</v>
      </c>
      <c r="AI1383">
        <v>26687</v>
      </c>
      <c r="AJ1383">
        <v>44.438606399999998</v>
      </c>
      <c r="AK1383">
        <v>26.049492499999999</v>
      </c>
    </row>
    <row r="1384" spans="1:37" x14ac:dyDescent="0.3">
      <c r="A1384">
        <v>1404</v>
      </c>
      <c r="B1384" s="3" t="s">
        <v>856</v>
      </c>
      <c r="C1384" t="s">
        <v>1651</v>
      </c>
      <c r="D1384" t="s">
        <v>193</v>
      </c>
      <c r="E1384" t="s">
        <v>194</v>
      </c>
      <c r="F1384" t="s">
        <v>68</v>
      </c>
      <c r="G1384" t="s">
        <v>62</v>
      </c>
      <c r="H1384" t="s">
        <v>320</v>
      </c>
      <c r="I1384">
        <v>5</v>
      </c>
      <c r="J1384" t="s">
        <v>70</v>
      </c>
      <c r="K1384">
        <v>5.9</v>
      </c>
      <c r="L1384" s="3" t="s">
        <v>1748</v>
      </c>
      <c r="M1384">
        <v>2.2999999999999998</v>
      </c>
      <c r="N1384" s="3" t="s">
        <v>1748</v>
      </c>
      <c r="O1384">
        <v>19.899999999999999</v>
      </c>
      <c r="P1384" s="3">
        <v>670</v>
      </c>
      <c r="Q1384">
        <v>1.3</v>
      </c>
      <c r="R1384" s="3" t="s">
        <v>1749</v>
      </c>
      <c r="S1384">
        <v>3.4</v>
      </c>
      <c r="T1384" s="3" t="s">
        <v>1749</v>
      </c>
      <c r="U1384">
        <v>25.6</v>
      </c>
      <c r="V1384" s="3">
        <v>466</v>
      </c>
      <c r="W1384">
        <v>1</v>
      </c>
      <c r="X1384" s="3" t="s">
        <v>1749</v>
      </c>
      <c r="Y1384">
        <v>6.6</v>
      </c>
      <c r="Z1384" s="3" t="s">
        <v>1749</v>
      </c>
      <c r="AA1384">
        <v>1.4</v>
      </c>
      <c r="AB1384" s="3" t="s">
        <v>1749</v>
      </c>
      <c r="AC1384">
        <v>12</v>
      </c>
      <c r="AD1384">
        <v>87</v>
      </c>
      <c r="AE1384">
        <v>17</v>
      </c>
      <c r="AF1384">
        <v>3786</v>
      </c>
      <c r="AG1384">
        <v>12588</v>
      </c>
      <c r="AH1384">
        <v>9400</v>
      </c>
      <c r="AI1384">
        <v>17679</v>
      </c>
      <c r="AJ1384">
        <v>51.656669999999998</v>
      </c>
      <c r="AK1384">
        <v>39.206035999999997</v>
      </c>
    </row>
    <row r="1385" spans="1:37" x14ac:dyDescent="0.3">
      <c r="A1385">
        <v>1405</v>
      </c>
      <c r="B1385" s="3">
        <v>1405</v>
      </c>
      <c r="C1385" t="s">
        <v>1652</v>
      </c>
      <c r="D1385" t="s">
        <v>384</v>
      </c>
      <c r="E1385" t="s">
        <v>385</v>
      </c>
      <c r="F1385" t="s">
        <v>68</v>
      </c>
      <c r="G1385" t="s">
        <v>78</v>
      </c>
      <c r="H1385" t="s">
        <v>320</v>
      </c>
      <c r="I1385">
        <v>2</v>
      </c>
      <c r="J1385" t="s">
        <v>70</v>
      </c>
      <c r="K1385">
        <v>9.6</v>
      </c>
      <c r="L1385" s="3" t="s">
        <v>1748</v>
      </c>
      <c r="M1385">
        <v>2.8</v>
      </c>
      <c r="N1385" s="3" t="s">
        <v>1748</v>
      </c>
      <c r="O1385">
        <v>8</v>
      </c>
      <c r="P1385" s="3" t="s">
        <v>1749</v>
      </c>
      <c r="Q1385">
        <v>1.4</v>
      </c>
      <c r="R1385" s="3" t="s">
        <v>1749</v>
      </c>
      <c r="S1385">
        <v>15.4</v>
      </c>
      <c r="T1385" s="3">
        <v>662</v>
      </c>
      <c r="U1385">
        <v>1.8</v>
      </c>
      <c r="V1385" s="3" t="s">
        <v>1749</v>
      </c>
      <c r="W1385">
        <v>1</v>
      </c>
      <c r="X1385" s="3" t="s">
        <v>1749</v>
      </c>
      <c r="Y1385">
        <v>7.8</v>
      </c>
      <c r="Z1385" s="3" t="s">
        <v>1749</v>
      </c>
      <c r="AA1385">
        <v>1</v>
      </c>
      <c r="AB1385" s="3" t="s">
        <v>1749</v>
      </c>
      <c r="AC1385">
        <v>12</v>
      </c>
      <c r="AD1385">
        <v>76</v>
      </c>
      <c r="AE1385">
        <v>9</v>
      </c>
      <c r="AF1385">
        <v>2316</v>
      </c>
      <c r="AG1385">
        <v>12885</v>
      </c>
      <c r="AH1385">
        <v>11033</v>
      </c>
      <c r="AI1385">
        <v>20640</v>
      </c>
      <c r="AJ1385">
        <v>-7.7737394999999996</v>
      </c>
      <c r="AK1385">
        <v>110.3862511</v>
      </c>
    </row>
    <row r="1386" spans="1:37" x14ac:dyDescent="0.3">
      <c r="A1386">
        <v>1406</v>
      </c>
      <c r="B1386" s="3" t="s">
        <v>1002</v>
      </c>
      <c r="C1386" t="s">
        <v>1653</v>
      </c>
      <c r="D1386" t="s">
        <v>128</v>
      </c>
      <c r="E1386" t="s">
        <v>129</v>
      </c>
      <c r="F1386" t="s">
        <v>61</v>
      </c>
      <c r="G1386" t="s">
        <v>78</v>
      </c>
      <c r="H1386" t="s">
        <v>708</v>
      </c>
      <c r="I1386">
        <v>3</v>
      </c>
      <c r="J1386" t="s">
        <v>440</v>
      </c>
      <c r="K1386">
        <v>5.7</v>
      </c>
      <c r="L1386" s="3" t="s">
        <v>1748</v>
      </c>
      <c r="M1386">
        <v>10.6</v>
      </c>
      <c r="N1386" s="3" t="s">
        <v>1748</v>
      </c>
      <c r="O1386">
        <v>17.5</v>
      </c>
      <c r="P1386" s="3" t="s">
        <v>1749</v>
      </c>
      <c r="Q1386">
        <v>1.3</v>
      </c>
      <c r="R1386" s="3" t="s">
        <v>1749</v>
      </c>
      <c r="S1386">
        <v>2.8</v>
      </c>
      <c r="T1386" s="3" t="s">
        <v>1749</v>
      </c>
      <c r="U1386">
        <v>5.9</v>
      </c>
      <c r="V1386" s="3" t="s">
        <v>1749</v>
      </c>
      <c r="W1386">
        <v>1</v>
      </c>
      <c r="X1386" s="3" t="s">
        <v>1749</v>
      </c>
      <c r="Y1386">
        <v>6.6</v>
      </c>
      <c r="Z1386" s="3" t="s">
        <v>1749</v>
      </c>
      <c r="AA1386">
        <v>1.1000000000000001</v>
      </c>
      <c r="AB1386" s="3" t="s">
        <v>1749</v>
      </c>
      <c r="AC1386">
        <v>12</v>
      </c>
      <c r="AD1386">
        <v>90</v>
      </c>
      <c r="AE1386">
        <v>5</v>
      </c>
      <c r="AF1386">
        <v>3655</v>
      </c>
      <c r="AG1386">
        <v>1537</v>
      </c>
      <c r="AH1386">
        <v>34860</v>
      </c>
      <c r="AI1386">
        <v>63618</v>
      </c>
      <c r="AJ1386">
        <v>35.428846</v>
      </c>
      <c r="AK1386">
        <v>129.14822699999999</v>
      </c>
    </row>
    <row r="1387" spans="1:37" x14ac:dyDescent="0.3">
      <c r="A1387">
        <v>1407</v>
      </c>
      <c r="B1387" s="3" t="s">
        <v>1002</v>
      </c>
      <c r="C1387" t="s">
        <v>1654</v>
      </c>
      <c r="D1387" t="s">
        <v>167</v>
      </c>
      <c r="E1387" t="s">
        <v>168</v>
      </c>
      <c r="F1387" t="s">
        <v>61</v>
      </c>
      <c r="G1387" t="s">
        <v>78</v>
      </c>
      <c r="H1387" t="s">
        <v>63</v>
      </c>
      <c r="I1387">
        <v>3</v>
      </c>
      <c r="J1387" t="s">
        <v>440</v>
      </c>
      <c r="K1387">
        <v>5.4</v>
      </c>
      <c r="L1387" s="3" t="s">
        <v>1748</v>
      </c>
      <c r="M1387">
        <v>5.4</v>
      </c>
      <c r="N1387" s="3" t="s">
        <v>1748</v>
      </c>
      <c r="O1387">
        <v>7.4</v>
      </c>
      <c r="P1387" s="3" t="s">
        <v>1749</v>
      </c>
      <c r="Q1387">
        <v>10.6</v>
      </c>
      <c r="R1387" s="3" t="s">
        <v>1749</v>
      </c>
      <c r="S1387">
        <v>7</v>
      </c>
      <c r="T1387" s="3" t="s">
        <v>1749</v>
      </c>
      <c r="U1387">
        <v>9.6</v>
      </c>
      <c r="V1387" s="3" t="s">
        <v>1749</v>
      </c>
      <c r="W1387">
        <v>1</v>
      </c>
      <c r="X1387" s="3" t="s">
        <v>1749</v>
      </c>
      <c r="Y1387">
        <v>7.9</v>
      </c>
      <c r="Z1387" s="3" t="s">
        <v>1749</v>
      </c>
      <c r="AA1387">
        <v>1</v>
      </c>
      <c r="AB1387" s="3" t="s">
        <v>1749</v>
      </c>
      <c r="AC1387">
        <v>12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>
        <v>24.970317300000001</v>
      </c>
      <c r="AK1387">
        <v>121.2634422</v>
      </c>
    </row>
    <row r="1388" spans="1:37" x14ac:dyDescent="0.3">
      <c r="A1388">
        <v>1408</v>
      </c>
      <c r="B1388" s="3" t="s">
        <v>1002</v>
      </c>
      <c r="C1388" t="s">
        <v>1655</v>
      </c>
      <c r="D1388" t="s">
        <v>543</v>
      </c>
      <c r="E1388" t="s">
        <v>544</v>
      </c>
      <c r="F1388" t="s">
        <v>82</v>
      </c>
      <c r="G1388" t="s">
        <v>69</v>
      </c>
      <c r="H1388" t="s">
        <v>320</v>
      </c>
      <c r="I1388">
        <v>3</v>
      </c>
      <c r="J1388" t="s">
        <v>70</v>
      </c>
      <c r="K1388">
        <v>6.6</v>
      </c>
      <c r="L1388" s="3" t="s">
        <v>1748</v>
      </c>
      <c r="M1388">
        <v>3.8</v>
      </c>
      <c r="N1388" s="3" t="s">
        <v>1748</v>
      </c>
      <c r="O1388">
        <v>2.9</v>
      </c>
      <c r="P1388" s="3" t="s">
        <v>1749</v>
      </c>
      <c r="Q1388">
        <v>2.4</v>
      </c>
      <c r="R1388" s="3" t="s">
        <v>1749</v>
      </c>
      <c r="S1388">
        <v>1.2</v>
      </c>
      <c r="T1388" s="3" t="s">
        <v>1749</v>
      </c>
      <c r="U1388">
        <v>2.4</v>
      </c>
      <c r="V1388" s="3" t="s">
        <v>1749</v>
      </c>
      <c r="W1388">
        <v>15.3</v>
      </c>
      <c r="X1388" s="3">
        <v>593</v>
      </c>
      <c r="Y1388">
        <v>2.8</v>
      </c>
      <c r="Z1388" s="3" t="s">
        <v>1749</v>
      </c>
      <c r="AA1388">
        <v>7.7</v>
      </c>
      <c r="AB1388" s="3" t="s">
        <v>1749</v>
      </c>
      <c r="AC1388">
        <v>12</v>
      </c>
      <c r="AD1388" t="e">
        <v>#N/A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  <c r="AJ1388">
        <v>30.588272400000001</v>
      </c>
      <c r="AK1388">
        <v>31.483152499999999</v>
      </c>
    </row>
    <row r="1389" spans="1:37" x14ac:dyDescent="0.3">
      <c r="A1389">
        <v>1409</v>
      </c>
      <c r="B1389" s="3">
        <v>1409</v>
      </c>
      <c r="C1389" t="s">
        <v>1656</v>
      </c>
      <c r="D1389" t="s">
        <v>372</v>
      </c>
      <c r="E1389" t="s">
        <v>373</v>
      </c>
      <c r="F1389" t="s">
        <v>61</v>
      </c>
      <c r="G1389" t="s">
        <v>78</v>
      </c>
      <c r="H1389" t="s">
        <v>320</v>
      </c>
      <c r="I1389">
        <v>4</v>
      </c>
      <c r="J1389" t="s">
        <v>64</v>
      </c>
      <c r="K1389">
        <v>8</v>
      </c>
      <c r="L1389" s="3" t="s">
        <v>1748</v>
      </c>
      <c r="M1389">
        <v>5</v>
      </c>
      <c r="N1389" s="3" t="s">
        <v>1748</v>
      </c>
      <c r="O1389">
        <v>8.4</v>
      </c>
      <c r="P1389" s="3" t="s">
        <v>1749</v>
      </c>
      <c r="Q1389">
        <v>1.4</v>
      </c>
      <c r="R1389" s="3" t="s">
        <v>1749</v>
      </c>
      <c r="S1389">
        <v>5.3</v>
      </c>
      <c r="T1389" s="3" t="s">
        <v>1749</v>
      </c>
      <c r="U1389">
        <v>2.1</v>
      </c>
      <c r="V1389" s="3" t="s">
        <v>1749</v>
      </c>
      <c r="W1389">
        <v>1</v>
      </c>
      <c r="X1389" s="3" t="s">
        <v>1749</v>
      </c>
      <c r="Y1389">
        <v>12.4</v>
      </c>
      <c r="Z1389" s="3" t="s">
        <v>1749</v>
      </c>
      <c r="AA1389">
        <v>1</v>
      </c>
      <c r="AB1389" s="3" t="s">
        <v>1749</v>
      </c>
      <c r="AC1389">
        <v>12</v>
      </c>
      <c r="AD1389" t="e">
        <v>#N/A</v>
      </c>
      <c r="AE1389" t="e">
        <v>#N/A</v>
      </c>
      <c r="AF1389" t="e">
        <v>#N/A</v>
      </c>
      <c r="AG1389" t="e">
        <v>#N/A</v>
      </c>
      <c r="AH1389" t="e">
        <v>#N/A</v>
      </c>
      <c r="AI1389" t="e">
        <v>#N/A</v>
      </c>
      <c r="AJ1389">
        <v>43.214461700000001</v>
      </c>
      <c r="AK1389">
        <v>76.871279900000005</v>
      </c>
    </row>
    <row r="1390" spans="1:37" x14ac:dyDescent="0.3">
      <c r="A1390">
        <v>1410</v>
      </c>
      <c r="B1390" s="3" t="s">
        <v>1002</v>
      </c>
      <c r="C1390" t="s">
        <v>1657</v>
      </c>
      <c r="D1390" t="s">
        <v>499</v>
      </c>
      <c r="E1390" t="s">
        <v>500</v>
      </c>
      <c r="F1390" t="s">
        <v>82</v>
      </c>
      <c r="G1390" t="s">
        <v>69</v>
      </c>
      <c r="H1390" t="s">
        <v>320</v>
      </c>
      <c r="I1390">
        <v>3</v>
      </c>
      <c r="J1390" t="s">
        <v>70</v>
      </c>
      <c r="K1390">
        <v>5.2</v>
      </c>
      <c r="L1390" s="3" t="s">
        <v>1748</v>
      </c>
      <c r="M1390">
        <v>3.8</v>
      </c>
      <c r="N1390" s="3" t="s">
        <v>1748</v>
      </c>
      <c r="O1390">
        <v>3.4</v>
      </c>
      <c r="P1390" s="3" t="s">
        <v>1749</v>
      </c>
      <c r="Q1390">
        <v>2.8</v>
      </c>
      <c r="R1390" s="3" t="s">
        <v>1749</v>
      </c>
      <c r="S1390">
        <v>1.2</v>
      </c>
      <c r="T1390" s="3" t="s">
        <v>1749</v>
      </c>
      <c r="U1390">
        <v>1.1000000000000001</v>
      </c>
      <c r="V1390" s="3" t="s">
        <v>1749</v>
      </c>
      <c r="W1390">
        <v>1.9</v>
      </c>
      <c r="X1390" s="3" t="s">
        <v>1749</v>
      </c>
      <c r="Y1390">
        <v>7.5</v>
      </c>
      <c r="Z1390" s="3" t="s">
        <v>1749</v>
      </c>
      <c r="AA1390">
        <v>1</v>
      </c>
      <c r="AB1390" s="3" t="s">
        <v>1749</v>
      </c>
      <c r="AC1390">
        <v>12</v>
      </c>
      <c r="AD1390">
        <v>84</v>
      </c>
      <c r="AE1390">
        <v>0</v>
      </c>
      <c r="AF1390">
        <v>24</v>
      </c>
      <c r="AG1390">
        <v>41</v>
      </c>
      <c r="AH1390">
        <v>9804</v>
      </c>
      <c r="AI1390">
        <v>17936</v>
      </c>
      <c r="AJ1390">
        <v>36.8958224</v>
      </c>
      <c r="AK1390">
        <v>30.6502473</v>
      </c>
    </row>
    <row r="1391" spans="1:37" x14ac:dyDescent="0.3">
      <c r="A1391">
        <v>1411</v>
      </c>
      <c r="B1391" s="3" t="s">
        <v>1002</v>
      </c>
      <c r="C1391" t="s">
        <v>1658</v>
      </c>
      <c r="D1391" t="s">
        <v>688</v>
      </c>
      <c r="E1391" t="s">
        <v>689</v>
      </c>
      <c r="F1391" t="s">
        <v>68</v>
      </c>
      <c r="G1391" t="s">
        <v>69</v>
      </c>
      <c r="H1391" t="s">
        <v>708</v>
      </c>
      <c r="I1391">
        <v>3</v>
      </c>
      <c r="J1391" t="s">
        <v>70</v>
      </c>
      <c r="K1391">
        <v>5</v>
      </c>
      <c r="L1391" s="3" t="s">
        <v>1748</v>
      </c>
      <c r="M1391">
        <v>6.7</v>
      </c>
      <c r="N1391" s="3" t="s">
        <v>1748</v>
      </c>
      <c r="O1391">
        <v>4.3</v>
      </c>
      <c r="P1391" s="3" t="s">
        <v>1749</v>
      </c>
      <c r="Q1391">
        <v>2.4</v>
      </c>
      <c r="R1391" s="3" t="s">
        <v>1749</v>
      </c>
      <c r="S1391">
        <v>3.8</v>
      </c>
      <c r="T1391" s="3" t="s">
        <v>1749</v>
      </c>
      <c r="U1391">
        <v>1.8</v>
      </c>
      <c r="V1391" s="3" t="s">
        <v>1749</v>
      </c>
      <c r="W1391">
        <v>2</v>
      </c>
      <c r="X1391" s="3" t="s">
        <v>1749</v>
      </c>
      <c r="Y1391">
        <v>7.6</v>
      </c>
      <c r="Z1391" s="3" t="s">
        <v>1749</v>
      </c>
      <c r="AA1391">
        <v>1</v>
      </c>
      <c r="AB1391" s="3" t="s">
        <v>1749</v>
      </c>
      <c r="AC1391">
        <v>12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>
        <v>32.024958900000001</v>
      </c>
      <c r="AK1391">
        <v>35.716793600000003</v>
      </c>
    </row>
    <row r="1392" spans="1:37" x14ac:dyDescent="0.3">
      <c r="A1392">
        <v>1412</v>
      </c>
      <c r="B1392" s="3" t="s">
        <v>1354</v>
      </c>
      <c r="C1392" t="s">
        <v>1659</v>
      </c>
      <c r="D1392" t="s">
        <v>499</v>
      </c>
      <c r="E1392" t="s">
        <v>500</v>
      </c>
      <c r="F1392" t="s">
        <v>82</v>
      </c>
      <c r="G1392" t="s">
        <v>62</v>
      </c>
      <c r="H1392" t="s">
        <v>320</v>
      </c>
      <c r="I1392">
        <v>4</v>
      </c>
      <c r="J1392" t="s">
        <v>70</v>
      </c>
      <c r="K1392">
        <v>4.9000000000000004</v>
      </c>
      <c r="L1392" s="3" t="s">
        <v>1748</v>
      </c>
      <c r="M1392">
        <v>2</v>
      </c>
      <c r="N1392" s="3" t="s">
        <v>1748</v>
      </c>
      <c r="O1392">
        <v>2.8</v>
      </c>
      <c r="P1392" s="3" t="s">
        <v>1749</v>
      </c>
      <c r="Q1392">
        <v>3.9</v>
      </c>
      <c r="R1392" s="3" t="s">
        <v>1749</v>
      </c>
      <c r="S1392">
        <v>2.7</v>
      </c>
      <c r="T1392" s="3" t="s">
        <v>1749</v>
      </c>
      <c r="U1392">
        <v>3.6</v>
      </c>
      <c r="V1392" s="3" t="s">
        <v>1749</v>
      </c>
      <c r="W1392">
        <v>2.2999999999999998</v>
      </c>
      <c r="X1392" s="3" t="s">
        <v>1749</v>
      </c>
      <c r="Y1392">
        <v>9.4</v>
      </c>
      <c r="Z1392" s="3" t="s">
        <v>1749</v>
      </c>
      <c r="AA1392">
        <v>4.3</v>
      </c>
      <c r="AB1392" s="3" t="s">
        <v>1749</v>
      </c>
      <c r="AC1392">
        <v>12</v>
      </c>
      <c r="AD1392">
        <v>84</v>
      </c>
      <c r="AE1392">
        <v>0</v>
      </c>
      <c r="AF1392">
        <v>24</v>
      </c>
      <c r="AG1392">
        <v>41</v>
      </c>
      <c r="AH1392">
        <v>9804</v>
      </c>
      <c r="AI1392">
        <v>17936</v>
      </c>
      <c r="AJ1392">
        <v>39.899448700000001</v>
      </c>
      <c r="AK1392">
        <v>41.244154899999998</v>
      </c>
    </row>
    <row r="1393" spans="1:37" x14ac:dyDescent="0.3">
      <c r="A1393">
        <v>1413</v>
      </c>
      <c r="B1393" s="3" t="s">
        <v>1002</v>
      </c>
      <c r="C1393" t="s">
        <v>1660</v>
      </c>
      <c r="D1393" t="s">
        <v>59</v>
      </c>
      <c r="E1393" t="s">
        <v>60</v>
      </c>
      <c r="F1393" t="s">
        <v>68</v>
      </c>
      <c r="G1393" t="s">
        <v>62</v>
      </c>
      <c r="H1393" t="s">
        <v>320</v>
      </c>
      <c r="I1393">
        <v>4</v>
      </c>
      <c r="J1393" t="s">
        <v>70</v>
      </c>
      <c r="K1393">
        <v>5.4</v>
      </c>
      <c r="L1393" s="3" t="s">
        <v>1748</v>
      </c>
      <c r="M1393">
        <v>2.5</v>
      </c>
      <c r="N1393" s="3" t="s">
        <v>1748</v>
      </c>
      <c r="O1393">
        <v>3.5</v>
      </c>
      <c r="P1393" s="3" t="s">
        <v>1749</v>
      </c>
      <c r="Q1393">
        <v>3.2</v>
      </c>
      <c r="R1393" s="3" t="s">
        <v>1749</v>
      </c>
      <c r="S1393">
        <v>4</v>
      </c>
      <c r="T1393" s="3" t="s">
        <v>1749</v>
      </c>
      <c r="U1393">
        <v>5.6</v>
      </c>
      <c r="V1393" s="3" t="s">
        <v>1749</v>
      </c>
      <c r="W1393">
        <v>1.1000000000000001</v>
      </c>
      <c r="X1393" s="3" t="s">
        <v>1749</v>
      </c>
      <c r="Y1393">
        <v>9.5</v>
      </c>
      <c r="Z1393" s="3" t="s">
        <v>1749</v>
      </c>
      <c r="AA1393">
        <v>1.1000000000000001</v>
      </c>
      <c r="AB1393" s="3" t="s">
        <v>1749</v>
      </c>
      <c r="AC1393">
        <v>12</v>
      </c>
      <c r="AD1393">
        <v>100</v>
      </c>
      <c r="AE1393">
        <v>19</v>
      </c>
      <c r="AF1393">
        <v>27091</v>
      </c>
      <c r="AG1393">
        <v>12264</v>
      </c>
      <c r="AH1393">
        <v>59456</v>
      </c>
      <c r="AI1393">
        <v>113268</v>
      </c>
      <c r="AJ1393">
        <v>34.066379699999999</v>
      </c>
      <c r="AK1393">
        <v>-118.1684782</v>
      </c>
    </row>
    <row r="1394" spans="1:37" x14ac:dyDescent="0.3">
      <c r="A1394">
        <v>1415</v>
      </c>
      <c r="B1394" s="3" t="s">
        <v>1354</v>
      </c>
      <c r="C1394" t="s">
        <v>1661</v>
      </c>
      <c r="D1394" t="s">
        <v>499</v>
      </c>
      <c r="E1394" t="s">
        <v>500</v>
      </c>
      <c r="F1394" t="s">
        <v>82</v>
      </c>
      <c r="G1394" t="s">
        <v>69</v>
      </c>
      <c r="H1394" t="s">
        <v>320</v>
      </c>
      <c r="I1394">
        <v>4</v>
      </c>
      <c r="J1394" t="s">
        <v>70</v>
      </c>
      <c r="K1394">
        <v>4.4000000000000004</v>
      </c>
      <c r="L1394" s="3" t="s">
        <v>1748</v>
      </c>
      <c r="M1394">
        <v>2.8</v>
      </c>
      <c r="N1394" s="3" t="s">
        <v>1748</v>
      </c>
      <c r="O1394">
        <v>4.5</v>
      </c>
      <c r="P1394" s="3" t="s">
        <v>1749</v>
      </c>
      <c r="Q1394">
        <v>2.5</v>
      </c>
      <c r="R1394" s="3" t="s">
        <v>1749</v>
      </c>
      <c r="S1394">
        <v>2.1</v>
      </c>
      <c r="T1394" s="3" t="s">
        <v>1749</v>
      </c>
      <c r="U1394">
        <v>5</v>
      </c>
      <c r="V1394" s="3" t="s">
        <v>1749</v>
      </c>
      <c r="W1394">
        <v>3.8</v>
      </c>
      <c r="X1394" s="3" t="s">
        <v>1749</v>
      </c>
      <c r="Y1394">
        <v>6.9</v>
      </c>
      <c r="Z1394" s="3" t="s">
        <v>1749</v>
      </c>
      <c r="AA1394">
        <v>13.9</v>
      </c>
      <c r="AB1394" s="3">
        <v>625</v>
      </c>
      <c r="AC1394">
        <v>12</v>
      </c>
      <c r="AD1394">
        <v>84</v>
      </c>
      <c r="AE1394">
        <v>0</v>
      </c>
      <c r="AF1394">
        <v>24</v>
      </c>
      <c r="AG1394">
        <v>41</v>
      </c>
      <c r="AH1394">
        <v>9804</v>
      </c>
      <c r="AI1394">
        <v>17936</v>
      </c>
      <c r="AJ1394">
        <v>37.059958799999997</v>
      </c>
      <c r="AK1394">
        <v>35.355167299999998</v>
      </c>
    </row>
    <row r="1395" spans="1:37" x14ac:dyDescent="0.3">
      <c r="A1395">
        <v>1418</v>
      </c>
      <c r="B1395" s="3" t="s">
        <v>1002</v>
      </c>
      <c r="C1395" t="s">
        <v>1662</v>
      </c>
      <c r="D1395" t="s">
        <v>59</v>
      </c>
      <c r="E1395" t="s">
        <v>60</v>
      </c>
      <c r="F1395" t="s">
        <v>61</v>
      </c>
      <c r="G1395" t="s">
        <v>62</v>
      </c>
      <c r="H1395" t="s">
        <v>320</v>
      </c>
      <c r="I1395">
        <v>3</v>
      </c>
      <c r="J1395" t="s">
        <v>70</v>
      </c>
      <c r="K1395">
        <v>3.8</v>
      </c>
      <c r="L1395" s="3" t="s">
        <v>1748</v>
      </c>
      <c r="M1395">
        <v>2.2000000000000002</v>
      </c>
      <c r="N1395" s="3" t="s">
        <v>1748</v>
      </c>
      <c r="O1395">
        <v>8.9</v>
      </c>
      <c r="P1395" s="3" t="s">
        <v>1749</v>
      </c>
      <c r="Q1395">
        <v>4.5999999999999996</v>
      </c>
      <c r="R1395" s="3" t="s">
        <v>1749</v>
      </c>
      <c r="S1395">
        <v>2.2999999999999998</v>
      </c>
      <c r="T1395" s="3" t="s">
        <v>1749</v>
      </c>
      <c r="U1395">
        <v>1.6</v>
      </c>
      <c r="V1395" s="3" t="s">
        <v>1749</v>
      </c>
      <c r="W1395">
        <v>1</v>
      </c>
      <c r="X1395" s="3" t="s">
        <v>1749</v>
      </c>
      <c r="Y1395">
        <v>7.9</v>
      </c>
      <c r="Z1395" s="3" t="s">
        <v>1749</v>
      </c>
      <c r="AA1395">
        <v>1.1000000000000001</v>
      </c>
      <c r="AB1395" s="3" t="s">
        <v>1749</v>
      </c>
      <c r="AC1395">
        <v>12</v>
      </c>
      <c r="AD1395">
        <v>100</v>
      </c>
      <c r="AE1395">
        <v>19</v>
      </c>
      <c r="AF1395">
        <v>27091</v>
      </c>
      <c r="AG1395">
        <v>12264</v>
      </c>
      <c r="AH1395">
        <v>59456</v>
      </c>
      <c r="AI1395">
        <v>113268</v>
      </c>
      <c r="AJ1395">
        <v>40.874733200000001</v>
      </c>
      <c r="AK1395">
        <v>-124.0789268</v>
      </c>
    </row>
    <row r="1396" spans="1:37" x14ac:dyDescent="0.3">
      <c r="A1396">
        <v>1419</v>
      </c>
      <c r="B1396" s="3" t="s">
        <v>1002</v>
      </c>
      <c r="C1396" t="s">
        <v>1663</v>
      </c>
      <c r="D1396" t="s">
        <v>59</v>
      </c>
      <c r="E1396" t="s">
        <v>60</v>
      </c>
      <c r="F1396" t="s">
        <v>68</v>
      </c>
      <c r="G1396" t="s">
        <v>62</v>
      </c>
      <c r="H1396" t="s">
        <v>320</v>
      </c>
      <c r="I1396">
        <v>5</v>
      </c>
      <c r="J1396" t="s">
        <v>64</v>
      </c>
      <c r="K1396">
        <v>3.7</v>
      </c>
      <c r="L1396" s="3" t="s">
        <v>1748</v>
      </c>
      <c r="M1396">
        <v>3.5</v>
      </c>
      <c r="N1396" s="3" t="s">
        <v>1748</v>
      </c>
      <c r="O1396">
        <v>5.9</v>
      </c>
      <c r="P1396" s="3" t="s">
        <v>1749</v>
      </c>
      <c r="Q1396">
        <v>5.2</v>
      </c>
      <c r="R1396" s="3" t="s">
        <v>1749</v>
      </c>
      <c r="S1396">
        <v>4.9000000000000004</v>
      </c>
      <c r="T1396" s="3" t="s">
        <v>1749</v>
      </c>
      <c r="U1396">
        <v>2.5</v>
      </c>
      <c r="V1396" s="3" t="s">
        <v>1749</v>
      </c>
      <c r="W1396">
        <v>1.1000000000000001</v>
      </c>
      <c r="X1396" s="3" t="s">
        <v>1749</v>
      </c>
      <c r="Y1396">
        <v>10.9</v>
      </c>
      <c r="Z1396" s="3" t="s">
        <v>1749</v>
      </c>
      <c r="AA1396">
        <v>1.1000000000000001</v>
      </c>
      <c r="AB1396" s="3" t="s">
        <v>1749</v>
      </c>
      <c r="AC1396">
        <v>12</v>
      </c>
      <c r="AD1396">
        <v>100</v>
      </c>
      <c r="AE1396">
        <v>19</v>
      </c>
      <c r="AF1396">
        <v>27091</v>
      </c>
      <c r="AG1396">
        <v>12264</v>
      </c>
      <c r="AH1396">
        <v>59456</v>
      </c>
      <c r="AI1396">
        <v>113268</v>
      </c>
      <c r="AJ1396">
        <v>40.5121009</v>
      </c>
      <c r="AK1396">
        <v>-88.994763000000006</v>
      </c>
    </row>
    <row r="1397" spans="1:37" x14ac:dyDescent="0.3">
      <c r="A1397">
        <v>1422</v>
      </c>
      <c r="B1397" s="3" t="s">
        <v>1002</v>
      </c>
      <c r="C1397" t="s">
        <v>1664</v>
      </c>
      <c r="D1397" t="s">
        <v>193</v>
      </c>
      <c r="E1397" t="s">
        <v>194</v>
      </c>
      <c r="F1397" t="s">
        <v>68</v>
      </c>
      <c r="G1397" t="s">
        <v>62</v>
      </c>
      <c r="H1397" t="s">
        <v>320</v>
      </c>
      <c r="I1397">
        <v>5</v>
      </c>
      <c r="J1397" t="s">
        <v>70</v>
      </c>
      <c r="K1397">
        <v>3.6</v>
      </c>
      <c r="L1397" s="3" t="s">
        <v>1748</v>
      </c>
      <c r="M1397">
        <v>1.6</v>
      </c>
      <c r="N1397" s="3" t="s">
        <v>1748</v>
      </c>
      <c r="O1397">
        <v>17.600000000000001</v>
      </c>
      <c r="P1397" s="3" t="s">
        <v>1749</v>
      </c>
      <c r="Q1397">
        <v>1.4</v>
      </c>
      <c r="R1397" s="3" t="s">
        <v>1749</v>
      </c>
      <c r="S1397">
        <v>1.9</v>
      </c>
      <c r="T1397" s="3" t="s">
        <v>1749</v>
      </c>
      <c r="U1397">
        <v>3.8</v>
      </c>
      <c r="V1397" s="3" t="s">
        <v>1749</v>
      </c>
      <c r="W1397">
        <v>1.1000000000000001</v>
      </c>
      <c r="X1397" s="3" t="s">
        <v>1749</v>
      </c>
      <c r="Y1397">
        <v>8.6999999999999993</v>
      </c>
      <c r="Z1397" s="3" t="s">
        <v>1749</v>
      </c>
      <c r="AA1397">
        <v>1.5</v>
      </c>
      <c r="AB1397" s="3" t="s">
        <v>1749</v>
      </c>
      <c r="AC1397">
        <v>12</v>
      </c>
      <c r="AD1397">
        <v>87</v>
      </c>
      <c r="AE1397">
        <v>17</v>
      </c>
      <c r="AF1397">
        <v>3786</v>
      </c>
      <c r="AG1397">
        <v>12588</v>
      </c>
      <c r="AH1397">
        <v>9400</v>
      </c>
      <c r="AI1397">
        <v>17679</v>
      </c>
      <c r="AJ1397">
        <v>52.2766643</v>
      </c>
      <c r="AK1397">
        <v>104.2777445</v>
      </c>
    </row>
    <row r="1398" spans="1:37" x14ac:dyDescent="0.3">
      <c r="A1398">
        <v>1425</v>
      </c>
      <c r="B1398" s="3" t="s">
        <v>1002</v>
      </c>
      <c r="C1398" t="s">
        <v>1665</v>
      </c>
      <c r="D1398" t="s">
        <v>193</v>
      </c>
      <c r="E1398" t="s">
        <v>194</v>
      </c>
      <c r="F1398" t="s">
        <v>68</v>
      </c>
      <c r="G1398" t="s">
        <v>78</v>
      </c>
      <c r="H1398" t="s">
        <v>63</v>
      </c>
      <c r="I1398">
        <v>4</v>
      </c>
      <c r="J1398" t="s">
        <v>70</v>
      </c>
      <c r="K1398">
        <v>5.2</v>
      </c>
      <c r="L1398" s="3" t="s">
        <v>1748</v>
      </c>
      <c r="M1398">
        <v>4.9000000000000004</v>
      </c>
      <c r="N1398" s="3" t="s">
        <v>1748</v>
      </c>
      <c r="O1398">
        <v>7.5</v>
      </c>
      <c r="P1398" s="3" t="s">
        <v>1749</v>
      </c>
      <c r="Q1398">
        <v>1.4</v>
      </c>
      <c r="R1398" s="3" t="s">
        <v>1749</v>
      </c>
      <c r="S1398">
        <v>1.3</v>
      </c>
      <c r="T1398" s="3" t="s">
        <v>1749</v>
      </c>
      <c r="U1398">
        <v>3.4</v>
      </c>
      <c r="V1398" s="3" t="s">
        <v>1749</v>
      </c>
      <c r="W1398">
        <v>1</v>
      </c>
      <c r="X1398" s="3" t="s">
        <v>1749</v>
      </c>
      <c r="Y1398">
        <v>7.3</v>
      </c>
      <c r="Z1398" s="3" t="s">
        <v>1749</v>
      </c>
      <c r="AA1398">
        <v>1</v>
      </c>
      <c r="AB1398" s="3" t="s">
        <v>1749</v>
      </c>
      <c r="AC1398">
        <v>12</v>
      </c>
      <c r="AD1398">
        <v>87</v>
      </c>
      <c r="AE1398">
        <v>17</v>
      </c>
      <c r="AF1398">
        <v>3786</v>
      </c>
      <c r="AG1398">
        <v>12588</v>
      </c>
      <c r="AH1398">
        <v>9400</v>
      </c>
      <c r="AI1398">
        <v>17679</v>
      </c>
      <c r="AJ1398">
        <v>55.6699354</v>
      </c>
      <c r="AK1398">
        <v>37.480299899999999</v>
      </c>
    </row>
    <row r="1399" spans="1:37" x14ac:dyDescent="0.3">
      <c r="A1399">
        <v>1426</v>
      </c>
      <c r="B1399" s="3" t="s">
        <v>1002</v>
      </c>
      <c r="C1399" t="s">
        <v>1666</v>
      </c>
      <c r="D1399" t="s">
        <v>193</v>
      </c>
      <c r="E1399" t="s">
        <v>194</v>
      </c>
      <c r="F1399" t="s">
        <v>68</v>
      </c>
      <c r="G1399" t="s">
        <v>78</v>
      </c>
      <c r="H1399" t="s">
        <v>708</v>
      </c>
      <c r="I1399">
        <v>3</v>
      </c>
      <c r="J1399" t="s">
        <v>70</v>
      </c>
      <c r="K1399">
        <v>6.1</v>
      </c>
      <c r="L1399" s="3" t="s">
        <v>1748</v>
      </c>
      <c r="M1399">
        <v>1.6</v>
      </c>
      <c r="N1399" s="3" t="s">
        <v>1748</v>
      </c>
      <c r="O1399">
        <v>9.3000000000000007</v>
      </c>
      <c r="P1399" s="3" t="s">
        <v>1749</v>
      </c>
      <c r="Q1399">
        <v>1.1000000000000001</v>
      </c>
      <c r="R1399" s="3" t="s">
        <v>1749</v>
      </c>
      <c r="S1399">
        <v>2.9</v>
      </c>
      <c r="T1399" s="3" t="s">
        <v>1749</v>
      </c>
      <c r="U1399">
        <v>3.6</v>
      </c>
      <c r="V1399" s="3" t="s">
        <v>1749</v>
      </c>
      <c r="W1399">
        <v>1</v>
      </c>
      <c r="X1399" s="3" t="s">
        <v>1749</v>
      </c>
      <c r="Y1399">
        <v>7.6</v>
      </c>
      <c r="Z1399" s="3" t="s">
        <v>1749</v>
      </c>
      <c r="AA1399">
        <v>1.2</v>
      </c>
      <c r="AB1399" s="3" t="s">
        <v>1749</v>
      </c>
      <c r="AC1399">
        <v>12</v>
      </c>
      <c r="AD1399">
        <v>87</v>
      </c>
      <c r="AE1399">
        <v>17</v>
      </c>
      <c r="AF1399">
        <v>3786</v>
      </c>
      <c r="AG1399">
        <v>12588</v>
      </c>
      <c r="AH1399">
        <v>9400</v>
      </c>
      <c r="AI1399">
        <v>17679</v>
      </c>
      <c r="AJ1399">
        <v>55.833614099999998</v>
      </c>
      <c r="AK1399">
        <v>37.643612300000001</v>
      </c>
    </row>
    <row r="1400" spans="1:37" x14ac:dyDescent="0.3">
      <c r="A1400">
        <v>1428</v>
      </c>
      <c r="B1400" s="3" t="s">
        <v>1002</v>
      </c>
      <c r="C1400" t="s">
        <v>1667</v>
      </c>
      <c r="D1400" t="s">
        <v>190</v>
      </c>
      <c r="E1400" t="s">
        <v>191</v>
      </c>
      <c r="F1400" t="s">
        <v>61</v>
      </c>
      <c r="G1400" t="s">
        <v>62</v>
      </c>
      <c r="H1400" t="s">
        <v>708</v>
      </c>
      <c r="I1400">
        <v>4</v>
      </c>
      <c r="J1400" t="s">
        <v>440</v>
      </c>
      <c r="K1400">
        <v>4.9000000000000004</v>
      </c>
      <c r="L1400" s="3" t="s">
        <v>1748</v>
      </c>
      <c r="M1400">
        <v>3.3</v>
      </c>
      <c r="N1400" s="3" t="s">
        <v>1748</v>
      </c>
      <c r="O1400">
        <v>6.4</v>
      </c>
      <c r="P1400" s="3" t="s">
        <v>1749</v>
      </c>
      <c r="Q1400">
        <v>2</v>
      </c>
      <c r="R1400" s="3" t="s">
        <v>1749</v>
      </c>
      <c r="S1400">
        <v>2.4</v>
      </c>
      <c r="T1400" s="3" t="s">
        <v>1749</v>
      </c>
      <c r="U1400">
        <v>1.2</v>
      </c>
      <c r="V1400" s="3" t="s">
        <v>1749</v>
      </c>
      <c r="W1400">
        <v>1</v>
      </c>
      <c r="X1400" s="3" t="s">
        <v>1749</v>
      </c>
      <c r="Y1400">
        <v>9.6</v>
      </c>
      <c r="Z1400" s="3" t="s">
        <v>1749</v>
      </c>
      <c r="AA1400">
        <v>1</v>
      </c>
      <c r="AB1400" s="3" t="s">
        <v>1749</v>
      </c>
      <c r="AC1400">
        <v>12</v>
      </c>
      <c r="AD1400">
        <v>86</v>
      </c>
      <c r="AE1400">
        <v>13</v>
      </c>
      <c r="AF1400">
        <v>5314</v>
      </c>
      <c r="AG1400">
        <v>12406</v>
      </c>
      <c r="AH1400">
        <v>17842</v>
      </c>
      <c r="AI1400">
        <v>32148</v>
      </c>
      <c r="AJ1400">
        <v>-22.834559800000001</v>
      </c>
      <c r="AK1400">
        <v>-47.052783099999999</v>
      </c>
    </row>
    <row r="1401" spans="1:37" x14ac:dyDescent="0.3">
      <c r="A1401">
        <v>1429</v>
      </c>
      <c r="B1401" s="3" t="s">
        <v>1354</v>
      </c>
      <c r="C1401" t="s">
        <v>1668</v>
      </c>
      <c r="D1401" t="s">
        <v>190</v>
      </c>
      <c r="E1401" t="s">
        <v>191</v>
      </c>
      <c r="F1401" t="s">
        <v>82</v>
      </c>
      <c r="G1401" t="s">
        <v>78</v>
      </c>
      <c r="H1401" t="s">
        <v>320</v>
      </c>
      <c r="I1401">
        <v>4</v>
      </c>
      <c r="J1401" t="s">
        <v>440</v>
      </c>
      <c r="K1401">
        <v>5</v>
      </c>
      <c r="L1401" s="3" t="s">
        <v>1748</v>
      </c>
      <c r="M1401">
        <v>3.8</v>
      </c>
      <c r="N1401" s="3" t="s">
        <v>1748</v>
      </c>
      <c r="O1401">
        <v>1.6</v>
      </c>
      <c r="P1401" s="3" t="s">
        <v>1749</v>
      </c>
      <c r="Q1401">
        <v>1.5</v>
      </c>
      <c r="R1401" s="3" t="s">
        <v>1749</v>
      </c>
      <c r="S1401">
        <v>0</v>
      </c>
      <c r="T1401" s="3">
        <v>0</v>
      </c>
      <c r="U1401">
        <v>0</v>
      </c>
      <c r="V1401" s="3">
        <v>0</v>
      </c>
      <c r="W1401">
        <v>1</v>
      </c>
      <c r="X1401" s="3" t="s">
        <v>1749</v>
      </c>
      <c r="Y1401">
        <v>6.2</v>
      </c>
      <c r="Z1401" s="3" t="s">
        <v>1749</v>
      </c>
      <c r="AA1401">
        <v>1</v>
      </c>
      <c r="AB1401" s="3" t="s">
        <v>1749</v>
      </c>
      <c r="AC1401">
        <v>12</v>
      </c>
      <c r="AD1401">
        <v>86</v>
      </c>
      <c r="AE1401">
        <v>13</v>
      </c>
      <c r="AF1401">
        <v>5314</v>
      </c>
      <c r="AG1401">
        <v>12406</v>
      </c>
      <c r="AH1401">
        <v>17842</v>
      </c>
      <c r="AI1401">
        <v>32148</v>
      </c>
      <c r="AJ1401">
        <v>-17.930178000000002</v>
      </c>
      <c r="AK1401">
        <v>-43.790845300000001</v>
      </c>
    </row>
    <row r="1402" spans="1:37" x14ac:dyDescent="0.3">
      <c r="A1402">
        <v>1430</v>
      </c>
      <c r="B1402" s="3" t="s">
        <v>1002</v>
      </c>
      <c r="C1402" t="s">
        <v>1669</v>
      </c>
      <c r="D1402" t="s">
        <v>190</v>
      </c>
      <c r="E1402" t="s">
        <v>191</v>
      </c>
      <c r="F1402" t="s">
        <v>61</v>
      </c>
      <c r="G1402" t="s">
        <v>69</v>
      </c>
      <c r="H1402" t="s">
        <v>320</v>
      </c>
      <c r="I1402">
        <v>4</v>
      </c>
      <c r="J1402" t="s">
        <v>64</v>
      </c>
      <c r="K1402">
        <v>4.3</v>
      </c>
      <c r="L1402" s="3" t="s">
        <v>1748</v>
      </c>
      <c r="M1402">
        <v>2.7</v>
      </c>
      <c r="N1402" s="3" t="s">
        <v>1748</v>
      </c>
      <c r="O1402">
        <v>6</v>
      </c>
      <c r="P1402" s="3" t="s">
        <v>1749</v>
      </c>
      <c r="Q1402">
        <v>4.2</v>
      </c>
      <c r="R1402" s="3" t="s">
        <v>1749</v>
      </c>
      <c r="S1402">
        <v>1.9</v>
      </c>
      <c r="T1402" s="3" t="s">
        <v>1749</v>
      </c>
      <c r="U1402">
        <v>1.4</v>
      </c>
      <c r="V1402" s="3" t="s">
        <v>1749</v>
      </c>
      <c r="W1402">
        <v>1.4</v>
      </c>
      <c r="X1402" s="3" t="s">
        <v>1749</v>
      </c>
      <c r="Y1402">
        <v>5.6</v>
      </c>
      <c r="Z1402" s="3" t="s">
        <v>1749</v>
      </c>
      <c r="AA1402">
        <v>1</v>
      </c>
      <c r="AB1402" s="3" t="s">
        <v>1749</v>
      </c>
      <c r="AC1402">
        <v>12</v>
      </c>
      <c r="AD1402">
        <v>86</v>
      </c>
      <c r="AE1402">
        <v>13</v>
      </c>
      <c r="AF1402">
        <v>5314</v>
      </c>
      <c r="AG1402">
        <v>12406</v>
      </c>
      <c r="AH1402">
        <v>17842</v>
      </c>
      <c r="AI1402">
        <v>32148</v>
      </c>
      <c r="AJ1402">
        <v>-25.451866899999999</v>
      </c>
      <c r="AK1402">
        <v>-49.251109700000001</v>
      </c>
    </row>
    <row r="1403" spans="1:37" x14ac:dyDescent="0.3">
      <c r="A1403">
        <v>1432</v>
      </c>
      <c r="B1403" s="3" t="s">
        <v>1354</v>
      </c>
      <c r="C1403" t="s">
        <v>1670</v>
      </c>
      <c r="D1403" t="s">
        <v>499</v>
      </c>
      <c r="E1403" t="s">
        <v>500</v>
      </c>
      <c r="F1403" t="s">
        <v>82</v>
      </c>
      <c r="G1403" t="s">
        <v>69</v>
      </c>
      <c r="H1403" t="s">
        <v>708</v>
      </c>
      <c r="I1403">
        <v>3</v>
      </c>
      <c r="J1403" t="s">
        <v>70</v>
      </c>
      <c r="K1403">
        <v>3.7</v>
      </c>
      <c r="L1403" s="3" t="s">
        <v>1748</v>
      </c>
      <c r="M1403">
        <v>3</v>
      </c>
      <c r="N1403" s="3" t="s">
        <v>1748</v>
      </c>
      <c r="O1403">
        <v>2.8</v>
      </c>
      <c r="P1403" s="3" t="s">
        <v>1749</v>
      </c>
      <c r="Q1403">
        <v>3.1</v>
      </c>
      <c r="R1403" s="3" t="s">
        <v>1749</v>
      </c>
      <c r="S1403">
        <v>1.7</v>
      </c>
      <c r="T1403" s="3" t="s">
        <v>1749</v>
      </c>
      <c r="U1403">
        <v>12.6</v>
      </c>
      <c r="V1403" s="3">
        <v>669</v>
      </c>
      <c r="W1403">
        <v>1.3</v>
      </c>
      <c r="X1403" s="3" t="s">
        <v>1749</v>
      </c>
      <c r="Y1403">
        <v>7.5</v>
      </c>
      <c r="Z1403" s="3" t="s">
        <v>1749</v>
      </c>
      <c r="AA1403">
        <v>1</v>
      </c>
      <c r="AB1403" s="3" t="s">
        <v>1749</v>
      </c>
      <c r="AC1403">
        <v>12</v>
      </c>
      <c r="AD1403">
        <v>84</v>
      </c>
      <c r="AE1403">
        <v>0</v>
      </c>
      <c r="AF1403">
        <v>24</v>
      </c>
      <c r="AG1403">
        <v>41</v>
      </c>
      <c r="AH1403">
        <v>9804</v>
      </c>
      <c r="AI1403">
        <v>17936</v>
      </c>
      <c r="AJ1403">
        <v>40.742671799999997</v>
      </c>
      <c r="AK1403">
        <v>30.3307216</v>
      </c>
    </row>
    <row r="1404" spans="1:37" x14ac:dyDescent="0.3">
      <c r="A1404">
        <v>1434</v>
      </c>
      <c r="B1404" s="3" t="s">
        <v>1002</v>
      </c>
      <c r="C1404" t="s">
        <v>1671</v>
      </c>
      <c r="D1404" t="s">
        <v>167</v>
      </c>
      <c r="E1404" t="s">
        <v>168</v>
      </c>
      <c r="F1404" t="s">
        <v>68</v>
      </c>
      <c r="G1404" t="s">
        <v>78</v>
      </c>
      <c r="H1404" t="s">
        <v>708</v>
      </c>
      <c r="I1404">
        <v>4</v>
      </c>
      <c r="J1404" t="s">
        <v>440</v>
      </c>
      <c r="K1404">
        <v>4.7</v>
      </c>
      <c r="L1404" s="3" t="s">
        <v>1748</v>
      </c>
      <c r="M1404">
        <v>6</v>
      </c>
      <c r="N1404" s="3" t="s">
        <v>1748</v>
      </c>
      <c r="O1404">
        <v>4.3</v>
      </c>
      <c r="P1404" s="3" t="s">
        <v>1749</v>
      </c>
      <c r="Q1404">
        <v>1.8</v>
      </c>
      <c r="R1404" s="3" t="s">
        <v>1749</v>
      </c>
      <c r="S1404">
        <v>4</v>
      </c>
      <c r="T1404" s="3" t="s">
        <v>1749</v>
      </c>
      <c r="U1404">
        <v>4</v>
      </c>
      <c r="V1404" s="3" t="s">
        <v>1749</v>
      </c>
      <c r="W1404">
        <v>1</v>
      </c>
      <c r="X1404" s="3" t="s">
        <v>1749</v>
      </c>
      <c r="Y1404">
        <v>8.3000000000000007</v>
      </c>
      <c r="Z1404" s="3" t="s">
        <v>1749</v>
      </c>
      <c r="AA1404">
        <v>2.2000000000000002</v>
      </c>
      <c r="AB1404" s="3" t="s">
        <v>1749</v>
      </c>
      <c r="AC1404">
        <v>12</v>
      </c>
      <c r="AD1404" t="e">
        <v>#N/A</v>
      </c>
      <c r="AE1404" t="e">
        <v>#N/A</v>
      </c>
      <c r="AF1404" t="e">
        <v>#N/A</v>
      </c>
      <c r="AG1404" t="e">
        <v>#N/A</v>
      </c>
      <c r="AH1404" t="e">
        <v>#N/A</v>
      </c>
      <c r="AI1404" t="e">
        <v>#N/A</v>
      </c>
      <c r="AJ1404">
        <v>25.094563600000001</v>
      </c>
      <c r="AK1404">
        <v>121.54542480000001</v>
      </c>
    </row>
    <row r="1405" spans="1:37" x14ac:dyDescent="0.3">
      <c r="A1405">
        <v>1436</v>
      </c>
      <c r="B1405" s="3">
        <v>1436</v>
      </c>
      <c r="C1405" t="s">
        <v>1672</v>
      </c>
      <c r="D1405" t="s">
        <v>384</v>
      </c>
      <c r="E1405" t="s">
        <v>385</v>
      </c>
      <c r="F1405" t="s">
        <v>68</v>
      </c>
      <c r="G1405" t="s">
        <v>78</v>
      </c>
      <c r="H1405" t="s">
        <v>63</v>
      </c>
      <c r="I1405">
        <v>4</v>
      </c>
      <c r="J1405" t="s">
        <v>70</v>
      </c>
      <c r="K1405">
        <v>5.3</v>
      </c>
      <c r="L1405" s="3" t="s">
        <v>1748</v>
      </c>
      <c r="M1405">
        <v>2.2999999999999998</v>
      </c>
      <c r="N1405" s="3" t="s">
        <v>1748</v>
      </c>
      <c r="O1405">
        <v>7.9</v>
      </c>
      <c r="P1405" s="3" t="s">
        <v>1749</v>
      </c>
      <c r="Q1405">
        <v>1.7</v>
      </c>
      <c r="R1405" s="3" t="s">
        <v>1749</v>
      </c>
      <c r="S1405">
        <v>9.9</v>
      </c>
      <c r="T1405" s="3" t="s">
        <v>1749</v>
      </c>
      <c r="U1405">
        <v>1.3</v>
      </c>
      <c r="V1405" s="3" t="s">
        <v>1749</v>
      </c>
      <c r="W1405">
        <v>1</v>
      </c>
      <c r="X1405" s="3" t="s">
        <v>1749</v>
      </c>
      <c r="Y1405">
        <v>7.5</v>
      </c>
      <c r="Z1405" s="3" t="s">
        <v>1749</v>
      </c>
      <c r="AA1405">
        <v>1</v>
      </c>
      <c r="AB1405" s="3" t="s">
        <v>1749</v>
      </c>
      <c r="AC1405">
        <v>12</v>
      </c>
      <c r="AD1405">
        <v>76</v>
      </c>
      <c r="AE1405">
        <v>9</v>
      </c>
      <c r="AF1405">
        <v>2316</v>
      </c>
      <c r="AG1405">
        <v>12885</v>
      </c>
      <c r="AH1405">
        <v>11033</v>
      </c>
      <c r="AI1405">
        <v>20640</v>
      </c>
      <c r="AJ1405">
        <v>-7.9613148999999996</v>
      </c>
      <c r="AK1405">
        <v>112.61719220000001</v>
      </c>
    </row>
    <row r="1406" spans="1:37" x14ac:dyDescent="0.3">
      <c r="A1406">
        <v>1437</v>
      </c>
      <c r="B1406" s="3" t="s">
        <v>1354</v>
      </c>
      <c r="C1406" t="s">
        <v>1673</v>
      </c>
      <c r="D1406" t="s">
        <v>1626</v>
      </c>
      <c r="E1406" t="s">
        <v>1627</v>
      </c>
      <c r="F1406" t="s">
        <v>82</v>
      </c>
      <c r="G1406" t="s">
        <v>62</v>
      </c>
      <c r="H1406" t="s">
        <v>708</v>
      </c>
      <c r="I1406">
        <v>3</v>
      </c>
      <c r="J1406" t="s">
        <v>70</v>
      </c>
      <c r="K1406">
        <v>4.0999999999999996</v>
      </c>
      <c r="L1406" s="3" t="s">
        <v>1748</v>
      </c>
      <c r="M1406">
        <v>2.7</v>
      </c>
      <c r="N1406" s="3" t="s">
        <v>1748</v>
      </c>
      <c r="O1406">
        <v>3.2</v>
      </c>
      <c r="P1406" s="3" t="s">
        <v>1749</v>
      </c>
      <c r="Q1406">
        <v>1.2</v>
      </c>
      <c r="R1406" s="3" t="s">
        <v>1749</v>
      </c>
      <c r="S1406">
        <v>1.9</v>
      </c>
      <c r="T1406" s="3" t="s">
        <v>1749</v>
      </c>
      <c r="U1406">
        <v>1.6</v>
      </c>
      <c r="V1406" s="3" t="s">
        <v>1749</v>
      </c>
      <c r="W1406">
        <v>1</v>
      </c>
      <c r="X1406" s="3" t="s">
        <v>1749</v>
      </c>
      <c r="Y1406">
        <v>9.4</v>
      </c>
      <c r="Z1406" s="3" t="s">
        <v>1749</v>
      </c>
      <c r="AA1406">
        <v>1</v>
      </c>
      <c r="AB1406" s="3" t="s">
        <v>1749</v>
      </c>
      <c r="AC1406">
        <v>12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>
        <v>15.5991991</v>
      </c>
      <c r="AK1406">
        <v>32.512921400000003</v>
      </c>
    </row>
    <row r="1407" spans="1:37" x14ac:dyDescent="0.3">
      <c r="A1407">
        <v>1442</v>
      </c>
      <c r="B1407" s="3" t="s">
        <v>1002</v>
      </c>
      <c r="C1407" t="s">
        <v>1674</v>
      </c>
      <c r="D1407" t="s">
        <v>88</v>
      </c>
      <c r="E1407" t="s">
        <v>89</v>
      </c>
      <c r="F1407" t="s">
        <v>61</v>
      </c>
      <c r="G1407" t="s">
        <v>78</v>
      </c>
      <c r="H1407" t="s">
        <v>63</v>
      </c>
      <c r="I1407">
        <v>3</v>
      </c>
      <c r="J1407" t="s">
        <v>64</v>
      </c>
      <c r="K1407">
        <v>3.2</v>
      </c>
      <c r="L1407" s="3" t="s">
        <v>1748</v>
      </c>
      <c r="M1407">
        <v>4.2</v>
      </c>
      <c r="N1407" s="3" t="s">
        <v>1748</v>
      </c>
      <c r="O1407">
        <v>3.1</v>
      </c>
      <c r="P1407" s="3" t="s">
        <v>1749</v>
      </c>
      <c r="Q1407">
        <v>7.6</v>
      </c>
      <c r="R1407" s="3" t="s">
        <v>1749</v>
      </c>
      <c r="S1407">
        <v>2.9</v>
      </c>
      <c r="T1407" s="3" t="s">
        <v>1749</v>
      </c>
      <c r="U1407">
        <v>1.5</v>
      </c>
      <c r="V1407" s="3" t="s">
        <v>1749</v>
      </c>
      <c r="W1407">
        <v>1</v>
      </c>
      <c r="X1407" s="3" t="s">
        <v>1749</v>
      </c>
      <c r="Y1407">
        <v>6.2</v>
      </c>
      <c r="Z1407" s="3" t="s">
        <v>1749</v>
      </c>
      <c r="AA1407">
        <v>1</v>
      </c>
      <c r="AB1407" s="3" t="s">
        <v>1749</v>
      </c>
      <c r="AC1407">
        <v>12</v>
      </c>
      <c r="AD1407">
        <v>95</v>
      </c>
      <c r="AE1407">
        <v>5</v>
      </c>
      <c r="AF1407">
        <v>5393</v>
      </c>
      <c r="AG1407">
        <v>1490</v>
      </c>
      <c r="AH1407">
        <v>51048</v>
      </c>
      <c r="AI1407">
        <v>96902</v>
      </c>
      <c r="AJ1407">
        <v>-32.056092499999998</v>
      </c>
      <c r="AK1407">
        <v>115.74342540000001</v>
      </c>
    </row>
    <row r="1408" spans="1:37" x14ac:dyDescent="0.3">
      <c r="A1408">
        <v>1443</v>
      </c>
      <c r="B1408" s="3">
        <v>1443</v>
      </c>
      <c r="C1408" t="s">
        <v>1675</v>
      </c>
      <c r="D1408" t="s">
        <v>384</v>
      </c>
      <c r="E1408" t="s">
        <v>385</v>
      </c>
      <c r="F1408" t="s">
        <v>68</v>
      </c>
      <c r="G1408" t="s">
        <v>69</v>
      </c>
      <c r="H1408" t="s">
        <v>708</v>
      </c>
      <c r="I1408">
        <v>4</v>
      </c>
      <c r="J1408" t="s">
        <v>70</v>
      </c>
      <c r="K1408">
        <v>5.6</v>
      </c>
      <c r="L1408" s="3" t="s">
        <v>1748</v>
      </c>
      <c r="M1408">
        <v>3.9</v>
      </c>
      <c r="N1408" s="3" t="s">
        <v>1748</v>
      </c>
      <c r="O1408">
        <v>6.5</v>
      </c>
      <c r="P1408" s="3" t="s">
        <v>1749</v>
      </c>
      <c r="Q1408">
        <v>1.3</v>
      </c>
      <c r="R1408" s="3" t="s">
        <v>1749</v>
      </c>
      <c r="S1408">
        <v>3.6</v>
      </c>
      <c r="T1408" s="3" t="s">
        <v>1749</v>
      </c>
      <c r="U1408">
        <v>9.6</v>
      </c>
      <c r="V1408" s="3" t="s">
        <v>1749</v>
      </c>
      <c r="W1408">
        <v>1</v>
      </c>
      <c r="X1408" s="3" t="s">
        <v>1749</v>
      </c>
      <c r="Y1408">
        <v>5</v>
      </c>
      <c r="Z1408" s="3" t="s">
        <v>1749</v>
      </c>
      <c r="AA1408">
        <v>1.1000000000000001</v>
      </c>
      <c r="AB1408" s="3" t="s">
        <v>1749</v>
      </c>
      <c r="AC1408">
        <v>12</v>
      </c>
      <c r="AD1408">
        <v>76</v>
      </c>
      <c r="AE1408">
        <v>9</v>
      </c>
      <c r="AF1408">
        <v>2316</v>
      </c>
      <c r="AG1408">
        <v>12885</v>
      </c>
      <c r="AH1408">
        <v>11033</v>
      </c>
      <c r="AI1408">
        <v>20640</v>
      </c>
      <c r="AJ1408">
        <v>-8.7982727000000001</v>
      </c>
      <c r="AK1408">
        <v>115.1723921</v>
      </c>
    </row>
    <row r="1409" spans="1:37" x14ac:dyDescent="0.3">
      <c r="A1409">
        <v>1444</v>
      </c>
      <c r="B1409" s="3" t="s">
        <v>1002</v>
      </c>
      <c r="C1409" t="s">
        <v>1676</v>
      </c>
      <c r="D1409" t="s">
        <v>215</v>
      </c>
      <c r="E1409" t="s">
        <v>216</v>
      </c>
      <c r="F1409" t="s">
        <v>82</v>
      </c>
      <c r="G1409" t="s">
        <v>78</v>
      </c>
      <c r="H1409" t="s">
        <v>320</v>
      </c>
      <c r="I1409">
        <v>3</v>
      </c>
      <c r="J1409" t="s">
        <v>64</v>
      </c>
      <c r="K1409">
        <v>5.5</v>
      </c>
      <c r="L1409" s="3" t="s">
        <v>1748</v>
      </c>
      <c r="M1409">
        <v>2.2000000000000002</v>
      </c>
      <c r="N1409" s="3" t="s">
        <v>1748</v>
      </c>
      <c r="O1409">
        <v>4.9000000000000004</v>
      </c>
      <c r="P1409" s="3" t="s">
        <v>1749</v>
      </c>
      <c r="Q1409">
        <v>2.9</v>
      </c>
      <c r="R1409" s="3" t="s">
        <v>1749</v>
      </c>
      <c r="S1409">
        <v>11.1</v>
      </c>
      <c r="T1409" s="3" t="s">
        <v>1749</v>
      </c>
      <c r="U1409">
        <v>1.4</v>
      </c>
      <c r="V1409" s="3" t="s">
        <v>1749</v>
      </c>
      <c r="W1409">
        <v>1.9</v>
      </c>
      <c r="X1409" s="3" t="s">
        <v>1749</v>
      </c>
      <c r="Y1409">
        <v>8.5</v>
      </c>
      <c r="Z1409" s="3" t="s">
        <v>1749</v>
      </c>
      <c r="AA1409">
        <v>1.7</v>
      </c>
      <c r="AB1409" s="3" t="s">
        <v>1749</v>
      </c>
      <c r="AC1409">
        <v>12</v>
      </c>
      <c r="AD1409">
        <v>83</v>
      </c>
      <c r="AE1409">
        <v>11</v>
      </c>
      <c r="AF1409">
        <v>5757</v>
      </c>
      <c r="AG1409">
        <v>9004</v>
      </c>
      <c r="AH1409">
        <v>24975</v>
      </c>
      <c r="AI1409">
        <v>46620</v>
      </c>
      <c r="AJ1409">
        <v>-33.427428599999999</v>
      </c>
      <c r="AK1409">
        <v>-70.611481299999994</v>
      </c>
    </row>
    <row r="1410" spans="1:37" x14ac:dyDescent="0.3">
      <c r="A1410">
        <v>1445</v>
      </c>
      <c r="B1410" s="3" t="s">
        <v>1002</v>
      </c>
      <c r="C1410" t="s">
        <v>1677</v>
      </c>
      <c r="D1410" t="s">
        <v>202</v>
      </c>
      <c r="E1410" t="s">
        <v>203</v>
      </c>
      <c r="F1410" t="s">
        <v>68</v>
      </c>
      <c r="G1410" t="s">
        <v>69</v>
      </c>
      <c r="H1410" t="s">
        <v>708</v>
      </c>
      <c r="I1410">
        <v>4</v>
      </c>
      <c r="J1410" t="s">
        <v>70</v>
      </c>
      <c r="K1410">
        <v>4.9000000000000004</v>
      </c>
      <c r="L1410" s="3" t="s">
        <v>1748</v>
      </c>
      <c r="M1410">
        <v>2.9</v>
      </c>
      <c r="N1410" s="3" t="s">
        <v>1748</v>
      </c>
      <c r="O1410">
        <v>5.2</v>
      </c>
      <c r="P1410" s="3" t="s">
        <v>1749</v>
      </c>
      <c r="Q1410">
        <v>2.4</v>
      </c>
      <c r="R1410" s="3" t="s">
        <v>1749</v>
      </c>
      <c r="S1410">
        <v>5.4</v>
      </c>
      <c r="T1410" s="3" t="s">
        <v>1749</v>
      </c>
      <c r="U1410">
        <v>1.6</v>
      </c>
      <c r="V1410" s="3" t="s">
        <v>1749</v>
      </c>
      <c r="W1410">
        <v>1</v>
      </c>
      <c r="X1410" s="3" t="s">
        <v>1749</v>
      </c>
      <c r="Y1410">
        <v>6</v>
      </c>
      <c r="Z1410" s="3" t="s">
        <v>1749</v>
      </c>
      <c r="AA1410">
        <v>1</v>
      </c>
      <c r="AB1410" s="3" t="s">
        <v>1749</v>
      </c>
      <c r="AC1410">
        <v>12</v>
      </c>
      <c r="AD1410">
        <v>79</v>
      </c>
      <c r="AE1410">
        <v>10</v>
      </c>
      <c r="AF1410">
        <v>3364</v>
      </c>
      <c r="AG1410">
        <v>13084</v>
      </c>
      <c r="AH1410">
        <v>13964</v>
      </c>
      <c r="AI1410">
        <v>26036</v>
      </c>
      <c r="AJ1410">
        <v>20.591946199999999</v>
      </c>
      <c r="AK1410">
        <v>-100.4102905</v>
      </c>
    </row>
    <row r="1411" spans="1:37" x14ac:dyDescent="0.3">
      <c r="A1411">
        <v>1446</v>
      </c>
      <c r="B1411" s="3" t="s">
        <v>1002</v>
      </c>
      <c r="C1411" t="s">
        <v>1678</v>
      </c>
      <c r="D1411" t="s">
        <v>202</v>
      </c>
      <c r="E1411" t="s">
        <v>203</v>
      </c>
      <c r="F1411" t="s">
        <v>82</v>
      </c>
      <c r="G1411" t="s">
        <v>69</v>
      </c>
      <c r="H1411" t="s">
        <v>708</v>
      </c>
      <c r="I1411">
        <v>5</v>
      </c>
      <c r="J1411" t="s">
        <v>70</v>
      </c>
      <c r="K1411">
        <v>6.2</v>
      </c>
      <c r="L1411" s="3" t="s">
        <v>1748</v>
      </c>
      <c r="M1411">
        <v>2.4</v>
      </c>
      <c r="N1411" s="3" t="s">
        <v>1748</v>
      </c>
      <c r="O1411">
        <v>5.5</v>
      </c>
      <c r="P1411" s="3" t="s">
        <v>1749</v>
      </c>
      <c r="Q1411">
        <v>2.4</v>
      </c>
      <c r="R1411" s="3" t="s">
        <v>1749</v>
      </c>
      <c r="S1411">
        <v>1.6</v>
      </c>
      <c r="T1411" s="3" t="s">
        <v>1749</v>
      </c>
      <c r="U1411">
        <v>1.4</v>
      </c>
      <c r="V1411" s="3" t="s">
        <v>1749</v>
      </c>
      <c r="W1411">
        <v>1.3</v>
      </c>
      <c r="X1411" s="3" t="s">
        <v>1749</v>
      </c>
      <c r="Y1411">
        <v>3.9</v>
      </c>
      <c r="Z1411" s="3" t="s">
        <v>1749</v>
      </c>
      <c r="AA1411">
        <v>1.2</v>
      </c>
      <c r="AB1411" s="3" t="s">
        <v>1749</v>
      </c>
      <c r="AC1411">
        <v>12</v>
      </c>
      <c r="AD1411">
        <v>79</v>
      </c>
      <c r="AE1411">
        <v>10</v>
      </c>
      <c r="AF1411">
        <v>3364</v>
      </c>
      <c r="AG1411">
        <v>13084</v>
      </c>
      <c r="AH1411">
        <v>13964</v>
      </c>
      <c r="AI1411">
        <v>26036</v>
      </c>
      <c r="AJ1411">
        <v>22.0661053</v>
      </c>
      <c r="AK1411">
        <v>-100.6553078</v>
      </c>
    </row>
    <row r="1412" spans="1:37" x14ac:dyDescent="0.3">
      <c r="A1412">
        <v>1447</v>
      </c>
      <c r="B1412" s="3" t="s">
        <v>1002</v>
      </c>
      <c r="C1412" t="s">
        <v>1679</v>
      </c>
      <c r="D1412" t="s">
        <v>202</v>
      </c>
      <c r="E1412" t="s">
        <v>203</v>
      </c>
      <c r="F1412" t="s">
        <v>68</v>
      </c>
      <c r="G1412" t="s">
        <v>62</v>
      </c>
      <c r="H1412" t="s">
        <v>320</v>
      </c>
      <c r="I1412">
        <v>5</v>
      </c>
      <c r="J1412" t="s">
        <v>70</v>
      </c>
      <c r="K1412">
        <v>5.6</v>
      </c>
      <c r="L1412" s="3" t="s">
        <v>1748</v>
      </c>
      <c r="M1412">
        <v>1.5</v>
      </c>
      <c r="N1412" s="3" t="s">
        <v>1748</v>
      </c>
      <c r="O1412">
        <v>5</v>
      </c>
      <c r="P1412" s="3" t="s">
        <v>1749</v>
      </c>
      <c r="Q1412">
        <v>2.4</v>
      </c>
      <c r="R1412" s="3" t="s">
        <v>1749</v>
      </c>
      <c r="S1412">
        <v>2.2999999999999998</v>
      </c>
      <c r="T1412" s="3" t="s">
        <v>1749</v>
      </c>
      <c r="U1412">
        <v>1.1000000000000001</v>
      </c>
      <c r="V1412" s="3" t="s">
        <v>1749</v>
      </c>
      <c r="W1412">
        <v>1</v>
      </c>
      <c r="X1412" s="3" t="s">
        <v>1749</v>
      </c>
      <c r="Y1412">
        <v>3.9</v>
      </c>
      <c r="Z1412" s="3" t="s">
        <v>1749</v>
      </c>
      <c r="AA1412">
        <v>1</v>
      </c>
      <c r="AB1412" s="3" t="s">
        <v>1749</v>
      </c>
      <c r="AC1412">
        <v>12</v>
      </c>
      <c r="AD1412">
        <v>79</v>
      </c>
      <c r="AE1412">
        <v>10</v>
      </c>
      <c r="AF1412">
        <v>3364</v>
      </c>
      <c r="AG1412">
        <v>13084</v>
      </c>
      <c r="AH1412">
        <v>13964</v>
      </c>
      <c r="AI1412">
        <v>26036</v>
      </c>
      <c r="AJ1412">
        <v>20.9695848</v>
      </c>
      <c r="AK1412">
        <v>-89.622962799999996</v>
      </c>
    </row>
    <row r="1413" spans="1:37" x14ac:dyDescent="0.3">
      <c r="A1413">
        <v>1448</v>
      </c>
      <c r="B1413" s="3" t="s">
        <v>1002</v>
      </c>
      <c r="C1413" t="s">
        <v>1680</v>
      </c>
      <c r="D1413" t="s">
        <v>202</v>
      </c>
      <c r="E1413" t="s">
        <v>203</v>
      </c>
      <c r="F1413" t="s">
        <v>68</v>
      </c>
      <c r="G1413" t="s">
        <v>69</v>
      </c>
      <c r="H1413" t="s">
        <v>708</v>
      </c>
      <c r="I1413">
        <v>4</v>
      </c>
      <c r="J1413" t="s">
        <v>70</v>
      </c>
      <c r="K1413">
        <v>4</v>
      </c>
      <c r="L1413" s="3" t="s">
        <v>1748</v>
      </c>
      <c r="M1413">
        <v>2.2000000000000002</v>
      </c>
      <c r="N1413" s="3" t="s">
        <v>1748</v>
      </c>
      <c r="O1413">
        <v>13</v>
      </c>
      <c r="P1413" s="3" t="s">
        <v>1749</v>
      </c>
      <c r="Q1413">
        <v>1.6</v>
      </c>
      <c r="R1413" s="3" t="s">
        <v>1749</v>
      </c>
      <c r="S1413">
        <v>3.2</v>
      </c>
      <c r="T1413" s="3" t="s">
        <v>1749</v>
      </c>
      <c r="U1413">
        <v>1.1000000000000001</v>
      </c>
      <c r="V1413" s="3" t="s">
        <v>1749</v>
      </c>
      <c r="W1413">
        <v>1.1000000000000001</v>
      </c>
      <c r="X1413" s="3" t="s">
        <v>1749</v>
      </c>
      <c r="Y1413">
        <v>4</v>
      </c>
      <c r="Z1413" s="3" t="s">
        <v>1749</v>
      </c>
      <c r="AA1413">
        <v>3.8</v>
      </c>
      <c r="AB1413" s="3" t="s">
        <v>1749</v>
      </c>
      <c r="AC1413">
        <v>12</v>
      </c>
      <c r="AD1413">
        <v>79</v>
      </c>
      <c r="AE1413">
        <v>10</v>
      </c>
      <c r="AF1413">
        <v>3364</v>
      </c>
      <c r="AG1413">
        <v>13084</v>
      </c>
      <c r="AH1413">
        <v>13964</v>
      </c>
      <c r="AI1413">
        <v>26036</v>
      </c>
      <c r="AJ1413">
        <v>18.982142499999998</v>
      </c>
      <c r="AK1413">
        <v>-99.235604800000004</v>
      </c>
    </row>
    <row r="1414" spans="1:37" x14ac:dyDescent="0.3">
      <c r="A1414">
        <v>1450</v>
      </c>
      <c r="B1414" s="3" t="s">
        <v>1002</v>
      </c>
      <c r="C1414" t="s">
        <v>1681</v>
      </c>
      <c r="D1414" t="s">
        <v>62</v>
      </c>
      <c r="E1414" t="s">
        <v>333</v>
      </c>
      <c r="F1414" t="s">
        <v>61</v>
      </c>
      <c r="G1414" t="s">
        <v>78</v>
      </c>
      <c r="H1414" t="s">
        <v>320</v>
      </c>
      <c r="I1414">
        <v>4</v>
      </c>
      <c r="J1414" t="s">
        <v>64</v>
      </c>
      <c r="K1414">
        <v>6.4</v>
      </c>
      <c r="L1414" s="3" t="s">
        <v>1748</v>
      </c>
      <c r="M1414">
        <v>4.9000000000000004</v>
      </c>
      <c r="N1414" s="3" t="s">
        <v>1748</v>
      </c>
      <c r="O1414">
        <v>5.2</v>
      </c>
      <c r="P1414" s="3" t="s">
        <v>1749</v>
      </c>
      <c r="Q1414">
        <v>1.5</v>
      </c>
      <c r="R1414" s="3" t="s">
        <v>1749</v>
      </c>
      <c r="S1414">
        <v>3.2</v>
      </c>
      <c r="T1414" s="3" t="s">
        <v>1749</v>
      </c>
      <c r="U1414">
        <v>1.3</v>
      </c>
      <c r="V1414" s="3" t="s">
        <v>1749</v>
      </c>
      <c r="W1414">
        <v>1</v>
      </c>
      <c r="X1414" s="3" t="s">
        <v>1749</v>
      </c>
      <c r="Y1414">
        <v>7.9</v>
      </c>
      <c r="Z1414" s="3" t="s">
        <v>1749</v>
      </c>
      <c r="AA1414">
        <v>1.6</v>
      </c>
      <c r="AB1414" s="3" t="s">
        <v>1749</v>
      </c>
      <c r="AC1414">
        <v>12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>
        <v>4.6339981000000003</v>
      </c>
      <c r="AK1414">
        <v>-74.066636399999993</v>
      </c>
    </row>
    <row r="1415" spans="1:37" x14ac:dyDescent="0.3">
      <c r="A1415">
        <v>1451</v>
      </c>
      <c r="B1415" s="3" t="s">
        <v>1002</v>
      </c>
      <c r="C1415" t="s">
        <v>1682</v>
      </c>
      <c r="D1415" t="s">
        <v>215</v>
      </c>
      <c r="E1415" t="s">
        <v>216</v>
      </c>
      <c r="F1415" t="s">
        <v>61</v>
      </c>
      <c r="G1415" t="s">
        <v>69</v>
      </c>
      <c r="H1415" t="s">
        <v>320</v>
      </c>
      <c r="I1415">
        <v>3</v>
      </c>
      <c r="J1415" t="s">
        <v>64</v>
      </c>
      <c r="K1415">
        <v>3.7</v>
      </c>
      <c r="L1415" s="3" t="s">
        <v>1748</v>
      </c>
      <c r="M1415">
        <v>2.4</v>
      </c>
      <c r="N1415" s="3" t="s">
        <v>1748</v>
      </c>
      <c r="O1415">
        <v>8.6</v>
      </c>
      <c r="P1415" s="3" t="s">
        <v>1749</v>
      </c>
      <c r="Q1415">
        <v>2.6</v>
      </c>
      <c r="R1415" s="3" t="s">
        <v>1749</v>
      </c>
      <c r="S1415">
        <v>5.5</v>
      </c>
      <c r="T1415" s="3" t="s">
        <v>1749</v>
      </c>
      <c r="U1415">
        <v>1.1000000000000001</v>
      </c>
      <c r="V1415" s="3" t="s">
        <v>1749</v>
      </c>
      <c r="W1415">
        <v>1.2</v>
      </c>
      <c r="X1415" s="3" t="s">
        <v>1749</v>
      </c>
      <c r="Y1415">
        <v>4.0999999999999996</v>
      </c>
      <c r="Z1415" s="3" t="s">
        <v>1749</v>
      </c>
      <c r="AA1415">
        <v>1.4</v>
      </c>
      <c r="AB1415" s="3" t="s">
        <v>1749</v>
      </c>
      <c r="AC1415">
        <v>12</v>
      </c>
      <c r="AD1415">
        <v>83</v>
      </c>
      <c r="AE1415">
        <v>11</v>
      </c>
      <c r="AF1415">
        <v>5757</v>
      </c>
      <c r="AG1415">
        <v>9004</v>
      </c>
      <c r="AH1415">
        <v>24975</v>
      </c>
      <c r="AI1415">
        <v>46620</v>
      </c>
      <c r="AJ1415">
        <v>-36.7985258</v>
      </c>
      <c r="AK1415">
        <v>-73.055918000000005</v>
      </c>
    </row>
    <row r="1416" spans="1:37" x14ac:dyDescent="0.3">
      <c r="A1416">
        <v>1452</v>
      </c>
      <c r="B1416" s="3" t="s">
        <v>1354</v>
      </c>
      <c r="C1416" t="s">
        <v>1683</v>
      </c>
      <c r="D1416" t="s">
        <v>1057</v>
      </c>
      <c r="E1416" t="s">
        <v>1058</v>
      </c>
      <c r="F1416" t="s">
        <v>68</v>
      </c>
      <c r="G1416" t="s">
        <v>78</v>
      </c>
      <c r="H1416" t="s">
        <v>708</v>
      </c>
      <c r="I1416">
        <v>4</v>
      </c>
      <c r="J1416" t="s">
        <v>64</v>
      </c>
      <c r="K1416">
        <v>3.9</v>
      </c>
      <c r="L1416" s="3" t="s">
        <v>1748</v>
      </c>
      <c r="M1416">
        <v>4.2</v>
      </c>
      <c r="N1416" s="3" t="s">
        <v>1748</v>
      </c>
      <c r="O1416">
        <v>2.9</v>
      </c>
      <c r="P1416" s="3" t="s">
        <v>1749</v>
      </c>
      <c r="Q1416">
        <v>1.3</v>
      </c>
      <c r="R1416" s="3" t="s">
        <v>1749</v>
      </c>
      <c r="S1416">
        <v>6.9</v>
      </c>
      <c r="T1416" s="3" t="s">
        <v>1749</v>
      </c>
      <c r="U1416">
        <v>1.3</v>
      </c>
      <c r="V1416" s="3" t="s">
        <v>1749</v>
      </c>
      <c r="W1416">
        <v>1</v>
      </c>
      <c r="X1416" s="3" t="s">
        <v>1749</v>
      </c>
      <c r="Y1416">
        <v>14.4</v>
      </c>
      <c r="Z1416" s="3">
        <v>585</v>
      </c>
      <c r="AA1416">
        <v>1</v>
      </c>
      <c r="AB1416" s="3" t="s">
        <v>1749</v>
      </c>
      <c r="AC1416">
        <v>12</v>
      </c>
      <c r="AD1416" t="e">
        <v>#N/A</v>
      </c>
      <c r="AE1416" t="e">
        <v>#N/A</v>
      </c>
      <c r="AF1416" t="e">
        <v>#N/A</v>
      </c>
      <c r="AG1416" t="e">
        <v>#N/A</v>
      </c>
      <c r="AH1416" t="e">
        <v>#N/A</v>
      </c>
      <c r="AI1416" t="e">
        <v>#N/A</v>
      </c>
      <c r="AJ1416">
        <v>-2.1891341</v>
      </c>
      <c r="AK1416">
        <v>-79.889903099999998</v>
      </c>
    </row>
    <row r="1417" spans="1:37" x14ac:dyDescent="0.3">
      <c r="A1417">
        <v>1453</v>
      </c>
      <c r="B1417" s="3" t="s">
        <v>1002</v>
      </c>
      <c r="C1417" t="s">
        <v>1684</v>
      </c>
      <c r="D1417" t="s">
        <v>215</v>
      </c>
      <c r="E1417" t="s">
        <v>216</v>
      </c>
      <c r="F1417" t="s">
        <v>68</v>
      </c>
      <c r="G1417" t="s">
        <v>78</v>
      </c>
      <c r="H1417" t="s">
        <v>708</v>
      </c>
      <c r="I1417">
        <v>3</v>
      </c>
      <c r="J1417" t="s">
        <v>440</v>
      </c>
      <c r="K1417">
        <v>4.8</v>
      </c>
      <c r="L1417" s="3" t="s">
        <v>1748</v>
      </c>
      <c r="M1417">
        <v>3.2</v>
      </c>
      <c r="N1417" s="3" t="s">
        <v>1748</v>
      </c>
      <c r="O1417">
        <v>3.2</v>
      </c>
      <c r="P1417" s="3" t="s">
        <v>1749</v>
      </c>
      <c r="Q1417">
        <v>1.7</v>
      </c>
      <c r="R1417" s="3" t="s">
        <v>1749</v>
      </c>
      <c r="S1417">
        <v>4.2</v>
      </c>
      <c r="T1417" s="3" t="s">
        <v>1749</v>
      </c>
      <c r="U1417">
        <v>1.9</v>
      </c>
      <c r="V1417" s="3" t="s">
        <v>1749</v>
      </c>
      <c r="W1417">
        <v>1</v>
      </c>
      <c r="X1417" s="3" t="s">
        <v>1749</v>
      </c>
      <c r="Y1417">
        <v>4.0999999999999996</v>
      </c>
      <c r="Z1417" s="3" t="s">
        <v>1749</v>
      </c>
      <c r="AA1417">
        <v>1</v>
      </c>
      <c r="AB1417" s="3" t="s">
        <v>1749</v>
      </c>
      <c r="AC1417">
        <v>12</v>
      </c>
      <c r="AD1417">
        <v>83</v>
      </c>
      <c r="AE1417">
        <v>11</v>
      </c>
      <c r="AF1417">
        <v>5757</v>
      </c>
      <c r="AG1417">
        <v>9004</v>
      </c>
      <c r="AH1417">
        <v>24975</v>
      </c>
      <c r="AI1417">
        <v>46620</v>
      </c>
      <c r="AJ1417">
        <v>-33.452910199999998</v>
      </c>
      <c r="AK1417">
        <v>-70.659915100000006</v>
      </c>
    </row>
    <row r="1418" spans="1:37" x14ac:dyDescent="0.3">
      <c r="A1418">
        <v>1454</v>
      </c>
      <c r="B1418" s="3" t="s">
        <v>1002</v>
      </c>
      <c r="C1418" t="s">
        <v>1685</v>
      </c>
      <c r="D1418" t="s">
        <v>62</v>
      </c>
      <c r="E1418" t="s">
        <v>333</v>
      </c>
      <c r="F1418" t="s">
        <v>68</v>
      </c>
      <c r="G1418" t="s">
        <v>69</v>
      </c>
      <c r="H1418" t="s">
        <v>708</v>
      </c>
      <c r="I1418">
        <v>4</v>
      </c>
      <c r="J1418" t="s">
        <v>70</v>
      </c>
      <c r="K1418">
        <v>5.4</v>
      </c>
      <c r="L1418" s="3" t="s">
        <v>1748</v>
      </c>
      <c r="M1418">
        <v>4</v>
      </c>
      <c r="N1418" s="3" t="s">
        <v>1748</v>
      </c>
      <c r="O1418">
        <v>3</v>
      </c>
      <c r="P1418" s="3" t="s">
        <v>1749</v>
      </c>
      <c r="Q1418">
        <v>1.5</v>
      </c>
      <c r="R1418" s="3" t="s">
        <v>1749</v>
      </c>
      <c r="S1418">
        <v>0</v>
      </c>
      <c r="T1418" s="3">
        <v>0</v>
      </c>
      <c r="U1418">
        <v>0</v>
      </c>
      <c r="V1418" s="3">
        <v>0</v>
      </c>
      <c r="W1418">
        <v>1</v>
      </c>
      <c r="X1418" s="3" t="s">
        <v>1749</v>
      </c>
      <c r="Y1418">
        <v>6.2</v>
      </c>
      <c r="Z1418" s="3" t="s">
        <v>1749</v>
      </c>
      <c r="AA1418">
        <v>1</v>
      </c>
      <c r="AB1418" s="3" t="s">
        <v>1749</v>
      </c>
      <c r="AC1418">
        <v>12</v>
      </c>
      <c r="AD1418" t="e">
        <v>#N/A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  <c r="AJ1418">
        <v>5.0559545999999997</v>
      </c>
      <c r="AK1418">
        <v>-75.492888300000004</v>
      </c>
    </row>
    <row r="1419" spans="1:37" x14ac:dyDescent="0.3">
      <c r="A1419">
        <v>1455</v>
      </c>
      <c r="B1419" s="3" t="s">
        <v>1002</v>
      </c>
      <c r="C1419" t="s">
        <v>1686</v>
      </c>
      <c r="D1419" t="s">
        <v>1057</v>
      </c>
      <c r="E1419" t="s">
        <v>1058</v>
      </c>
      <c r="F1419" t="s">
        <v>68</v>
      </c>
      <c r="G1419" t="s">
        <v>69</v>
      </c>
      <c r="H1419" t="s">
        <v>708</v>
      </c>
      <c r="I1419">
        <v>5</v>
      </c>
      <c r="J1419" t="s">
        <v>70</v>
      </c>
      <c r="K1419">
        <v>6.3</v>
      </c>
      <c r="L1419" s="3" t="s">
        <v>1748</v>
      </c>
      <c r="M1419">
        <v>2.2999999999999998</v>
      </c>
      <c r="N1419" s="3" t="s">
        <v>1748</v>
      </c>
      <c r="O1419">
        <v>4.4000000000000004</v>
      </c>
      <c r="P1419" s="3" t="s">
        <v>1749</v>
      </c>
      <c r="Q1419">
        <v>2.2999999999999998</v>
      </c>
      <c r="R1419" s="3" t="s">
        <v>1749</v>
      </c>
      <c r="S1419">
        <v>3.3</v>
      </c>
      <c r="T1419" s="3" t="s">
        <v>1749</v>
      </c>
      <c r="U1419">
        <v>1.5</v>
      </c>
      <c r="V1419" s="3" t="s">
        <v>1749</v>
      </c>
      <c r="W1419">
        <v>1.1000000000000001</v>
      </c>
      <c r="X1419" s="3" t="s">
        <v>1749</v>
      </c>
      <c r="Y1419">
        <v>6.1</v>
      </c>
      <c r="Z1419" s="3" t="s">
        <v>1749</v>
      </c>
      <c r="AA1419">
        <v>1.1000000000000001</v>
      </c>
      <c r="AB1419" s="3" t="s">
        <v>1749</v>
      </c>
      <c r="AC1419">
        <v>12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>
        <v>-2.9004601999999999</v>
      </c>
      <c r="AK1419">
        <v>-79.009691599999996</v>
      </c>
    </row>
    <row r="1420" spans="1:37" x14ac:dyDescent="0.3">
      <c r="A1420">
        <v>1456</v>
      </c>
      <c r="B1420" s="3" t="s">
        <v>1002</v>
      </c>
      <c r="C1420" t="s">
        <v>1687</v>
      </c>
      <c r="D1420" t="s">
        <v>62</v>
      </c>
      <c r="E1420" t="s">
        <v>333</v>
      </c>
      <c r="F1420" t="s">
        <v>61</v>
      </c>
      <c r="G1420" t="s">
        <v>78</v>
      </c>
      <c r="H1420" t="s">
        <v>320</v>
      </c>
      <c r="I1420">
        <v>4</v>
      </c>
      <c r="J1420" t="s">
        <v>64</v>
      </c>
      <c r="K1420">
        <v>6.3</v>
      </c>
      <c r="L1420" s="3" t="s">
        <v>1748</v>
      </c>
      <c r="M1420">
        <v>4.8</v>
      </c>
      <c r="N1420" s="3" t="s">
        <v>1748</v>
      </c>
      <c r="O1420">
        <v>5.8</v>
      </c>
      <c r="P1420" s="3" t="s">
        <v>1749</v>
      </c>
      <c r="Q1420">
        <v>1.3</v>
      </c>
      <c r="R1420" s="3" t="s">
        <v>1749</v>
      </c>
      <c r="S1420">
        <v>2.2000000000000002</v>
      </c>
      <c r="T1420" s="3" t="s">
        <v>1749</v>
      </c>
      <c r="U1420">
        <v>1.5</v>
      </c>
      <c r="V1420" s="3" t="s">
        <v>1749</v>
      </c>
      <c r="W1420">
        <v>1</v>
      </c>
      <c r="X1420" s="3" t="s">
        <v>1749</v>
      </c>
      <c r="Y1420">
        <v>7.3</v>
      </c>
      <c r="Z1420" s="3" t="s">
        <v>1749</v>
      </c>
      <c r="AA1420">
        <v>1.1000000000000001</v>
      </c>
      <c r="AB1420" s="3" t="s">
        <v>1749</v>
      </c>
      <c r="AC1420">
        <v>12</v>
      </c>
      <c r="AD1420" t="e">
        <v>#N/A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>
        <v>22.043581799999998</v>
      </c>
      <c r="AK1420">
        <v>-102.6376214</v>
      </c>
    </row>
    <row r="1421" spans="1:37" x14ac:dyDescent="0.3">
      <c r="A1421">
        <v>1457</v>
      </c>
      <c r="B1421" s="3" t="s">
        <v>1002</v>
      </c>
      <c r="C1421" t="s">
        <v>1688</v>
      </c>
      <c r="D1421" t="s">
        <v>215</v>
      </c>
      <c r="E1421" t="s">
        <v>216</v>
      </c>
      <c r="F1421" t="s">
        <v>61</v>
      </c>
      <c r="G1421" t="s">
        <v>78</v>
      </c>
      <c r="H1421" t="s">
        <v>320</v>
      </c>
      <c r="I1421">
        <v>3</v>
      </c>
      <c r="J1421" t="s">
        <v>70</v>
      </c>
      <c r="K1421">
        <v>3.9</v>
      </c>
      <c r="L1421" s="3" t="s">
        <v>1748</v>
      </c>
      <c r="M1421">
        <v>2</v>
      </c>
      <c r="N1421" s="3" t="s">
        <v>1748</v>
      </c>
      <c r="O1421">
        <v>3</v>
      </c>
      <c r="P1421" s="3" t="s">
        <v>1749</v>
      </c>
      <c r="Q1421">
        <v>7.3</v>
      </c>
      <c r="R1421" s="3" t="s">
        <v>1749</v>
      </c>
      <c r="S1421">
        <v>4.7</v>
      </c>
      <c r="T1421" s="3" t="s">
        <v>1749</v>
      </c>
      <c r="U1421">
        <v>1.3</v>
      </c>
      <c r="V1421" s="3" t="s">
        <v>1749</v>
      </c>
      <c r="W1421">
        <v>1</v>
      </c>
      <c r="X1421" s="3" t="s">
        <v>1749</v>
      </c>
      <c r="Y1421">
        <v>7.7</v>
      </c>
      <c r="Z1421" s="3" t="s">
        <v>1749</v>
      </c>
      <c r="AA1421">
        <v>1.2</v>
      </c>
      <c r="AB1421" s="3" t="s">
        <v>1749</v>
      </c>
      <c r="AC1421">
        <v>12</v>
      </c>
      <c r="AD1421">
        <v>83</v>
      </c>
      <c r="AE1421">
        <v>11</v>
      </c>
      <c r="AF1421">
        <v>5757</v>
      </c>
      <c r="AG1421">
        <v>9004</v>
      </c>
      <c r="AH1421">
        <v>24975</v>
      </c>
      <c r="AI1421">
        <v>46620</v>
      </c>
      <c r="AJ1421">
        <v>-29.902669100000001</v>
      </c>
      <c r="AK1421">
        <v>-71.251937400000003</v>
      </c>
    </row>
    <row r="1422" spans="1:37" x14ac:dyDescent="0.3">
      <c r="A1422">
        <v>1458</v>
      </c>
      <c r="B1422" s="3" t="s">
        <v>1002</v>
      </c>
      <c r="C1422" t="s">
        <v>1689</v>
      </c>
      <c r="D1422" t="s">
        <v>62</v>
      </c>
      <c r="E1422" t="s">
        <v>333</v>
      </c>
      <c r="F1422" t="s">
        <v>68</v>
      </c>
      <c r="G1422" t="s">
        <v>78</v>
      </c>
      <c r="H1422" t="s">
        <v>708</v>
      </c>
      <c r="I1422">
        <v>3</v>
      </c>
      <c r="J1422" t="s">
        <v>440</v>
      </c>
      <c r="K1422">
        <v>3.8</v>
      </c>
      <c r="L1422" s="3" t="s">
        <v>1748</v>
      </c>
      <c r="M1422">
        <v>2.9</v>
      </c>
      <c r="N1422" s="3" t="s">
        <v>1748</v>
      </c>
      <c r="O1422">
        <v>6.7</v>
      </c>
      <c r="P1422" s="3" t="s">
        <v>1749</v>
      </c>
      <c r="Q1422">
        <v>1.3</v>
      </c>
      <c r="R1422" s="3" t="s">
        <v>1749</v>
      </c>
      <c r="S1422">
        <v>8.6999999999999993</v>
      </c>
      <c r="T1422" s="3" t="s">
        <v>1749</v>
      </c>
      <c r="U1422">
        <v>1.6</v>
      </c>
      <c r="V1422" s="3" t="s">
        <v>1749</v>
      </c>
      <c r="W1422">
        <v>1</v>
      </c>
      <c r="X1422" s="3" t="s">
        <v>1749</v>
      </c>
      <c r="Y1422">
        <v>8</v>
      </c>
      <c r="Z1422" s="3" t="s">
        <v>1749</v>
      </c>
      <c r="AA1422">
        <v>1</v>
      </c>
      <c r="AB1422" s="3" t="s">
        <v>1749</v>
      </c>
      <c r="AC1422">
        <v>12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>
        <v>7.1058835</v>
      </c>
      <c r="AK1422">
        <v>-73.094852299999999</v>
      </c>
    </row>
    <row r="1423" spans="1:37" x14ac:dyDescent="0.3">
      <c r="A1423">
        <v>1459</v>
      </c>
      <c r="B1423" s="3" t="s">
        <v>1002</v>
      </c>
      <c r="C1423" t="s">
        <v>1690</v>
      </c>
      <c r="D1423" t="s">
        <v>202</v>
      </c>
      <c r="E1423" t="s">
        <v>203</v>
      </c>
      <c r="F1423" t="s">
        <v>82</v>
      </c>
      <c r="G1423" t="s">
        <v>62</v>
      </c>
      <c r="H1423" t="s">
        <v>320</v>
      </c>
      <c r="I1423">
        <v>4</v>
      </c>
      <c r="J1423" t="s">
        <v>70</v>
      </c>
      <c r="K1423">
        <v>4</v>
      </c>
      <c r="L1423" s="3" t="s">
        <v>1748</v>
      </c>
      <c r="M1423">
        <v>1.7</v>
      </c>
      <c r="N1423" s="3" t="s">
        <v>1748</v>
      </c>
      <c r="O1423">
        <v>4.5</v>
      </c>
      <c r="P1423" s="3" t="s">
        <v>1749</v>
      </c>
      <c r="Q1423">
        <v>1.8</v>
      </c>
      <c r="R1423" s="3" t="s">
        <v>1749</v>
      </c>
      <c r="S1423">
        <v>3.7</v>
      </c>
      <c r="T1423" s="3" t="s">
        <v>1749</v>
      </c>
      <c r="U1423">
        <v>1.5</v>
      </c>
      <c r="V1423" s="3" t="s">
        <v>1749</v>
      </c>
      <c r="W1423">
        <v>1</v>
      </c>
      <c r="X1423" s="3" t="s">
        <v>1749</v>
      </c>
      <c r="Y1423">
        <v>8.1999999999999993</v>
      </c>
      <c r="Z1423" s="3" t="s">
        <v>1749</v>
      </c>
      <c r="AA1423">
        <v>1</v>
      </c>
      <c r="AB1423" s="3" t="s">
        <v>1749</v>
      </c>
      <c r="AC1423">
        <v>12</v>
      </c>
      <c r="AD1423">
        <v>79</v>
      </c>
      <c r="AE1423">
        <v>10</v>
      </c>
      <c r="AF1423">
        <v>3364</v>
      </c>
      <c r="AG1423">
        <v>13084</v>
      </c>
      <c r="AH1423">
        <v>13964</v>
      </c>
      <c r="AI1423">
        <v>26036</v>
      </c>
      <c r="AJ1423">
        <v>29.083476099999999</v>
      </c>
      <c r="AK1423">
        <v>-110.9603621</v>
      </c>
    </row>
    <row r="1424" spans="1:37" x14ac:dyDescent="0.3">
      <c r="A1424">
        <v>1460</v>
      </c>
      <c r="B1424" s="3" t="s">
        <v>1354</v>
      </c>
      <c r="C1424" t="s">
        <v>1691</v>
      </c>
      <c r="D1424" t="s">
        <v>215</v>
      </c>
      <c r="E1424" t="s">
        <v>216</v>
      </c>
      <c r="F1424" t="s">
        <v>61</v>
      </c>
      <c r="G1424" t="s">
        <v>78</v>
      </c>
      <c r="H1424" t="s">
        <v>63</v>
      </c>
      <c r="I1424">
        <v>3</v>
      </c>
      <c r="J1424" t="s">
        <v>70</v>
      </c>
      <c r="K1424">
        <v>3.6</v>
      </c>
      <c r="L1424" s="3" t="s">
        <v>1748</v>
      </c>
      <c r="M1424">
        <v>2.2999999999999998</v>
      </c>
      <c r="N1424" s="3" t="s">
        <v>1748</v>
      </c>
      <c r="O1424">
        <v>2.1</v>
      </c>
      <c r="P1424" s="3" t="s">
        <v>1749</v>
      </c>
      <c r="Q1424">
        <v>8</v>
      </c>
      <c r="R1424" s="3" t="s">
        <v>1749</v>
      </c>
      <c r="S1424">
        <v>0</v>
      </c>
      <c r="T1424" s="3">
        <v>0</v>
      </c>
      <c r="U1424">
        <v>0</v>
      </c>
      <c r="V1424" s="3">
        <v>0</v>
      </c>
      <c r="W1424">
        <v>2.6</v>
      </c>
      <c r="X1424" s="3" t="s">
        <v>1749</v>
      </c>
      <c r="Y1424">
        <v>4.0999999999999996</v>
      </c>
      <c r="Z1424" s="3" t="s">
        <v>1749</v>
      </c>
      <c r="AA1424">
        <v>1</v>
      </c>
      <c r="AB1424" s="3" t="s">
        <v>1749</v>
      </c>
      <c r="AC1424">
        <v>12</v>
      </c>
      <c r="AD1424">
        <v>83</v>
      </c>
      <c r="AE1424">
        <v>11</v>
      </c>
      <c r="AF1424">
        <v>5757</v>
      </c>
      <c r="AG1424">
        <v>9004</v>
      </c>
      <c r="AH1424">
        <v>24975</v>
      </c>
      <c r="AI1424">
        <v>46620</v>
      </c>
      <c r="AJ1424">
        <v>-19.924349200000002</v>
      </c>
      <c r="AK1424">
        <v>-69.510951300000002</v>
      </c>
    </row>
    <row r="1425" spans="1:37" x14ac:dyDescent="0.3">
      <c r="A1425">
        <v>1461</v>
      </c>
      <c r="B1425" s="3" t="s">
        <v>1002</v>
      </c>
      <c r="C1425" t="s">
        <v>1692</v>
      </c>
      <c r="D1425" t="s">
        <v>62</v>
      </c>
      <c r="E1425" t="s">
        <v>333</v>
      </c>
      <c r="F1425" t="s">
        <v>68</v>
      </c>
      <c r="G1425" t="s">
        <v>62</v>
      </c>
      <c r="H1425" t="s">
        <v>708</v>
      </c>
      <c r="I1425">
        <v>4</v>
      </c>
      <c r="J1425" t="s">
        <v>70</v>
      </c>
      <c r="K1425">
        <v>4.2</v>
      </c>
      <c r="L1425" s="3" t="s">
        <v>1748</v>
      </c>
      <c r="M1425">
        <v>4.5999999999999996</v>
      </c>
      <c r="N1425" s="3" t="s">
        <v>1748</v>
      </c>
      <c r="O1425">
        <v>2.7</v>
      </c>
      <c r="P1425" s="3" t="s">
        <v>1749</v>
      </c>
      <c r="Q1425">
        <v>1.3</v>
      </c>
      <c r="R1425" s="3" t="s">
        <v>1749</v>
      </c>
      <c r="S1425">
        <v>6.4</v>
      </c>
      <c r="T1425" s="3" t="s">
        <v>1749</v>
      </c>
      <c r="U1425">
        <v>1.3</v>
      </c>
      <c r="V1425" s="3" t="s">
        <v>1749</v>
      </c>
      <c r="W1425">
        <v>1</v>
      </c>
      <c r="X1425" s="3" t="s">
        <v>1749</v>
      </c>
      <c r="Y1425">
        <v>6.4</v>
      </c>
      <c r="Z1425" s="3" t="s">
        <v>1749</v>
      </c>
      <c r="AA1425">
        <v>1</v>
      </c>
      <c r="AB1425" s="3" t="s">
        <v>1749</v>
      </c>
      <c r="AC1425">
        <v>12</v>
      </c>
      <c r="AD1425" t="e">
        <v>#N/A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  <c r="AJ1425">
        <v>11.226246099999999</v>
      </c>
      <c r="AK1425">
        <v>-74.187360799999993</v>
      </c>
    </row>
    <row r="1426" spans="1:37" x14ac:dyDescent="0.3">
      <c r="A1426">
        <v>1462</v>
      </c>
      <c r="B1426" s="3" t="s">
        <v>1002</v>
      </c>
      <c r="C1426" t="s">
        <v>1693</v>
      </c>
      <c r="D1426" t="s">
        <v>202</v>
      </c>
      <c r="E1426" t="s">
        <v>203</v>
      </c>
      <c r="F1426" t="s">
        <v>82</v>
      </c>
      <c r="G1426" t="s">
        <v>78</v>
      </c>
      <c r="H1426" t="s">
        <v>708</v>
      </c>
      <c r="I1426">
        <v>4</v>
      </c>
      <c r="J1426" t="s">
        <v>440</v>
      </c>
      <c r="K1426">
        <v>3.7</v>
      </c>
      <c r="L1426" s="3" t="s">
        <v>1748</v>
      </c>
      <c r="M1426">
        <v>13.3</v>
      </c>
      <c r="N1426" s="3" t="s">
        <v>1748</v>
      </c>
      <c r="O1426">
        <v>4.5999999999999996</v>
      </c>
      <c r="P1426" s="3" t="s">
        <v>1749</v>
      </c>
      <c r="Q1426">
        <v>1</v>
      </c>
      <c r="R1426" s="3" t="s">
        <v>1749</v>
      </c>
      <c r="S1426">
        <v>1.2</v>
      </c>
      <c r="T1426" s="3" t="s">
        <v>1749</v>
      </c>
      <c r="U1426">
        <v>1.3</v>
      </c>
      <c r="V1426" s="3" t="s">
        <v>1749</v>
      </c>
      <c r="W1426">
        <v>1</v>
      </c>
      <c r="X1426" s="3" t="s">
        <v>1749</v>
      </c>
      <c r="Y1426">
        <v>4.2</v>
      </c>
      <c r="Z1426" s="3" t="s">
        <v>1749</v>
      </c>
      <c r="AA1426">
        <v>1</v>
      </c>
      <c r="AB1426" s="3" t="s">
        <v>1749</v>
      </c>
      <c r="AC1426">
        <v>12</v>
      </c>
      <c r="AD1426">
        <v>79</v>
      </c>
      <c r="AE1426">
        <v>10</v>
      </c>
      <c r="AF1426">
        <v>3364</v>
      </c>
      <c r="AG1426">
        <v>13084</v>
      </c>
      <c r="AH1426">
        <v>13964</v>
      </c>
      <c r="AI1426">
        <v>26036</v>
      </c>
      <c r="AJ1426">
        <v>22.001229899999998</v>
      </c>
      <c r="AK1426">
        <v>-102.6378708</v>
      </c>
    </row>
    <row r="1427" spans="1:37" x14ac:dyDescent="0.3">
      <c r="A1427">
        <v>1463</v>
      </c>
      <c r="B1427" s="3" t="s">
        <v>1354</v>
      </c>
      <c r="C1427" t="s">
        <v>1694</v>
      </c>
      <c r="D1427" t="s">
        <v>1585</v>
      </c>
      <c r="E1427" t="s">
        <v>1586</v>
      </c>
      <c r="F1427" t="s">
        <v>82</v>
      </c>
      <c r="G1427" t="s">
        <v>62</v>
      </c>
      <c r="H1427" t="s">
        <v>1356</v>
      </c>
      <c r="I1427">
        <v>5</v>
      </c>
      <c r="J1427" t="s">
        <v>70</v>
      </c>
      <c r="K1427">
        <v>5</v>
      </c>
      <c r="L1427" s="3" t="s">
        <v>1748</v>
      </c>
      <c r="M1427">
        <v>2.6</v>
      </c>
      <c r="N1427" s="3" t="s">
        <v>1748</v>
      </c>
      <c r="O1427">
        <v>1.2</v>
      </c>
      <c r="P1427" s="3" t="s">
        <v>1749</v>
      </c>
      <c r="Q1427">
        <v>1.1000000000000001</v>
      </c>
      <c r="R1427" s="3" t="s">
        <v>1749</v>
      </c>
      <c r="S1427">
        <v>0</v>
      </c>
      <c r="T1427" s="3">
        <v>0</v>
      </c>
      <c r="U1427">
        <v>1.1000000000000001</v>
      </c>
      <c r="V1427" s="3" t="s">
        <v>1749</v>
      </c>
      <c r="W1427">
        <v>1</v>
      </c>
      <c r="X1427" s="3" t="s">
        <v>1749</v>
      </c>
      <c r="Y1427">
        <v>17.100000000000001</v>
      </c>
      <c r="Z1427" s="3">
        <v>491</v>
      </c>
      <c r="AA1427">
        <v>1</v>
      </c>
      <c r="AB1427" s="3" t="s">
        <v>1749</v>
      </c>
      <c r="AC1427">
        <v>12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>
        <v>-17.413976600000002</v>
      </c>
      <c r="AK1427">
        <v>-66.165322399999994</v>
      </c>
    </row>
    <row r="1428" spans="1:37" x14ac:dyDescent="0.3">
      <c r="A1428">
        <v>1464</v>
      </c>
      <c r="B1428" s="3" t="s">
        <v>1354</v>
      </c>
      <c r="C1428" t="s">
        <v>1695</v>
      </c>
      <c r="D1428" t="s">
        <v>202</v>
      </c>
      <c r="E1428" t="s">
        <v>203</v>
      </c>
      <c r="F1428" t="s">
        <v>82</v>
      </c>
      <c r="G1428" t="s">
        <v>69</v>
      </c>
      <c r="H1428" t="s">
        <v>708</v>
      </c>
      <c r="I1428">
        <v>5</v>
      </c>
      <c r="J1428" t="s">
        <v>70</v>
      </c>
      <c r="K1428">
        <v>3.9</v>
      </c>
      <c r="L1428" s="3" t="s">
        <v>1748</v>
      </c>
      <c r="M1428">
        <v>1.8</v>
      </c>
      <c r="N1428" s="3" t="s">
        <v>1748</v>
      </c>
      <c r="O1428">
        <v>2.9</v>
      </c>
      <c r="P1428" s="3" t="s">
        <v>1749</v>
      </c>
      <c r="Q1428">
        <v>2.1</v>
      </c>
      <c r="R1428" s="3" t="s">
        <v>1749</v>
      </c>
      <c r="S1428">
        <v>0</v>
      </c>
      <c r="T1428" s="3">
        <v>0</v>
      </c>
      <c r="U1428">
        <v>0</v>
      </c>
      <c r="V1428" s="3">
        <v>0</v>
      </c>
      <c r="W1428">
        <v>1.1000000000000001</v>
      </c>
      <c r="X1428" s="3" t="s">
        <v>1749</v>
      </c>
      <c r="Y1428">
        <v>3.9</v>
      </c>
      <c r="Z1428" s="3" t="s">
        <v>1749</v>
      </c>
      <c r="AA1428">
        <v>1</v>
      </c>
      <c r="AB1428" s="3" t="s">
        <v>1749</v>
      </c>
      <c r="AC1428">
        <v>12</v>
      </c>
      <c r="AD1428">
        <v>79</v>
      </c>
      <c r="AE1428">
        <v>10</v>
      </c>
      <c r="AF1428">
        <v>3364</v>
      </c>
      <c r="AG1428">
        <v>13084</v>
      </c>
      <c r="AH1428">
        <v>13964</v>
      </c>
      <c r="AI1428">
        <v>26036</v>
      </c>
      <c r="AJ1428">
        <v>19.6883768</v>
      </c>
      <c r="AK1428">
        <v>-101.2032763</v>
      </c>
    </row>
    <row r="1429" spans="1:37" x14ac:dyDescent="0.3">
      <c r="A1429">
        <v>1465</v>
      </c>
      <c r="B1429" s="3" t="s">
        <v>1354</v>
      </c>
      <c r="C1429" t="s">
        <v>1696</v>
      </c>
      <c r="D1429" t="s">
        <v>1697</v>
      </c>
      <c r="E1429" t="s">
        <v>1698</v>
      </c>
      <c r="F1429" t="s">
        <v>82</v>
      </c>
      <c r="G1429" t="s">
        <v>69</v>
      </c>
      <c r="H1429" t="s">
        <v>1356</v>
      </c>
      <c r="I1429">
        <v>5</v>
      </c>
      <c r="J1429" t="s">
        <v>70</v>
      </c>
      <c r="K1429">
        <v>4.0999999999999996</v>
      </c>
      <c r="L1429" s="3" t="s">
        <v>1748</v>
      </c>
      <c r="M1429">
        <v>5</v>
      </c>
      <c r="N1429" s="3" t="s">
        <v>1748</v>
      </c>
      <c r="O1429">
        <v>2.9</v>
      </c>
      <c r="P1429" s="3" t="s">
        <v>1749</v>
      </c>
      <c r="Q1429">
        <v>1</v>
      </c>
      <c r="R1429" s="3" t="s">
        <v>1749</v>
      </c>
      <c r="S1429">
        <v>1.7</v>
      </c>
      <c r="T1429" s="3" t="s">
        <v>1749</v>
      </c>
      <c r="U1429">
        <v>0</v>
      </c>
      <c r="V1429" s="3">
        <v>0</v>
      </c>
      <c r="W1429">
        <v>1</v>
      </c>
      <c r="X1429" s="3" t="s">
        <v>1749</v>
      </c>
      <c r="Y1429">
        <v>22.4</v>
      </c>
      <c r="Z1429" s="3">
        <v>369</v>
      </c>
      <c r="AA1429">
        <v>1</v>
      </c>
      <c r="AB1429" s="3" t="s">
        <v>1749</v>
      </c>
      <c r="AC1429">
        <v>12</v>
      </c>
      <c r="AD1429" t="e">
        <v>#N/A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>
        <v>14.0846099</v>
      </c>
      <c r="AK1429">
        <v>-87.162085700000006</v>
      </c>
    </row>
    <row r="1430" spans="1:37" x14ac:dyDescent="0.3">
      <c r="A1430">
        <v>1466</v>
      </c>
      <c r="B1430" s="3" t="s">
        <v>1002</v>
      </c>
      <c r="C1430" t="s">
        <v>1699</v>
      </c>
      <c r="D1430" t="s">
        <v>205</v>
      </c>
      <c r="E1430" t="s">
        <v>206</v>
      </c>
      <c r="F1430" t="s">
        <v>68</v>
      </c>
      <c r="G1430" t="s">
        <v>78</v>
      </c>
      <c r="H1430" t="s">
        <v>320</v>
      </c>
      <c r="I1430">
        <v>3</v>
      </c>
      <c r="J1430" t="s">
        <v>70</v>
      </c>
      <c r="K1430">
        <v>7.4</v>
      </c>
      <c r="L1430" s="3" t="s">
        <v>1748</v>
      </c>
      <c r="M1430">
        <v>2.2000000000000002</v>
      </c>
      <c r="N1430" s="3" t="s">
        <v>1748</v>
      </c>
      <c r="O1430">
        <v>3.2</v>
      </c>
      <c r="P1430" s="3" t="s">
        <v>1749</v>
      </c>
      <c r="Q1430">
        <v>1.8</v>
      </c>
      <c r="R1430" s="3" t="s">
        <v>1749</v>
      </c>
      <c r="S1430">
        <v>3.1</v>
      </c>
      <c r="T1430" s="3" t="s">
        <v>1749</v>
      </c>
      <c r="U1430">
        <v>1.8</v>
      </c>
      <c r="V1430" s="3" t="s">
        <v>1749</v>
      </c>
      <c r="W1430">
        <v>1</v>
      </c>
      <c r="X1430" s="3" t="s">
        <v>1749</v>
      </c>
      <c r="Y1430">
        <v>5.0999999999999996</v>
      </c>
      <c r="Z1430" s="3" t="s">
        <v>1749</v>
      </c>
      <c r="AA1430">
        <v>1</v>
      </c>
      <c r="AB1430" s="3" t="s">
        <v>1749</v>
      </c>
      <c r="AC1430">
        <v>12</v>
      </c>
      <c r="AD1430">
        <v>71</v>
      </c>
      <c r="AE1430">
        <v>2</v>
      </c>
      <c r="AF1430">
        <v>551</v>
      </c>
      <c r="AG1430">
        <v>925</v>
      </c>
      <c r="AH1430">
        <v>12243</v>
      </c>
      <c r="AI1430">
        <v>21932</v>
      </c>
      <c r="AJ1430">
        <v>-34.706532500000002</v>
      </c>
      <c r="AK1430">
        <v>-58.278399399999998</v>
      </c>
    </row>
    <row r="1431" spans="1:37" x14ac:dyDescent="0.3">
      <c r="A1431">
        <v>1467</v>
      </c>
      <c r="B1431" s="3" t="s">
        <v>1002</v>
      </c>
      <c r="C1431" t="s">
        <v>1700</v>
      </c>
      <c r="D1431" t="s">
        <v>205</v>
      </c>
      <c r="E1431" t="s">
        <v>206</v>
      </c>
      <c r="F1431" t="s">
        <v>82</v>
      </c>
      <c r="G1431" t="s">
        <v>69</v>
      </c>
      <c r="H1431" t="s">
        <v>708</v>
      </c>
      <c r="I1431">
        <v>5</v>
      </c>
      <c r="J1431" t="s">
        <v>70</v>
      </c>
      <c r="K1431">
        <v>7.4</v>
      </c>
      <c r="L1431" s="3" t="s">
        <v>1748</v>
      </c>
      <c r="M1431">
        <v>2.7</v>
      </c>
      <c r="N1431" s="3" t="s">
        <v>1748</v>
      </c>
      <c r="O1431">
        <v>2.6</v>
      </c>
      <c r="P1431" s="3" t="s">
        <v>1749</v>
      </c>
      <c r="Q1431">
        <v>1.6</v>
      </c>
      <c r="R1431" s="3" t="s">
        <v>1749</v>
      </c>
      <c r="S1431">
        <v>0</v>
      </c>
      <c r="T1431" s="3">
        <v>0</v>
      </c>
      <c r="U1431">
        <v>0</v>
      </c>
      <c r="V1431" s="3">
        <v>0</v>
      </c>
      <c r="W1431">
        <v>2.2999999999999998</v>
      </c>
      <c r="X1431" s="3" t="s">
        <v>1749</v>
      </c>
      <c r="Y1431">
        <v>5.0999999999999996</v>
      </c>
      <c r="Z1431" s="3" t="s">
        <v>1749</v>
      </c>
      <c r="AA1431">
        <v>1</v>
      </c>
      <c r="AB1431" s="3" t="s">
        <v>1749</v>
      </c>
      <c r="AC1431">
        <v>12</v>
      </c>
      <c r="AD1431">
        <v>71</v>
      </c>
      <c r="AE1431">
        <v>2</v>
      </c>
      <c r="AF1431">
        <v>551</v>
      </c>
      <c r="AG1431">
        <v>925</v>
      </c>
      <c r="AH1431">
        <v>12243</v>
      </c>
      <c r="AI1431">
        <v>21932</v>
      </c>
      <c r="AJ1431">
        <v>-26.8363941</v>
      </c>
      <c r="AK1431">
        <v>-65.2111515</v>
      </c>
    </row>
    <row r="1432" spans="1:37" x14ac:dyDescent="0.3">
      <c r="A1432">
        <v>1468</v>
      </c>
      <c r="B1432" s="3" t="s">
        <v>1002</v>
      </c>
      <c r="C1432" t="s">
        <v>1701</v>
      </c>
      <c r="D1432" t="s">
        <v>205</v>
      </c>
      <c r="E1432" t="s">
        <v>206</v>
      </c>
      <c r="F1432" t="s">
        <v>68</v>
      </c>
      <c r="G1432" t="s">
        <v>69</v>
      </c>
      <c r="H1432" t="s">
        <v>320</v>
      </c>
      <c r="I1432">
        <v>4</v>
      </c>
      <c r="J1432" t="s">
        <v>70</v>
      </c>
      <c r="K1432">
        <v>5.9</v>
      </c>
      <c r="L1432" s="3" t="s">
        <v>1748</v>
      </c>
      <c r="M1432">
        <v>2.5</v>
      </c>
      <c r="N1432" s="3" t="s">
        <v>1748</v>
      </c>
      <c r="O1432">
        <v>14.1</v>
      </c>
      <c r="P1432" s="3" t="s">
        <v>1749</v>
      </c>
      <c r="Q1432">
        <v>1.8</v>
      </c>
      <c r="R1432" s="3" t="s">
        <v>1749</v>
      </c>
      <c r="S1432">
        <v>0</v>
      </c>
      <c r="T1432" s="3">
        <v>0</v>
      </c>
      <c r="U1432">
        <v>0</v>
      </c>
      <c r="V1432" s="3">
        <v>0</v>
      </c>
      <c r="W1432">
        <v>2.1</v>
      </c>
      <c r="X1432" s="3" t="s">
        <v>1749</v>
      </c>
      <c r="Y1432">
        <v>5.0999999999999996</v>
      </c>
      <c r="Z1432" s="3" t="s">
        <v>1749</v>
      </c>
      <c r="AA1432">
        <v>1.1000000000000001</v>
      </c>
      <c r="AB1432" s="3" t="s">
        <v>1749</v>
      </c>
      <c r="AC1432">
        <v>12</v>
      </c>
      <c r="AD1432">
        <v>71</v>
      </c>
      <c r="AE1432">
        <v>2</v>
      </c>
      <c r="AF1432">
        <v>551</v>
      </c>
      <c r="AG1432">
        <v>925</v>
      </c>
      <c r="AH1432">
        <v>12243</v>
      </c>
      <c r="AI1432">
        <v>21932</v>
      </c>
      <c r="AJ1432">
        <v>-38.701726999999998</v>
      </c>
      <c r="AK1432">
        <v>-62.270195999999999</v>
      </c>
    </row>
    <row r="1433" spans="1:37" x14ac:dyDescent="0.3">
      <c r="A1433">
        <v>1469</v>
      </c>
      <c r="B1433" s="3">
        <v>1469</v>
      </c>
      <c r="C1433" t="s">
        <v>1702</v>
      </c>
      <c r="D1433" t="s">
        <v>1057</v>
      </c>
      <c r="E1433" t="s">
        <v>1058</v>
      </c>
      <c r="F1433" t="s">
        <v>68</v>
      </c>
      <c r="G1433" t="s">
        <v>62</v>
      </c>
      <c r="H1433" t="s">
        <v>708</v>
      </c>
      <c r="I1433">
        <v>3</v>
      </c>
      <c r="J1433" t="s">
        <v>64</v>
      </c>
      <c r="K1433">
        <v>6</v>
      </c>
      <c r="L1433" s="3" t="s">
        <v>1748</v>
      </c>
      <c r="M1433">
        <v>3</v>
      </c>
      <c r="N1433" s="3" t="s">
        <v>1748</v>
      </c>
      <c r="O1433">
        <v>3.7</v>
      </c>
      <c r="P1433" s="3" t="s">
        <v>1749</v>
      </c>
      <c r="Q1433">
        <v>1.5</v>
      </c>
      <c r="R1433" s="3" t="s">
        <v>1749</v>
      </c>
      <c r="S1433">
        <v>7</v>
      </c>
      <c r="T1433" s="3" t="s">
        <v>1749</v>
      </c>
      <c r="U1433">
        <v>1.7</v>
      </c>
      <c r="V1433" s="3" t="s">
        <v>1749</v>
      </c>
      <c r="W1433">
        <v>1</v>
      </c>
      <c r="X1433" s="3" t="s">
        <v>1749</v>
      </c>
      <c r="Y1433">
        <v>6.1</v>
      </c>
      <c r="Z1433" s="3" t="s">
        <v>1749</v>
      </c>
      <c r="AA1433">
        <v>1</v>
      </c>
      <c r="AB1433" s="3" t="s">
        <v>1749</v>
      </c>
      <c r="AC1433">
        <v>12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>
        <v>20.555806199999999</v>
      </c>
      <c r="AK1433">
        <v>-121.70516809999999</v>
      </c>
    </row>
    <row r="1434" spans="1:37" x14ac:dyDescent="0.3">
      <c r="A1434">
        <v>1470</v>
      </c>
      <c r="B1434" s="3" t="s">
        <v>1002</v>
      </c>
      <c r="C1434" t="s">
        <v>1703</v>
      </c>
      <c r="D1434" t="s">
        <v>1057</v>
      </c>
      <c r="E1434" t="s">
        <v>1058</v>
      </c>
      <c r="F1434" t="s">
        <v>82</v>
      </c>
      <c r="G1434" t="s">
        <v>78</v>
      </c>
      <c r="H1434" t="s">
        <v>320</v>
      </c>
      <c r="I1434">
        <v>4</v>
      </c>
      <c r="J1434" t="s">
        <v>64</v>
      </c>
      <c r="K1434">
        <v>5.0999999999999996</v>
      </c>
      <c r="L1434" s="3" t="s">
        <v>1748</v>
      </c>
      <c r="M1434">
        <v>2.8</v>
      </c>
      <c r="N1434" s="3" t="s">
        <v>1748</v>
      </c>
      <c r="O1434">
        <v>1.2</v>
      </c>
      <c r="P1434" s="3" t="s">
        <v>1749</v>
      </c>
      <c r="Q1434">
        <v>1.6</v>
      </c>
      <c r="R1434" s="3" t="s">
        <v>1749</v>
      </c>
      <c r="S1434">
        <v>9.3000000000000007</v>
      </c>
      <c r="T1434" s="3" t="s">
        <v>1749</v>
      </c>
      <c r="U1434">
        <v>1.3</v>
      </c>
      <c r="V1434" s="3" t="s">
        <v>1749</v>
      </c>
      <c r="W1434">
        <v>1</v>
      </c>
      <c r="X1434" s="3" t="s">
        <v>1749</v>
      </c>
      <c r="Y1434">
        <v>9.5</v>
      </c>
      <c r="Z1434" s="3" t="s">
        <v>1749</v>
      </c>
      <c r="AA1434">
        <v>3.9</v>
      </c>
      <c r="AB1434" s="3" t="s">
        <v>1749</v>
      </c>
      <c r="AC1434">
        <v>12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  <c r="AJ1434">
        <v>-3.9869566999999999</v>
      </c>
      <c r="AK1434">
        <v>-79.199336700000003</v>
      </c>
    </row>
    <row r="1435" spans="1:37" x14ac:dyDescent="0.3">
      <c r="A1435">
        <v>1471</v>
      </c>
      <c r="B1435" s="3" t="s">
        <v>1354</v>
      </c>
      <c r="C1435" t="s">
        <v>1704</v>
      </c>
      <c r="D1435" t="s">
        <v>62</v>
      </c>
      <c r="E1435" t="s">
        <v>333</v>
      </c>
      <c r="F1435" t="s">
        <v>61</v>
      </c>
      <c r="G1435" t="s">
        <v>78</v>
      </c>
      <c r="H1435" t="s">
        <v>320</v>
      </c>
      <c r="I1435">
        <v>4</v>
      </c>
      <c r="J1435" t="s">
        <v>64</v>
      </c>
      <c r="K1435">
        <v>2.6</v>
      </c>
      <c r="L1435" s="3" t="s">
        <v>1748</v>
      </c>
      <c r="M1435">
        <v>5.4</v>
      </c>
      <c r="N1435" s="3" t="s">
        <v>1748</v>
      </c>
      <c r="O1435">
        <v>2.8</v>
      </c>
      <c r="P1435" s="3" t="s">
        <v>1749</v>
      </c>
      <c r="Q1435">
        <v>2.5</v>
      </c>
      <c r="R1435" s="3" t="s">
        <v>1749</v>
      </c>
      <c r="S1435">
        <v>8.3000000000000007</v>
      </c>
      <c r="T1435" s="3" t="s">
        <v>1749</v>
      </c>
      <c r="U1435">
        <v>6.6</v>
      </c>
      <c r="V1435" s="3" t="s">
        <v>1749</v>
      </c>
      <c r="W1435">
        <v>1</v>
      </c>
      <c r="X1435" s="3" t="s">
        <v>1749</v>
      </c>
      <c r="Y1435">
        <v>9</v>
      </c>
      <c r="Z1435" s="3" t="s">
        <v>1749</v>
      </c>
      <c r="AA1435">
        <v>1</v>
      </c>
      <c r="AB1435" s="3" t="s">
        <v>1749</v>
      </c>
      <c r="AC1435">
        <v>12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>
        <v>10.370264000000001</v>
      </c>
      <c r="AK1435">
        <v>-75.4654302</v>
      </c>
    </row>
    <row r="1436" spans="1:37" x14ac:dyDescent="0.3">
      <c r="A1436">
        <v>1472</v>
      </c>
      <c r="B1436" s="3" t="s">
        <v>1002</v>
      </c>
      <c r="C1436" t="s">
        <v>1705</v>
      </c>
      <c r="D1436" t="s">
        <v>62</v>
      </c>
      <c r="E1436" t="s">
        <v>333</v>
      </c>
      <c r="F1436" t="s">
        <v>68</v>
      </c>
      <c r="G1436" t="s">
        <v>62</v>
      </c>
      <c r="H1436" t="s">
        <v>708</v>
      </c>
      <c r="I1436">
        <v>4</v>
      </c>
      <c r="J1436" t="s">
        <v>70</v>
      </c>
      <c r="K1436">
        <v>4</v>
      </c>
      <c r="L1436" s="3" t="s">
        <v>1748</v>
      </c>
      <c r="M1436">
        <v>7.1</v>
      </c>
      <c r="N1436" s="3" t="s">
        <v>1748</v>
      </c>
      <c r="O1436">
        <v>3.3</v>
      </c>
      <c r="P1436" s="3" t="s">
        <v>1749</v>
      </c>
      <c r="Q1436">
        <v>1.9</v>
      </c>
      <c r="R1436" s="3" t="s">
        <v>1749</v>
      </c>
      <c r="S1436">
        <v>1.4</v>
      </c>
      <c r="T1436" s="3" t="s">
        <v>1749</v>
      </c>
      <c r="U1436">
        <v>1</v>
      </c>
      <c r="V1436" s="3" t="s">
        <v>1749</v>
      </c>
      <c r="W1436">
        <v>1</v>
      </c>
      <c r="X1436" s="3" t="s">
        <v>1749</v>
      </c>
      <c r="Y1436">
        <v>6.7</v>
      </c>
      <c r="Z1436" s="3" t="s">
        <v>1749</v>
      </c>
      <c r="AA1436">
        <v>1</v>
      </c>
      <c r="AB1436" s="3" t="s">
        <v>1749</v>
      </c>
      <c r="AC1436">
        <v>12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>
        <v>4.7953377000000001</v>
      </c>
      <c r="AK1436">
        <v>-75.687774599999997</v>
      </c>
    </row>
    <row r="1437" spans="1:37" x14ac:dyDescent="0.3">
      <c r="A1437">
        <v>1473</v>
      </c>
      <c r="B1437" s="3" t="s">
        <v>1002</v>
      </c>
      <c r="C1437" t="s">
        <v>1706</v>
      </c>
      <c r="D1437" t="s">
        <v>190</v>
      </c>
      <c r="E1437" t="s">
        <v>191</v>
      </c>
      <c r="F1437" t="s">
        <v>82</v>
      </c>
      <c r="G1437" t="s">
        <v>62</v>
      </c>
      <c r="H1437" t="s">
        <v>320</v>
      </c>
      <c r="I1437">
        <v>4</v>
      </c>
      <c r="J1437" t="s">
        <v>70</v>
      </c>
      <c r="K1437">
        <v>3.9</v>
      </c>
      <c r="L1437" s="3" t="s">
        <v>1748</v>
      </c>
      <c r="M1437">
        <v>1.3</v>
      </c>
      <c r="N1437" s="3" t="s">
        <v>1748</v>
      </c>
      <c r="O1437">
        <v>20.2</v>
      </c>
      <c r="P1437" s="3">
        <v>660</v>
      </c>
      <c r="Q1437">
        <v>1.6</v>
      </c>
      <c r="R1437" s="3" t="s">
        <v>1749</v>
      </c>
      <c r="S1437">
        <v>0</v>
      </c>
      <c r="T1437" s="3">
        <v>0</v>
      </c>
      <c r="U1437">
        <v>0</v>
      </c>
      <c r="V1437" s="3">
        <v>0</v>
      </c>
      <c r="W1437">
        <v>1</v>
      </c>
      <c r="X1437" s="3" t="s">
        <v>1749</v>
      </c>
      <c r="Y1437">
        <v>5.0999999999999996</v>
      </c>
      <c r="Z1437" s="3" t="s">
        <v>1749</v>
      </c>
      <c r="AA1437">
        <v>1</v>
      </c>
      <c r="AB1437" s="3" t="s">
        <v>1749</v>
      </c>
      <c r="AC1437">
        <v>12</v>
      </c>
      <c r="AD1437">
        <v>86</v>
      </c>
      <c r="AE1437">
        <v>13</v>
      </c>
      <c r="AF1437">
        <v>5314</v>
      </c>
      <c r="AG1437">
        <v>12406</v>
      </c>
      <c r="AH1437">
        <v>17842</v>
      </c>
      <c r="AI1437">
        <v>32148</v>
      </c>
      <c r="AJ1437">
        <v>-27.585958699999999</v>
      </c>
      <c r="AK1437">
        <v>-48.502371400000001</v>
      </c>
    </row>
    <row r="1438" spans="1:37" x14ac:dyDescent="0.3">
      <c r="A1438">
        <v>1474</v>
      </c>
      <c r="B1438" s="3" t="s">
        <v>1002</v>
      </c>
      <c r="C1438" t="s">
        <v>1707</v>
      </c>
      <c r="D1438" t="s">
        <v>190</v>
      </c>
      <c r="E1438" t="s">
        <v>191</v>
      </c>
      <c r="F1438" t="s">
        <v>68</v>
      </c>
      <c r="G1438" t="s">
        <v>69</v>
      </c>
      <c r="H1438" t="s">
        <v>320</v>
      </c>
      <c r="I1438">
        <v>4</v>
      </c>
      <c r="J1438" t="s">
        <v>70</v>
      </c>
      <c r="K1438">
        <v>3.5</v>
      </c>
      <c r="L1438" s="3" t="s">
        <v>1748</v>
      </c>
      <c r="M1438">
        <v>2.5</v>
      </c>
      <c r="N1438" s="3" t="s">
        <v>1748</v>
      </c>
      <c r="O1438">
        <v>13.4</v>
      </c>
      <c r="P1438" s="3" t="s">
        <v>1749</v>
      </c>
      <c r="Q1438">
        <v>3.5</v>
      </c>
      <c r="R1438" s="3" t="s">
        <v>1749</v>
      </c>
      <c r="S1438">
        <v>2.2000000000000002</v>
      </c>
      <c r="T1438" s="3" t="s">
        <v>1749</v>
      </c>
      <c r="U1438">
        <v>1.3</v>
      </c>
      <c r="V1438" s="3" t="s">
        <v>1749</v>
      </c>
      <c r="W1438">
        <v>1.1000000000000001</v>
      </c>
      <c r="X1438" s="3" t="s">
        <v>1749</v>
      </c>
      <c r="Y1438">
        <v>3.8</v>
      </c>
      <c r="Z1438" s="3" t="s">
        <v>1749</v>
      </c>
      <c r="AA1438">
        <v>3.4</v>
      </c>
      <c r="AB1438" s="3" t="s">
        <v>1749</v>
      </c>
      <c r="AC1438">
        <v>12</v>
      </c>
      <c r="AD1438">
        <v>86</v>
      </c>
      <c r="AE1438">
        <v>13</v>
      </c>
      <c r="AF1438">
        <v>5314</v>
      </c>
      <c r="AG1438">
        <v>12406</v>
      </c>
      <c r="AH1438">
        <v>17842</v>
      </c>
      <c r="AI1438">
        <v>32148</v>
      </c>
      <c r="AJ1438">
        <v>-23.326810800000001</v>
      </c>
      <c r="AK1438">
        <v>-51.203820700000001</v>
      </c>
    </row>
    <row r="1439" spans="1:37" x14ac:dyDescent="0.3">
      <c r="A1439">
        <v>1475</v>
      </c>
      <c r="B1439" s="3" t="s">
        <v>1002</v>
      </c>
      <c r="C1439" t="s">
        <v>1708</v>
      </c>
      <c r="D1439" t="s">
        <v>190</v>
      </c>
      <c r="E1439" t="s">
        <v>191</v>
      </c>
      <c r="F1439" t="s">
        <v>82</v>
      </c>
      <c r="G1439" t="s">
        <v>62</v>
      </c>
      <c r="H1439" t="s">
        <v>63</v>
      </c>
      <c r="I1439">
        <v>4</v>
      </c>
      <c r="J1439" t="s">
        <v>70</v>
      </c>
      <c r="K1439">
        <v>4.0999999999999996</v>
      </c>
      <c r="L1439" s="3" t="s">
        <v>1748</v>
      </c>
      <c r="M1439">
        <v>2.7</v>
      </c>
      <c r="N1439" s="3" t="s">
        <v>1748</v>
      </c>
      <c r="O1439">
        <v>8.6999999999999993</v>
      </c>
      <c r="P1439" s="3" t="s">
        <v>1749</v>
      </c>
      <c r="Q1439">
        <v>3.1</v>
      </c>
      <c r="R1439" s="3" t="s">
        <v>1749</v>
      </c>
      <c r="S1439">
        <v>2.7</v>
      </c>
      <c r="T1439" s="3" t="s">
        <v>1749</v>
      </c>
      <c r="U1439">
        <v>1.1000000000000001</v>
      </c>
      <c r="V1439" s="3" t="s">
        <v>1749</v>
      </c>
      <c r="W1439">
        <v>3.3</v>
      </c>
      <c r="X1439" s="3" t="s">
        <v>1749</v>
      </c>
      <c r="Y1439">
        <v>3.8</v>
      </c>
      <c r="Z1439" s="3" t="s">
        <v>1749</v>
      </c>
      <c r="AA1439">
        <v>1.4</v>
      </c>
      <c r="AB1439" s="3" t="s">
        <v>1749</v>
      </c>
      <c r="AC1439">
        <v>12</v>
      </c>
      <c r="AD1439">
        <v>86</v>
      </c>
      <c r="AE1439">
        <v>13</v>
      </c>
      <c r="AF1439">
        <v>5314</v>
      </c>
      <c r="AG1439">
        <v>12406</v>
      </c>
      <c r="AH1439">
        <v>17842</v>
      </c>
      <c r="AI1439">
        <v>32148</v>
      </c>
      <c r="AJ1439">
        <v>-7.1377484999999998</v>
      </c>
      <c r="AK1439">
        <v>-34.845897399999998</v>
      </c>
    </row>
    <row r="1440" spans="1:37" x14ac:dyDescent="0.3">
      <c r="A1440">
        <v>1476</v>
      </c>
      <c r="B1440" s="3" t="s">
        <v>1002</v>
      </c>
      <c r="C1440" t="s">
        <v>1709</v>
      </c>
      <c r="D1440" t="s">
        <v>190</v>
      </c>
      <c r="E1440" t="s">
        <v>191</v>
      </c>
      <c r="F1440" t="s">
        <v>82</v>
      </c>
      <c r="G1440" t="s">
        <v>62</v>
      </c>
      <c r="H1440" t="s">
        <v>63</v>
      </c>
      <c r="I1440">
        <v>4</v>
      </c>
      <c r="J1440" t="s">
        <v>70</v>
      </c>
      <c r="K1440">
        <v>3.6</v>
      </c>
      <c r="L1440" s="3" t="s">
        <v>1748</v>
      </c>
      <c r="M1440">
        <v>1.6</v>
      </c>
      <c r="N1440" s="3" t="s">
        <v>1748</v>
      </c>
      <c r="O1440">
        <v>7.1</v>
      </c>
      <c r="P1440" s="3" t="s">
        <v>1749</v>
      </c>
      <c r="Q1440">
        <v>4.2</v>
      </c>
      <c r="R1440" s="3" t="s">
        <v>1749</v>
      </c>
      <c r="S1440">
        <v>3.7</v>
      </c>
      <c r="T1440" s="3" t="s">
        <v>1749</v>
      </c>
      <c r="U1440">
        <v>1.3</v>
      </c>
      <c r="V1440" s="3" t="s">
        <v>1749</v>
      </c>
      <c r="W1440">
        <v>1.5</v>
      </c>
      <c r="X1440" s="3" t="s">
        <v>1749</v>
      </c>
      <c r="Y1440">
        <v>3.8</v>
      </c>
      <c r="Z1440" s="3" t="s">
        <v>1749</v>
      </c>
      <c r="AA1440">
        <v>1.4</v>
      </c>
      <c r="AB1440" s="3" t="s">
        <v>1749</v>
      </c>
      <c r="AC1440">
        <v>12</v>
      </c>
      <c r="AD1440">
        <v>86</v>
      </c>
      <c r="AE1440">
        <v>13</v>
      </c>
      <c r="AF1440">
        <v>5314</v>
      </c>
      <c r="AG1440">
        <v>12406</v>
      </c>
      <c r="AH1440">
        <v>17842</v>
      </c>
      <c r="AI1440">
        <v>32148</v>
      </c>
      <c r="AJ1440">
        <v>-16.6062069</v>
      </c>
      <c r="AK1440">
        <v>-49.261462399999999</v>
      </c>
    </row>
    <row r="1441" spans="1:37" x14ac:dyDescent="0.3">
      <c r="A1441">
        <v>1477</v>
      </c>
      <c r="B1441" s="3" t="s">
        <v>1002</v>
      </c>
      <c r="C1441" t="s">
        <v>1710</v>
      </c>
      <c r="D1441" t="s">
        <v>190</v>
      </c>
      <c r="E1441" t="s">
        <v>191</v>
      </c>
      <c r="F1441" t="s">
        <v>68</v>
      </c>
      <c r="G1441" t="s">
        <v>69</v>
      </c>
      <c r="H1441" t="s">
        <v>320</v>
      </c>
      <c r="I1441">
        <v>3</v>
      </c>
      <c r="J1441" t="s">
        <v>70</v>
      </c>
      <c r="K1441">
        <v>3.6</v>
      </c>
      <c r="L1441" s="3" t="s">
        <v>1748</v>
      </c>
      <c r="M1441">
        <v>1.9</v>
      </c>
      <c r="N1441" s="3" t="s">
        <v>1748</v>
      </c>
      <c r="O1441">
        <v>12.6</v>
      </c>
      <c r="P1441" s="3" t="s">
        <v>1749</v>
      </c>
      <c r="Q1441">
        <v>3.5</v>
      </c>
      <c r="R1441" s="3" t="s">
        <v>1749</v>
      </c>
      <c r="S1441">
        <v>2.2000000000000002</v>
      </c>
      <c r="T1441" s="3" t="s">
        <v>1749</v>
      </c>
      <c r="U1441">
        <v>1.3</v>
      </c>
      <c r="V1441" s="3" t="s">
        <v>1749</v>
      </c>
      <c r="W1441">
        <v>1.8</v>
      </c>
      <c r="X1441" s="3" t="s">
        <v>1749</v>
      </c>
      <c r="Y1441">
        <v>3.8</v>
      </c>
      <c r="Z1441" s="3" t="s">
        <v>1749</v>
      </c>
      <c r="AA1441">
        <v>10.9</v>
      </c>
      <c r="AB1441" s="3">
        <v>658</v>
      </c>
      <c r="AC1441">
        <v>12</v>
      </c>
      <c r="AD1441">
        <v>86</v>
      </c>
      <c r="AE1441">
        <v>13</v>
      </c>
      <c r="AF1441">
        <v>5314</v>
      </c>
      <c r="AG1441">
        <v>12406</v>
      </c>
      <c r="AH1441">
        <v>17842</v>
      </c>
      <c r="AI1441">
        <v>32148</v>
      </c>
      <c r="AJ1441">
        <v>-18.912774899999999</v>
      </c>
      <c r="AK1441">
        <v>-48.275522700000003</v>
      </c>
    </row>
    <row r="1442" spans="1:37" x14ac:dyDescent="0.3">
      <c r="A1442">
        <v>1478</v>
      </c>
      <c r="B1442" s="3" t="s">
        <v>1002</v>
      </c>
      <c r="C1442" t="s">
        <v>1711</v>
      </c>
      <c r="D1442" t="s">
        <v>190</v>
      </c>
      <c r="E1442" t="s">
        <v>191</v>
      </c>
      <c r="F1442" t="s">
        <v>68</v>
      </c>
      <c r="G1442" t="s">
        <v>69</v>
      </c>
      <c r="H1442" t="s">
        <v>708</v>
      </c>
      <c r="I1442">
        <v>4</v>
      </c>
      <c r="J1442" t="s">
        <v>70</v>
      </c>
      <c r="K1442">
        <v>3.2</v>
      </c>
      <c r="L1442" s="3" t="s">
        <v>1748</v>
      </c>
      <c r="M1442">
        <v>1.9</v>
      </c>
      <c r="N1442" s="3" t="s">
        <v>1748</v>
      </c>
      <c r="O1442">
        <v>10</v>
      </c>
      <c r="P1442" s="3" t="s">
        <v>1749</v>
      </c>
      <c r="Q1442">
        <v>2.1</v>
      </c>
      <c r="R1442" s="3" t="s">
        <v>1749</v>
      </c>
      <c r="S1442">
        <v>0</v>
      </c>
      <c r="T1442" s="3">
        <v>0</v>
      </c>
      <c r="U1442">
        <v>0</v>
      </c>
      <c r="V1442" s="3">
        <v>0</v>
      </c>
      <c r="W1442">
        <v>1</v>
      </c>
      <c r="X1442" s="3" t="s">
        <v>1749</v>
      </c>
      <c r="Y1442">
        <v>3.8</v>
      </c>
      <c r="Z1442" s="3" t="s">
        <v>1749</v>
      </c>
      <c r="AA1442">
        <v>1</v>
      </c>
      <c r="AB1442" s="3" t="s">
        <v>1749</v>
      </c>
      <c r="AC1442">
        <v>12</v>
      </c>
      <c r="AD1442">
        <v>86</v>
      </c>
      <c r="AE1442">
        <v>13</v>
      </c>
      <c r="AF1442">
        <v>5314</v>
      </c>
      <c r="AG1442">
        <v>12406</v>
      </c>
      <c r="AH1442">
        <v>17842</v>
      </c>
      <c r="AI1442">
        <v>32148</v>
      </c>
      <c r="AJ1442">
        <v>-22.906846699999999</v>
      </c>
      <c r="AK1442">
        <v>-43.1728965</v>
      </c>
    </row>
    <row r="1443" spans="1:37" x14ac:dyDescent="0.3">
      <c r="A1443">
        <v>1479</v>
      </c>
      <c r="B1443" s="3" t="s">
        <v>1002</v>
      </c>
      <c r="C1443" t="s">
        <v>1712</v>
      </c>
      <c r="D1443" t="s">
        <v>190</v>
      </c>
      <c r="E1443" t="s">
        <v>191</v>
      </c>
      <c r="F1443" t="s">
        <v>82</v>
      </c>
      <c r="G1443" t="s">
        <v>69</v>
      </c>
      <c r="H1443" t="s">
        <v>320</v>
      </c>
      <c r="I1443">
        <v>4</v>
      </c>
      <c r="J1443" t="s">
        <v>70</v>
      </c>
      <c r="K1443">
        <v>3.4</v>
      </c>
      <c r="L1443" s="3" t="s">
        <v>1748</v>
      </c>
      <c r="M1443">
        <v>1.8</v>
      </c>
      <c r="N1443" s="3" t="s">
        <v>1748</v>
      </c>
      <c r="O1443">
        <v>6.7</v>
      </c>
      <c r="P1443" s="3" t="s">
        <v>1749</v>
      </c>
      <c r="Q1443">
        <v>2.5</v>
      </c>
      <c r="R1443" s="3" t="s">
        <v>1749</v>
      </c>
      <c r="S1443">
        <v>2.8</v>
      </c>
      <c r="T1443" s="3" t="s">
        <v>1749</v>
      </c>
      <c r="U1443">
        <v>1.1000000000000001</v>
      </c>
      <c r="V1443" s="3" t="s">
        <v>1749</v>
      </c>
      <c r="W1443">
        <v>1.9</v>
      </c>
      <c r="X1443" s="3" t="s">
        <v>1749</v>
      </c>
      <c r="Y1443">
        <v>3.8</v>
      </c>
      <c r="Z1443" s="3" t="s">
        <v>1749</v>
      </c>
      <c r="AA1443">
        <v>6.4</v>
      </c>
      <c r="AB1443" s="3" t="s">
        <v>1749</v>
      </c>
      <c r="AC1443">
        <v>12</v>
      </c>
      <c r="AD1443">
        <v>86</v>
      </c>
      <c r="AE1443">
        <v>13</v>
      </c>
      <c r="AF1443">
        <v>5314</v>
      </c>
      <c r="AG1443">
        <v>12406</v>
      </c>
      <c r="AH1443">
        <v>17842</v>
      </c>
      <c r="AI1443">
        <v>32148</v>
      </c>
      <c r="AJ1443">
        <v>-1.4758617999999999</v>
      </c>
      <c r="AK1443">
        <v>-48.457287999999998</v>
      </c>
    </row>
    <row r="1444" spans="1:37" x14ac:dyDescent="0.3">
      <c r="A1444">
        <v>1480</v>
      </c>
      <c r="B1444" s="3" t="s">
        <v>1002</v>
      </c>
      <c r="C1444" t="s">
        <v>1713</v>
      </c>
      <c r="D1444" t="s">
        <v>190</v>
      </c>
      <c r="E1444" t="s">
        <v>191</v>
      </c>
      <c r="F1444" t="s">
        <v>82</v>
      </c>
      <c r="G1444" t="s">
        <v>69</v>
      </c>
      <c r="H1444" t="s">
        <v>320</v>
      </c>
      <c r="I1444">
        <v>4</v>
      </c>
      <c r="J1444" t="s">
        <v>70</v>
      </c>
      <c r="K1444">
        <v>4.5999999999999996</v>
      </c>
      <c r="L1444" s="3" t="s">
        <v>1748</v>
      </c>
      <c r="M1444">
        <v>1.5</v>
      </c>
      <c r="N1444" s="3" t="s">
        <v>1748</v>
      </c>
      <c r="O1444">
        <v>8.6</v>
      </c>
      <c r="P1444" s="3" t="s">
        <v>1749</v>
      </c>
      <c r="Q1444">
        <v>3.2</v>
      </c>
      <c r="R1444" s="3" t="s">
        <v>1749</v>
      </c>
      <c r="S1444">
        <v>0</v>
      </c>
      <c r="T1444" s="3">
        <v>0</v>
      </c>
      <c r="U1444">
        <v>0</v>
      </c>
      <c r="V1444" s="3">
        <v>0</v>
      </c>
      <c r="W1444">
        <v>5.6</v>
      </c>
      <c r="X1444" s="3" t="s">
        <v>1749</v>
      </c>
      <c r="Y1444">
        <v>3.8</v>
      </c>
      <c r="Z1444" s="3" t="s">
        <v>1749</v>
      </c>
      <c r="AA1444">
        <v>1.4</v>
      </c>
      <c r="AB1444" s="3" t="s">
        <v>1749</v>
      </c>
      <c r="AC1444">
        <v>12</v>
      </c>
      <c r="AD1444">
        <v>86</v>
      </c>
      <c r="AE1444">
        <v>13</v>
      </c>
      <c r="AF1444">
        <v>5314</v>
      </c>
      <c r="AG1444">
        <v>12406</v>
      </c>
      <c r="AH1444">
        <v>17842</v>
      </c>
      <c r="AI1444">
        <v>32148</v>
      </c>
      <c r="AJ1444">
        <v>-5.8397209999999999</v>
      </c>
      <c r="AK1444">
        <v>-35.201696599999998</v>
      </c>
    </row>
    <row r="1445" spans="1:37" x14ac:dyDescent="0.3">
      <c r="A1445">
        <v>1481</v>
      </c>
      <c r="B1445" s="3" t="s">
        <v>1002</v>
      </c>
      <c r="C1445" t="s">
        <v>1714</v>
      </c>
      <c r="D1445" t="s">
        <v>384</v>
      </c>
      <c r="E1445" t="s">
        <v>385</v>
      </c>
      <c r="F1445" t="s">
        <v>82</v>
      </c>
      <c r="G1445" t="s">
        <v>62</v>
      </c>
      <c r="H1445" t="s">
        <v>320</v>
      </c>
      <c r="I1445">
        <v>4</v>
      </c>
      <c r="J1445" t="s">
        <v>70</v>
      </c>
      <c r="K1445">
        <v>6.9</v>
      </c>
      <c r="L1445" s="3" t="s">
        <v>1748</v>
      </c>
      <c r="M1445">
        <v>3.9</v>
      </c>
      <c r="N1445" s="3" t="s">
        <v>1748</v>
      </c>
      <c r="O1445">
        <v>4.9000000000000004</v>
      </c>
      <c r="P1445" s="3" t="s">
        <v>1749</v>
      </c>
      <c r="Q1445">
        <v>1.4</v>
      </c>
      <c r="R1445" s="3" t="s">
        <v>1749</v>
      </c>
      <c r="S1445">
        <v>2.1</v>
      </c>
      <c r="T1445" s="3" t="s">
        <v>1749</v>
      </c>
      <c r="U1445">
        <v>1.1000000000000001</v>
      </c>
      <c r="V1445" s="3" t="s">
        <v>1749</v>
      </c>
      <c r="W1445">
        <v>1</v>
      </c>
      <c r="X1445" s="3" t="s">
        <v>1749</v>
      </c>
      <c r="Y1445">
        <v>6.1</v>
      </c>
      <c r="Z1445" s="3" t="s">
        <v>1749</v>
      </c>
      <c r="AA1445">
        <v>1.1000000000000001</v>
      </c>
      <c r="AB1445" s="3" t="s">
        <v>1749</v>
      </c>
      <c r="AC1445">
        <v>12</v>
      </c>
      <c r="AD1445">
        <v>76</v>
      </c>
      <c r="AE1445">
        <v>9</v>
      </c>
      <c r="AF1445">
        <v>2316</v>
      </c>
      <c r="AG1445">
        <v>12885</v>
      </c>
      <c r="AH1445">
        <v>11033</v>
      </c>
      <c r="AI1445">
        <v>20640</v>
      </c>
      <c r="AJ1445">
        <v>-0.91524470000000002</v>
      </c>
      <c r="AK1445">
        <v>100.4581574</v>
      </c>
    </row>
    <row r="1446" spans="1:37" x14ac:dyDescent="0.3">
      <c r="A1446">
        <v>1482</v>
      </c>
      <c r="B1446" s="3">
        <v>1482</v>
      </c>
      <c r="C1446" t="s">
        <v>1715</v>
      </c>
      <c r="D1446" t="s">
        <v>384</v>
      </c>
      <c r="E1446" t="s">
        <v>385</v>
      </c>
      <c r="F1446" t="s">
        <v>61</v>
      </c>
      <c r="G1446" t="s">
        <v>78</v>
      </c>
      <c r="H1446" t="s">
        <v>320</v>
      </c>
      <c r="I1446">
        <v>4</v>
      </c>
      <c r="J1446" t="s">
        <v>440</v>
      </c>
      <c r="K1446">
        <v>6.1</v>
      </c>
      <c r="L1446" s="3" t="s">
        <v>1748</v>
      </c>
      <c r="M1446">
        <v>4.2</v>
      </c>
      <c r="N1446" s="3" t="s">
        <v>1748</v>
      </c>
      <c r="O1446">
        <v>7.3</v>
      </c>
      <c r="P1446" s="3" t="s">
        <v>1749</v>
      </c>
      <c r="Q1446">
        <v>1.6</v>
      </c>
      <c r="R1446" s="3" t="s">
        <v>1749</v>
      </c>
      <c r="S1446">
        <v>2.7</v>
      </c>
      <c r="T1446" s="3" t="s">
        <v>1749</v>
      </c>
      <c r="U1446">
        <v>1.4</v>
      </c>
      <c r="V1446" s="3" t="s">
        <v>1749</v>
      </c>
      <c r="W1446">
        <v>1</v>
      </c>
      <c r="X1446" s="3" t="s">
        <v>1749</v>
      </c>
      <c r="Y1446">
        <v>8.1</v>
      </c>
      <c r="Z1446" s="3" t="s">
        <v>1749</v>
      </c>
      <c r="AA1446">
        <v>1</v>
      </c>
      <c r="AB1446" s="3" t="s">
        <v>1749</v>
      </c>
      <c r="AC1446">
        <v>12</v>
      </c>
      <c r="AD1446">
        <v>76</v>
      </c>
      <c r="AE1446">
        <v>9</v>
      </c>
      <c r="AF1446">
        <v>2316</v>
      </c>
      <c r="AG1446">
        <v>12885</v>
      </c>
      <c r="AH1446">
        <v>11033</v>
      </c>
      <c r="AI1446">
        <v>20640</v>
      </c>
      <c r="AJ1446">
        <v>-7.3390373000000002</v>
      </c>
      <c r="AK1446">
        <v>112.7369834</v>
      </c>
    </row>
    <row r="1447" spans="1:37" x14ac:dyDescent="0.3">
      <c r="A1447">
        <v>1483</v>
      </c>
      <c r="B1447" s="3" t="s">
        <v>1002</v>
      </c>
      <c r="C1447" t="s">
        <v>1716</v>
      </c>
      <c r="D1447" t="s">
        <v>384</v>
      </c>
      <c r="E1447" t="s">
        <v>385</v>
      </c>
      <c r="F1447" t="s">
        <v>68</v>
      </c>
      <c r="G1447" t="s">
        <v>78</v>
      </c>
      <c r="H1447" t="s">
        <v>320</v>
      </c>
      <c r="I1447">
        <v>3</v>
      </c>
      <c r="J1447" t="s">
        <v>64</v>
      </c>
      <c r="K1447">
        <v>5.3</v>
      </c>
      <c r="L1447" s="3" t="s">
        <v>1748</v>
      </c>
      <c r="M1447">
        <v>2.4</v>
      </c>
      <c r="N1447" s="3" t="s">
        <v>1748</v>
      </c>
      <c r="O1447">
        <v>7.8</v>
      </c>
      <c r="P1447" s="3" t="s">
        <v>1749</v>
      </c>
      <c r="Q1447">
        <v>1.1000000000000001</v>
      </c>
      <c r="R1447" s="3" t="s">
        <v>1749</v>
      </c>
      <c r="S1447">
        <v>6.5</v>
      </c>
      <c r="T1447" s="3" t="s">
        <v>1749</v>
      </c>
      <c r="U1447">
        <v>1.1000000000000001</v>
      </c>
      <c r="V1447" s="3" t="s">
        <v>1749</v>
      </c>
      <c r="W1447">
        <v>1</v>
      </c>
      <c r="X1447" s="3" t="s">
        <v>1749</v>
      </c>
      <c r="Y1447">
        <v>7.1</v>
      </c>
      <c r="Z1447" s="3" t="s">
        <v>1749</v>
      </c>
      <c r="AA1447">
        <v>1.4</v>
      </c>
      <c r="AB1447" s="3" t="s">
        <v>1749</v>
      </c>
      <c r="AC1447">
        <v>10</v>
      </c>
      <c r="AD1447">
        <v>76</v>
      </c>
      <c r="AE1447">
        <v>9</v>
      </c>
      <c r="AF1447">
        <v>2316</v>
      </c>
      <c r="AG1447">
        <v>12885</v>
      </c>
      <c r="AH1447">
        <v>11033</v>
      </c>
      <c r="AI1447">
        <v>20640</v>
      </c>
      <c r="AJ1447">
        <v>-7.5581338999999996</v>
      </c>
      <c r="AK1447">
        <v>110.7716824</v>
      </c>
    </row>
    <row r="1448" spans="1:37" x14ac:dyDescent="0.3">
      <c r="A1448">
        <v>1485</v>
      </c>
      <c r="B1448" s="3" t="s">
        <v>1354</v>
      </c>
      <c r="C1448" t="s">
        <v>1717</v>
      </c>
      <c r="D1448" t="s">
        <v>1028</v>
      </c>
      <c r="E1448" t="s">
        <v>1029</v>
      </c>
      <c r="F1448" t="s">
        <v>68</v>
      </c>
      <c r="G1448" t="s">
        <v>62</v>
      </c>
      <c r="H1448" t="s">
        <v>320</v>
      </c>
      <c r="I1448">
        <v>4</v>
      </c>
      <c r="J1448" t="s">
        <v>70</v>
      </c>
      <c r="K1448">
        <v>4.0999999999999996</v>
      </c>
      <c r="L1448" s="3" t="s">
        <v>1748</v>
      </c>
      <c r="M1448">
        <v>2</v>
      </c>
      <c r="N1448" s="3" t="s">
        <v>1748</v>
      </c>
      <c r="O1448">
        <v>2.9</v>
      </c>
      <c r="P1448" s="3" t="s">
        <v>1749</v>
      </c>
      <c r="Q1448">
        <v>2</v>
      </c>
      <c r="R1448" s="3" t="s">
        <v>1749</v>
      </c>
      <c r="S1448">
        <v>0</v>
      </c>
      <c r="T1448" s="3">
        <v>0</v>
      </c>
      <c r="U1448">
        <v>0</v>
      </c>
      <c r="V1448" s="3">
        <v>0</v>
      </c>
      <c r="W1448">
        <v>1.1000000000000001</v>
      </c>
      <c r="X1448" s="3" t="s">
        <v>1749</v>
      </c>
      <c r="Y1448">
        <v>7.9</v>
      </c>
      <c r="Z1448" s="3" t="s">
        <v>1749</v>
      </c>
      <c r="AA1448">
        <v>1</v>
      </c>
      <c r="AB1448" s="3" t="s">
        <v>1749</v>
      </c>
      <c r="AC1448">
        <v>10</v>
      </c>
      <c r="AD1448">
        <v>78</v>
      </c>
      <c r="AE1448">
        <v>2</v>
      </c>
      <c r="AF1448">
        <v>789</v>
      </c>
      <c r="AG1448">
        <v>852</v>
      </c>
      <c r="AH1448">
        <v>14350</v>
      </c>
      <c r="AI1448">
        <v>26687</v>
      </c>
      <c r="AJ1448">
        <v>44.319083800000001</v>
      </c>
      <c r="AK1448">
        <v>23.800803800000001</v>
      </c>
    </row>
    <row r="1449" spans="1:37" x14ac:dyDescent="0.3">
      <c r="A1449">
        <v>1487</v>
      </c>
      <c r="B1449" s="3" t="s">
        <v>1002</v>
      </c>
      <c r="C1449" t="s">
        <v>1719</v>
      </c>
      <c r="D1449" t="s">
        <v>941</v>
      </c>
      <c r="E1449" t="s">
        <v>942</v>
      </c>
      <c r="F1449" t="s">
        <v>68</v>
      </c>
      <c r="G1449" t="s">
        <v>78</v>
      </c>
      <c r="H1449" t="s">
        <v>63</v>
      </c>
      <c r="I1449">
        <v>3</v>
      </c>
      <c r="J1449" t="s">
        <v>70</v>
      </c>
      <c r="K1449">
        <v>4</v>
      </c>
      <c r="L1449" s="3" t="s">
        <v>1748</v>
      </c>
      <c r="M1449">
        <v>2.4</v>
      </c>
      <c r="N1449" s="3" t="s">
        <v>1748</v>
      </c>
      <c r="O1449">
        <v>10.3</v>
      </c>
      <c r="P1449" s="3" t="s">
        <v>1749</v>
      </c>
      <c r="Q1449">
        <v>3.6</v>
      </c>
      <c r="R1449" s="3" t="s">
        <v>1749</v>
      </c>
      <c r="S1449">
        <v>1</v>
      </c>
      <c r="T1449" s="3" t="s">
        <v>1749</v>
      </c>
      <c r="U1449">
        <v>1.1000000000000001</v>
      </c>
      <c r="V1449" s="3" t="s">
        <v>1749</v>
      </c>
      <c r="W1449">
        <v>2.7</v>
      </c>
      <c r="X1449" s="3" t="s">
        <v>1749</v>
      </c>
      <c r="Y1449">
        <v>9.1999999999999993</v>
      </c>
      <c r="Z1449" s="3" t="s">
        <v>1749</v>
      </c>
      <c r="AA1449">
        <v>1</v>
      </c>
      <c r="AB1449" s="3" t="s">
        <v>1749</v>
      </c>
      <c r="AC1449">
        <v>10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>
        <v>44.023436400000001</v>
      </c>
      <c r="AK1449">
        <v>20.92155</v>
      </c>
    </row>
    <row r="1450" spans="1:37" x14ac:dyDescent="0.3">
      <c r="A1450">
        <v>1489</v>
      </c>
      <c r="B1450" s="3">
        <v>1489</v>
      </c>
      <c r="C1450" t="s">
        <v>1720</v>
      </c>
      <c r="D1450" t="s">
        <v>384</v>
      </c>
      <c r="E1450" t="s">
        <v>385</v>
      </c>
      <c r="F1450" t="s">
        <v>68</v>
      </c>
      <c r="G1450" t="s">
        <v>69</v>
      </c>
      <c r="H1450" t="s">
        <v>708</v>
      </c>
      <c r="I1450">
        <v>4</v>
      </c>
      <c r="J1450" t="s">
        <v>64</v>
      </c>
      <c r="K1450">
        <v>3.4</v>
      </c>
      <c r="L1450" s="3" t="s">
        <v>1748</v>
      </c>
      <c r="M1450">
        <v>1.8</v>
      </c>
      <c r="N1450" s="3" t="s">
        <v>1748</v>
      </c>
      <c r="O1450">
        <v>4.7</v>
      </c>
      <c r="P1450" s="3" t="s">
        <v>1749</v>
      </c>
      <c r="Q1450">
        <v>1.3</v>
      </c>
      <c r="R1450" s="3" t="s">
        <v>1749</v>
      </c>
      <c r="S1450">
        <v>1</v>
      </c>
      <c r="T1450" s="3" t="s">
        <v>1749</v>
      </c>
      <c r="U1450">
        <v>1</v>
      </c>
      <c r="V1450" s="3" t="s">
        <v>1749</v>
      </c>
      <c r="W1450">
        <v>1</v>
      </c>
      <c r="X1450" s="3" t="s">
        <v>1749</v>
      </c>
      <c r="Y1450">
        <v>5.8</v>
      </c>
      <c r="Z1450" s="3" t="s">
        <v>1749</v>
      </c>
      <c r="AA1450">
        <v>1.1000000000000001</v>
      </c>
      <c r="AB1450" s="3" t="s">
        <v>1749</v>
      </c>
      <c r="AC1450">
        <v>10</v>
      </c>
      <c r="AD1450">
        <v>76</v>
      </c>
      <c r="AE1450">
        <v>9</v>
      </c>
      <c r="AF1450">
        <v>2316</v>
      </c>
      <c r="AG1450">
        <v>12885</v>
      </c>
      <c r="AH1450">
        <v>11033</v>
      </c>
      <c r="AI1450">
        <v>20640</v>
      </c>
      <c r="AJ1450">
        <v>-5.3641812</v>
      </c>
      <c r="AK1450">
        <v>105.2428973</v>
      </c>
    </row>
    <row r="1451" spans="1:37" x14ac:dyDescent="0.3">
      <c r="A1451">
        <v>1490</v>
      </c>
      <c r="B1451" s="3">
        <v>1490</v>
      </c>
      <c r="C1451" t="s">
        <v>1721</v>
      </c>
      <c r="D1451" t="s">
        <v>384</v>
      </c>
      <c r="E1451" t="s">
        <v>385</v>
      </c>
      <c r="F1451" t="s">
        <v>68</v>
      </c>
      <c r="G1451" t="s">
        <v>78</v>
      </c>
      <c r="H1451" t="s">
        <v>708</v>
      </c>
      <c r="I1451">
        <v>4</v>
      </c>
      <c r="J1451" t="s">
        <v>70</v>
      </c>
      <c r="K1451">
        <v>4.9000000000000004</v>
      </c>
      <c r="L1451" s="3" t="s">
        <v>1748</v>
      </c>
      <c r="M1451">
        <v>1.6</v>
      </c>
      <c r="N1451" s="3" t="s">
        <v>1748</v>
      </c>
      <c r="O1451">
        <v>3.5</v>
      </c>
      <c r="P1451" s="3" t="s">
        <v>1749</v>
      </c>
      <c r="Q1451">
        <v>1.1000000000000001</v>
      </c>
      <c r="R1451" s="3" t="s">
        <v>1749</v>
      </c>
      <c r="S1451">
        <v>1.2</v>
      </c>
      <c r="T1451" s="3" t="s">
        <v>1749</v>
      </c>
      <c r="U1451">
        <v>1</v>
      </c>
      <c r="V1451" s="3" t="s">
        <v>1749</v>
      </c>
      <c r="W1451">
        <v>1</v>
      </c>
      <c r="X1451" s="3" t="s">
        <v>1749</v>
      </c>
      <c r="Y1451">
        <v>5</v>
      </c>
      <c r="Z1451" s="3" t="s">
        <v>1749</v>
      </c>
      <c r="AA1451">
        <v>1.1000000000000001</v>
      </c>
      <c r="AB1451" s="3" t="s">
        <v>1749</v>
      </c>
      <c r="AC1451">
        <v>10</v>
      </c>
      <c r="AD1451">
        <v>76</v>
      </c>
      <c r="AE1451">
        <v>9</v>
      </c>
      <c r="AF1451">
        <v>2316</v>
      </c>
      <c r="AG1451">
        <v>12885</v>
      </c>
      <c r="AH1451">
        <v>11033</v>
      </c>
      <c r="AI1451">
        <v>20640</v>
      </c>
      <c r="AJ1451">
        <v>-8.5869073</v>
      </c>
      <c r="AK1451">
        <v>116.0921869</v>
      </c>
    </row>
    <row r="1452" spans="1:37" x14ac:dyDescent="0.3">
      <c r="A1452">
        <v>1491</v>
      </c>
      <c r="B1452" s="3" t="s">
        <v>1354</v>
      </c>
      <c r="C1452" t="s">
        <v>1722</v>
      </c>
      <c r="D1452" t="s">
        <v>1028</v>
      </c>
      <c r="E1452" t="s">
        <v>1029</v>
      </c>
      <c r="F1452" t="s">
        <v>68</v>
      </c>
      <c r="G1452" t="s">
        <v>69</v>
      </c>
      <c r="H1452" t="s">
        <v>708</v>
      </c>
      <c r="I1452">
        <v>4</v>
      </c>
      <c r="J1452" t="s">
        <v>70</v>
      </c>
      <c r="K1452">
        <v>5</v>
      </c>
      <c r="L1452" s="3" t="s">
        <v>1748</v>
      </c>
      <c r="M1452">
        <v>2</v>
      </c>
      <c r="N1452" s="3" t="s">
        <v>1748</v>
      </c>
      <c r="O1452">
        <v>3.6</v>
      </c>
      <c r="P1452" s="3" t="s">
        <v>1749</v>
      </c>
      <c r="Q1452">
        <v>1.7</v>
      </c>
      <c r="R1452" s="3" t="s">
        <v>1749</v>
      </c>
      <c r="S1452">
        <v>1.6</v>
      </c>
      <c r="T1452" s="3" t="s">
        <v>1749</v>
      </c>
      <c r="U1452">
        <v>7</v>
      </c>
      <c r="V1452" s="3" t="s">
        <v>1749</v>
      </c>
      <c r="W1452">
        <v>1.8</v>
      </c>
      <c r="X1452" s="3" t="s">
        <v>1749</v>
      </c>
      <c r="Y1452">
        <v>5.9</v>
      </c>
      <c r="Z1452" s="3" t="s">
        <v>1749</v>
      </c>
      <c r="AA1452">
        <v>2.2000000000000002</v>
      </c>
      <c r="AB1452" s="3" t="s">
        <v>1749</v>
      </c>
      <c r="AC1452">
        <v>10</v>
      </c>
      <c r="AD1452">
        <v>78</v>
      </c>
      <c r="AE1452">
        <v>2</v>
      </c>
      <c r="AF1452">
        <v>789</v>
      </c>
      <c r="AG1452">
        <v>852</v>
      </c>
      <c r="AH1452">
        <v>14350</v>
      </c>
      <c r="AI1452">
        <v>26687</v>
      </c>
      <c r="AJ1452">
        <v>47.044675099999999</v>
      </c>
      <c r="AK1452">
        <v>21.920102100000001</v>
      </c>
    </row>
    <row r="1453" spans="1:37" x14ac:dyDescent="0.3">
      <c r="A1453">
        <v>1493</v>
      </c>
      <c r="B1453" s="3" t="s">
        <v>1002</v>
      </c>
      <c r="C1453" t="s">
        <v>1723</v>
      </c>
      <c r="D1453" t="s">
        <v>1028</v>
      </c>
      <c r="E1453" t="s">
        <v>1029</v>
      </c>
      <c r="F1453" t="s">
        <v>61</v>
      </c>
      <c r="G1453" t="s">
        <v>78</v>
      </c>
      <c r="H1453" t="s">
        <v>63</v>
      </c>
      <c r="I1453">
        <v>5</v>
      </c>
      <c r="J1453" t="s">
        <v>70</v>
      </c>
      <c r="K1453">
        <v>4</v>
      </c>
      <c r="L1453" s="3" t="s">
        <v>1748</v>
      </c>
      <c r="M1453">
        <v>3.4</v>
      </c>
      <c r="N1453" s="3" t="s">
        <v>1748</v>
      </c>
      <c r="O1453">
        <v>8.6</v>
      </c>
      <c r="P1453" s="3" t="s">
        <v>1749</v>
      </c>
      <c r="Q1453">
        <v>3.6</v>
      </c>
      <c r="R1453" s="3" t="s">
        <v>1749</v>
      </c>
      <c r="S1453">
        <v>1.2</v>
      </c>
      <c r="T1453" s="3" t="s">
        <v>1749</v>
      </c>
      <c r="U1453">
        <v>2.9</v>
      </c>
      <c r="V1453" s="3" t="s">
        <v>1749</v>
      </c>
      <c r="W1453">
        <v>1.3</v>
      </c>
      <c r="X1453" s="3" t="s">
        <v>1749</v>
      </c>
      <c r="Y1453">
        <v>8.5</v>
      </c>
      <c r="Z1453" s="3" t="s">
        <v>1749</v>
      </c>
      <c r="AA1453">
        <v>1</v>
      </c>
      <c r="AB1453" s="3" t="s">
        <v>1749</v>
      </c>
      <c r="AC1453">
        <v>10</v>
      </c>
      <c r="AD1453">
        <v>78</v>
      </c>
      <c r="AE1453">
        <v>2</v>
      </c>
      <c r="AF1453">
        <v>789</v>
      </c>
      <c r="AG1453">
        <v>852</v>
      </c>
      <c r="AH1453">
        <v>14350</v>
      </c>
      <c r="AI1453">
        <v>26687</v>
      </c>
      <c r="AJ1453">
        <v>45.748871600000001</v>
      </c>
      <c r="AK1453">
        <v>21.2086793</v>
      </c>
    </row>
    <row r="1454" spans="1:37" x14ac:dyDescent="0.3">
      <c r="A1454">
        <v>1494</v>
      </c>
      <c r="B1454" s="3" t="s">
        <v>1002</v>
      </c>
      <c r="C1454" t="s">
        <v>1724</v>
      </c>
      <c r="D1454" t="s">
        <v>59</v>
      </c>
      <c r="E1454" t="s">
        <v>60</v>
      </c>
      <c r="F1454" t="s">
        <v>68</v>
      </c>
      <c r="G1454" t="s">
        <v>62</v>
      </c>
      <c r="H1454" t="s">
        <v>320</v>
      </c>
      <c r="I1454">
        <v>5</v>
      </c>
      <c r="J1454" t="s">
        <v>64</v>
      </c>
      <c r="K1454">
        <v>2.8</v>
      </c>
      <c r="L1454" s="3" t="s">
        <v>1748</v>
      </c>
      <c r="M1454">
        <v>3.4</v>
      </c>
      <c r="N1454" s="3" t="s">
        <v>1748</v>
      </c>
      <c r="O1454">
        <v>7</v>
      </c>
      <c r="P1454" s="3" t="s">
        <v>1749</v>
      </c>
      <c r="Q1454">
        <v>4.3</v>
      </c>
      <c r="R1454" s="3" t="s">
        <v>1749</v>
      </c>
      <c r="S1454">
        <v>14.5</v>
      </c>
      <c r="T1454" s="3">
        <v>676</v>
      </c>
      <c r="U1454">
        <v>1.4</v>
      </c>
      <c r="V1454" s="3" t="s">
        <v>1749</v>
      </c>
      <c r="W1454">
        <v>1</v>
      </c>
      <c r="X1454" s="3" t="s">
        <v>1749</v>
      </c>
      <c r="Y1454">
        <v>7.3</v>
      </c>
      <c r="Z1454" s="3" t="s">
        <v>1749</v>
      </c>
      <c r="AA1454">
        <v>1.1000000000000001</v>
      </c>
      <c r="AB1454" s="3" t="s">
        <v>1749</v>
      </c>
      <c r="AC1454">
        <v>10</v>
      </c>
      <c r="AD1454">
        <v>100</v>
      </c>
      <c r="AE1454">
        <v>19</v>
      </c>
      <c r="AF1454">
        <v>27091</v>
      </c>
      <c r="AG1454">
        <v>12264</v>
      </c>
      <c r="AH1454">
        <v>59456</v>
      </c>
      <c r="AI1454">
        <v>113268</v>
      </c>
      <c r="AJ1454">
        <v>48.734287700000003</v>
      </c>
      <c r="AK1454">
        <v>-122.4866102</v>
      </c>
    </row>
  </sheetData>
  <autoFilter ref="A1:AI1454" xr:uid="{C9E957FB-D3BB-4C91-B7BB-A2DED4FEA5A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0621-FF4D-440C-AD2A-888829E55038}">
  <dimension ref="A1:L51"/>
  <sheetViews>
    <sheetView workbookViewId="0">
      <selection activeCell="B1" sqref="B1:G1"/>
    </sheetView>
  </sheetViews>
  <sheetFormatPr defaultRowHeight="14.4" x14ac:dyDescent="0.3"/>
  <cols>
    <col min="8" max="8" width="21" customWidth="1"/>
    <col min="9" max="9" width="19.21875" customWidth="1"/>
    <col min="12" max="12" width="17.6640625" customWidth="1"/>
  </cols>
  <sheetData>
    <row r="1" spans="1:12" x14ac:dyDescent="0.3">
      <c r="A1" t="s">
        <v>1744</v>
      </c>
      <c r="B1" t="s">
        <v>1743</v>
      </c>
      <c r="C1" t="s">
        <v>1742</v>
      </c>
      <c r="D1" t="s">
        <v>1740</v>
      </c>
      <c r="E1" t="s">
        <v>1741</v>
      </c>
      <c r="F1" t="s">
        <v>1745</v>
      </c>
      <c r="G1" t="s">
        <v>1746</v>
      </c>
    </row>
    <row r="2" spans="1:12" x14ac:dyDescent="0.3">
      <c r="A2" t="s">
        <v>60</v>
      </c>
      <c r="B2">
        <v>100</v>
      </c>
      <c r="C2">
        <v>19</v>
      </c>
      <c r="D2">
        <v>27091</v>
      </c>
      <c r="E2">
        <v>12264</v>
      </c>
      <c r="F2">
        <v>59456</v>
      </c>
      <c r="G2">
        <v>113268</v>
      </c>
    </row>
    <row r="3" spans="1:12" x14ac:dyDescent="0.3">
      <c r="A3" t="s">
        <v>376</v>
      </c>
      <c r="B3">
        <v>87</v>
      </c>
      <c r="C3">
        <v>14</v>
      </c>
      <c r="D3">
        <v>12535</v>
      </c>
      <c r="E3">
        <v>25496</v>
      </c>
      <c r="F3">
        <v>43363</v>
      </c>
      <c r="G3">
        <v>79867</v>
      </c>
    </row>
    <row r="4" spans="1:12" x14ac:dyDescent="0.3">
      <c r="A4" t="s">
        <v>67</v>
      </c>
      <c r="B4">
        <v>96</v>
      </c>
      <c r="C4">
        <v>12</v>
      </c>
      <c r="D4">
        <v>11405</v>
      </c>
      <c r="E4">
        <v>3215</v>
      </c>
      <c r="F4">
        <v>37460</v>
      </c>
      <c r="G4">
        <v>66806</v>
      </c>
    </row>
    <row r="5" spans="1:12" x14ac:dyDescent="0.3">
      <c r="A5" s="2" t="s">
        <v>1739</v>
      </c>
      <c r="B5">
        <v>90</v>
      </c>
      <c r="C5">
        <v>9</v>
      </c>
      <c r="D5">
        <v>10834</v>
      </c>
      <c r="E5">
        <v>2941</v>
      </c>
      <c r="F5">
        <v>46805</v>
      </c>
      <c r="G5">
        <v>83484</v>
      </c>
    </row>
    <row r="6" spans="1:12" x14ac:dyDescent="0.3">
      <c r="A6" t="s">
        <v>354</v>
      </c>
      <c r="B6">
        <v>87</v>
      </c>
      <c r="C6">
        <v>14</v>
      </c>
      <c r="D6">
        <v>9442</v>
      </c>
      <c r="E6">
        <v>4158</v>
      </c>
      <c r="F6">
        <v>29911</v>
      </c>
      <c r="G6">
        <v>56982</v>
      </c>
      <c r="K6" s="4" t="s">
        <v>1738</v>
      </c>
      <c r="L6" s="4"/>
    </row>
    <row r="7" spans="1:12" x14ac:dyDescent="0.3">
      <c r="A7" s="2" t="s">
        <v>1736</v>
      </c>
      <c r="B7">
        <v>94</v>
      </c>
      <c r="C7">
        <v>10</v>
      </c>
      <c r="D7">
        <v>9305</v>
      </c>
      <c r="E7">
        <v>2897</v>
      </c>
      <c r="F7">
        <v>41117</v>
      </c>
      <c r="G7">
        <v>73070</v>
      </c>
      <c r="K7" s="1" t="s">
        <v>78</v>
      </c>
      <c r="L7" s="1" t="s">
        <v>1737</v>
      </c>
    </row>
    <row r="8" spans="1:12" x14ac:dyDescent="0.3">
      <c r="A8" t="s">
        <v>100</v>
      </c>
      <c r="B8">
        <v>94</v>
      </c>
      <c r="C8">
        <v>8</v>
      </c>
      <c r="D8">
        <v>9176</v>
      </c>
      <c r="E8">
        <v>3642</v>
      </c>
      <c r="F8">
        <v>47833</v>
      </c>
      <c r="G8">
        <v>90994</v>
      </c>
      <c r="K8" s="1" t="s">
        <v>1735</v>
      </c>
      <c r="L8" s="1" t="s">
        <v>1734</v>
      </c>
    </row>
    <row r="9" spans="1:12" x14ac:dyDescent="0.3">
      <c r="A9" t="s">
        <v>81</v>
      </c>
      <c r="B9">
        <v>96</v>
      </c>
      <c r="C9">
        <v>10</v>
      </c>
      <c r="D9">
        <v>9112</v>
      </c>
      <c r="E9">
        <v>7730</v>
      </c>
      <c r="F9">
        <v>43641</v>
      </c>
      <c r="G9">
        <v>80207</v>
      </c>
      <c r="K9" s="1" t="s">
        <v>62</v>
      </c>
      <c r="L9" s="1" t="s">
        <v>1733</v>
      </c>
    </row>
    <row r="10" spans="1:12" x14ac:dyDescent="0.3">
      <c r="A10" t="s">
        <v>114</v>
      </c>
      <c r="B10">
        <v>92</v>
      </c>
      <c r="C10">
        <v>9</v>
      </c>
      <c r="D10">
        <v>8132</v>
      </c>
      <c r="E10">
        <v>3470</v>
      </c>
      <c r="F10">
        <v>37963</v>
      </c>
      <c r="G10">
        <v>72067</v>
      </c>
      <c r="K10" s="1" t="s">
        <v>134</v>
      </c>
      <c r="L10" s="1" t="s">
        <v>1732</v>
      </c>
    </row>
    <row r="11" spans="1:12" x14ac:dyDescent="0.3">
      <c r="A11" s="2" t="s">
        <v>1731</v>
      </c>
      <c r="B11">
        <v>87</v>
      </c>
      <c r="C11">
        <v>28</v>
      </c>
      <c r="D11">
        <v>8055</v>
      </c>
      <c r="E11">
        <v>30479</v>
      </c>
      <c r="F11">
        <v>13250</v>
      </c>
      <c r="G11">
        <v>24573</v>
      </c>
    </row>
    <row r="12" spans="1:12" x14ac:dyDescent="0.3">
      <c r="A12" t="s">
        <v>184</v>
      </c>
      <c r="B12">
        <v>90</v>
      </c>
      <c r="C12">
        <v>8</v>
      </c>
      <c r="D12">
        <v>7231</v>
      </c>
      <c r="E12">
        <v>2455</v>
      </c>
      <c r="F12">
        <v>41605</v>
      </c>
      <c r="G12">
        <v>78274</v>
      </c>
    </row>
    <row r="13" spans="1:12" x14ac:dyDescent="0.3">
      <c r="A13" t="s">
        <v>89</v>
      </c>
      <c r="B13">
        <v>95</v>
      </c>
      <c r="C13">
        <v>5</v>
      </c>
      <c r="D13">
        <v>5393</v>
      </c>
      <c r="E13">
        <v>1490</v>
      </c>
      <c r="F13">
        <v>51048</v>
      </c>
      <c r="G13">
        <v>96902</v>
      </c>
    </row>
    <row r="14" spans="1:12" x14ac:dyDescent="0.3">
      <c r="A14" t="s">
        <v>216</v>
      </c>
      <c r="B14">
        <v>83</v>
      </c>
      <c r="C14">
        <v>11</v>
      </c>
      <c r="D14">
        <v>5757</v>
      </c>
      <c r="E14">
        <v>9004</v>
      </c>
      <c r="F14">
        <v>24975</v>
      </c>
      <c r="G14">
        <v>46620</v>
      </c>
    </row>
    <row r="15" spans="1:12" x14ac:dyDescent="0.3">
      <c r="A15" t="s">
        <v>165</v>
      </c>
      <c r="B15">
        <v>91</v>
      </c>
      <c r="C15">
        <v>5</v>
      </c>
      <c r="D15">
        <v>5439</v>
      </c>
      <c r="E15">
        <v>2017</v>
      </c>
      <c r="F15">
        <v>46013</v>
      </c>
      <c r="G15">
        <v>87427</v>
      </c>
    </row>
    <row r="16" spans="1:12" x14ac:dyDescent="0.3">
      <c r="A16" t="s">
        <v>1730</v>
      </c>
      <c r="B16">
        <v>86</v>
      </c>
      <c r="C16">
        <v>13</v>
      </c>
      <c r="D16">
        <v>5314</v>
      </c>
      <c r="E16">
        <v>12406</v>
      </c>
      <c r="F16">
        <v>17842</v>
      </c>
      <c r="G16">
        <v>32148</v>
      </c>
    </row>
    <row r="17" spans="1:7" x14ac:dyDescent="0.3">
      <c r="A17" t="s">
        <v>1729</v>
      </c>
      <c r="B17">
        <v>94</v>
      </c>
      <c r="C17">
        <v>4</v>
      </c>
      <c r="D17">
        <v>4988</v>
      </c>
      <c r="E17">
        <v>3629</v>
      </c>
      <c r="F17">
        <v>49676</v>
      </c>
      <c r="G17">
        <v>90982</v>
      </c>
    </row>
    <row r="18" spans="1:7" x14ac:dyDescent="0.3">
      <c r="A18" t="s">
        <v>1728</v>
      </c>
      <c r="B18">
        <v>90</v>
      </c>
      <c r="C18">
        <v>8</v>
      </c>
      <c r="D18">
        <v>4882</v>
      </c>
      <c r="E18">
        <v>2453</v>
      </c>
      <c r="F18">
        <v>27945</v>
      </c>
      <c r="G18">
        <v>51090</v>
      </c>
    </row>
    <row r="19" spans="1:7" x14ac:dyDescent="0.3">
      <c r="A19" s="2" t="s">
        <v>1727</v>
      </c>
      <c r="B19">
        <v>89</v>
      </c>
      <c r="C19">
        <v>4</v>
      </c>
      <c r="D19">
        <v>4069</v>
      </c>
      <c r="E19">
        <v>1393</v>
      </c>
      <c r="F19">
        <v>46150</v>
      </c>
      <c r="G19">
        <v>82061</v>
      </c>
    </row>
    <row r="20" spans="1:7" x14ac:dyDescent="0.3">
      <c r="A20" t="s">
        <v>308</v>
      </c>
      <c r="B20">
        <v>89</v>
      </c>
      <c r="C20">
        <v>8</v>
      </c>
      <c r="D20">
        <v>3862</v>
      </c>
      <c r="E20">
        <v>10038</v>
      </c>
      <c r="F20">
        <v>21642</v>
      </c>
      <c r="G20">
        <v>39259</v>
      </c>
    </row>
    <row r="21" spans="1:7" x14ac:dyDescent="0.3">
      <c r="A21" t="s">
        <v>194</v>
      </c>
      <c r="B21">
        <v>87</v>
      </c>
      <c r="C21">
        <v>17</v>
      </c>
      <c r="D21">
        <v>3786</v>
      </c>
      <c r="E21">
        <v>12588</v>
      </c>
      <c r="F21">
        <v>9400</v>
      </c>
      <c r="G21">
        <v>17679</v>
      </c>
    </row>
    <row r="22" spans="1:7" x14ac:dyDescent="0.3">
      <c r="A22" t="s">
        <v>129</v>
      </c>
      <c r="B22">
        <v>90</v>
      </c>
      <c r="C22">
        <v>5</v>
      </c>
      <c r="D22">
        <v>3655</v>
      </c>
      <c r="E22">
        <v>1537</v>
      </c>
      <c r="F22">
        <v>34860</v>
      </c>
      <c r="G22">
        <v>63618</v>
      </c>
    </row>
    <row r="23" spans="1:7" x14ac:dyDescent="0.3">
      <c r="A23" t="s">
        <v>161</v>
      </c>
      <c r="B23">
        <v>84</v>
      </c>
      <c r="C23">
        <v>10</v>
      </c>
      <c r="D23">
        <v>3396</v>
      </c>
      <c r="E23">
        <v>7901</v>
      </c>
      <c r="F23">
        <v>14981</v>
      </c>
      <c r="G23">
        <v>28346</v>
      </c>
    </row>
    <row r="24" spans="1:7" x14ac:dyDescent="0.3">
      <c r="A24" t="s">
        <v>203</v>
      </c>
      <c r="B24">
        <v>79</v>
      </c>
      <c r="C24">
        <v>10</v>
      </c>
      <c r="D24">
        <v>3364</v>
      </c>
      <c r="E24">
        <v>13084</v>
      </c>
      <c r="F24">
        <v>13964</v>
      </c>
      <c r="G24">
        <v>26036</v>
      </c>
    </row>
    <row r="25" spans="1:7" x14ac:dyDescent="0.3">
      <c r="A25" t="s">
        <v>244</v>
      </c>
      <c r="B25">
        <v>92</v>
      </c>
      <c r="C25">
        <v>4</v>
      </c>
      <c r="D25">
        <v>2834</v>
      </c>
      <c r="E25">
        <v>1344</v>
      </c>
      <c r="F25">
        <v>29636</v>
      </c>
      <c r="G25">
        <v>54776</v>
      </c>
    </row>
    <row r="26" spans="1:7" x14ac:dyDescent="0.3">
      <c r="A26" t="s">
        <v>276</v>
      </c>
      <c r="B26">
        <v>87</v>
      </c>
      <c r="C26">
        <v>16</v>
      </c>
      <c r="D26">
        <v>2816</v>
      </c>
      <c r="E26">
        <v>32021</v>
      </c>
      <c r="F26">
        <v>7774</v>
      </c>
      <c r="G26">
        <v>14233</v>
      </c>
    </row>
    <row r="27" spans="1:7" x14ac:dyDescent="0.3">
      <c r="A27" t="s">
        <v>105</v>
      </c>
      <c r="B27">
        <v>92</v>
      </c>
      <c r="C27">
        <v>4</v>
      </c>
      <c r="D27">
        <v>2785</v>
      </c>
      <c r="E27">
        <v>932</v>
      </c>
      <c r="F27">
        <v>31192</v>
      </c>
      <c r="G27">
        <v>58875</v>
      </c>
    </row>
    <row r="28" spans="1:7" x14ac:dyDescent="0.3">
      <c r="A28" t="s">
        <v>385</v>
      </c>
      <c r="B28">
        <v>76</v>
      </c>
      <c r="C28">
        <v>9</v>
      </c>
      <c r="D28">
        <v>2316</v>
      </c>
      <c r="E28">
        <v>12885</v>
      </c>
      <c r="F28">
        <v>11033</v>
      </c>
      <c r="G28">
        <v>20640</v>
      </c>
    </row>
    <row r="29" spans="1:7" x14ac:dyDescent="0.3">
      <c r="A29" t="s">
        <v>138</v>
      </c>
      <c r="B29">
        <v>94</v>
      </c>
      <c r="C29">
        <v>3</v>
      </c>
      <c r="D29">
        <v>2210</v>
      </c>
      <c r="E29">
        <v>760</v>
      </c>
      <c r="F29">
        <v>39704</v>
      </c>
      <c r="G29">
        <v>75830</v>
      </c>
    </row>
    <row r="30" spans="1:7" x14ac:dyDescent="0.3">
      <c r="A30" t="s">
        <v>417</v>
      </c>
      <c r="B30">
        <v>82</v>
      </c>
      <c r="C30">
        <v>4</v>
      </c>
      <c r="D30">
        <v>1686</v>
      </c>
      <c r="E30">
        <v>1610</v>
      </c>
      <c r="F30">
        <v>16879</v>
      </c>
      <c r="G30">
        <v>32874</v>
      </c>
    </row>
    <row r="31" spans="1:7" x14ac:dyDescent="0.3">
      <c r="A31" t="s">
        <v>154</v>
      </c>
      <c r="B31">
        <v>83</v>
      </c>
      <c r="C31">
        <v>1</v>
      </c>
      <c r="D31">
        <v>1555</v>
      </c>
      <c r="E31">
        <v>506</v>
      </c>
      <c r="F31">
        <v>50651</v>
      </c>
      <c r="G31">
        <v>91263</v>
      </c>
    </row>
    <row r="32" spans="1:7" x14ac:dyDescent="0.3">
      <c r="A32" t="s">
        <v>898</v>
      </c>
      <c r="B32">
        <v>79</v>
      </c>
      <c r="C32">
        <v>8</v>
      </c>
      <c r="D32">
        <v>1416</v>
      </c>
      <c r="E32">
        <v>4906</v>
      </c>
      <c r="F32">
        <v>8484</v>
      </c>
      <c r="G32">
        <v>15599</v>
      </c>
    </row>
    <row r="33" spans="1:8" x14ac:dyDescent="0.3">
      <c r="A33" t="s">
        <v>77</v>
      </c>
      <c r="B33">
        <v>95</v>
      </c>
      <c r="C33">
        <v>1</v>
      </c>
      <c r="D33">
        <v>1373</v>
      </c>
      <c r="E33">
        <v>198</v>
      </c>
      <c r="F33">
        <v>81776</v>
      </c>
      <c r="G33">
        <v>146116</v>
      </c>
    </row>
    <row r="34" spans="1:8" x14ac:dyDescent="0.3">
      <c r="A34" t="s">
        <v>661</v>
      </c>
      <c r="B34">
        <v>77</v>
      </c>
      <c r="C34">
        <v>2</v>
      </c>
      <c r="D34">
        <v>1095</v>
      </c>
      <c r="E34">
        <v>982</v>
      </c>
      <c r="F34">
        <v>21401</v>
      </c>
      <c r="G34">
        <v>39458</v>
      </c>
    </row>
    <row r="35" spans="1:8" x14ac:dyDescent="0.3">
      <c r="A35" t="s">
        <v>1726</v>
      </c>
      <c r="B35">
        <v>94</v>
      </c>
      <c r="C35">
        <v>1</v>
      </c>
      <c r="D35">
        <v>1008</v>
      </c>
      <c r="E35">
        <v>2742</v>
      </c>
      <c r="F35">
        <v>30726</v>
      </c>
      <c r="G35">
        <v>58947</v>
      </c>
      <c r="H35" t="s">
        <v>1747</v>
      </c>
    </row>
    <row r="36" spans="1:8" x14ac:dyDescent="0.3">
      <c r="A36" t="s">
        <v>404</v>
      </c>
      <c r="B36">
        <v>87</v>
      </c>
      <c r="C36">
        <v>2</v>
      </c>
      <c r="D36">
        <v>991</v>
      </c>
      <c r="E36">
        <v>705</v>
      </c>
      <c r="F36">
        <v>22048</v>
      </c>
      <c r="G36">
        <v>39508</v>
      </c>
    </row>
    <row r="37" spans="1:8" x14ac:dyDescent="0.3">
      <c r="A37" t="s">
        <v>1623</v>
      </c>
      <c r="B37">
        <v>90</v>
      </c>
      <c r="C37">
        <v>1</v>
      </c>
      <c r="D37">
        <v>919</v>
      </c>
      <c r="E37">
        <v>197</v>
      </c>
      <c r="F37">
        <v>47686</v>
      </c>
      <c r="G37">
        <v>101664</v>
      </c>
    </row>
    <row r="38" spans="1:8" x14ac:dyDescent="0.3">
      <c r="A38" t="s">
        <v>1029</v>
      </c>
      <c r="B38">
        <v>78</v>
      </c>
      <c r="C38">
        <v>2</v>
      </c>
      <c r="D38">
        <v>789</v>
      </c>
      <c r="E38">
        <v>852</v>
      </c>
      <c r="F38">
        <v>14350</v>
      </c>
      <c r="G38">
        <v>26687</v>
      </c>
    </row>
    <row r="39" spans="1:8" x14ac:dyDescent="0.3">
      <c r="A39" t="s">
        <v>206</v>
      </c>
      <c r="B39">
        <v>71</v>
      </c>
      <c r="C39">
        <v>2</v>
      </c>
      <c r="D39">
        <v>551</v>
      </c>
      <c r="E39">
        <v>925</v>
      </c>
      <c r="F39">
        <v>12243</v>
      </c>
      <c r="G39">
        <v>21932</v>
      </c>
    </row>
    <row r="40" spans="1:8" x14ac:dyDescent="0.3">
      <c r="A40" t="s">
        <v>123</v>
      </c>
      <c r="B40">
        <v>95</v>
      </c>
      <c r="C40">
        <v>1</v>
      </c>
      <c r="D40">
        <v>499</v>
      </c>
      <c r="E40">
        <v>166</v>
      </c>
      <c r="F40">
        <v>31931</v>
      </c>
      <c r="G40">
        <v>67900</v>
      </c>
    </row>
    <row r="41" spans="1:8" x14ac:dyDescent="0.3">
      <c r="A41" t="s">
        <v>959</v>
      </c>
      <c r="B41">
        <v>72</v>
      </c>
      <c r="C41">
        <v>1</v>
      </c>
      <c r="D41">
        <v>368</v>
      </c>
      <c r="E41">
        <v>666</v>
      </c>
      <c r="F41">
        <v>14416</v>
      </c>
      <c r="G41">
        <v>26222</v>
      </c>
    </row>
    <row r="42" spans="1:8" x14ac:dyDescent="0.3">
      <c r="A42" t="s">
        <v>514</v>
      </c>
      <c r="B42">
        <v>86</v>
      </c>
      <c r="C42">
        <v>1</v>
      </c>
      <c r="D42">
        <v>311</v>
      </c>
      <c r="E42">
        <v>217</v>
      </c>
      <c r="F42">
        <v>20469</v>
      </c>
      <c r="G42">
        <v>36628</v>
      </c>
    </row>
    <row r="43" spans="1:8" x14ac:dyDescent="0.3">
      <c r="A43" t="s">
        <v>1718</v>
      </c>
      <c r="B43">
        <v>81</v>
      </c>
      <c r="C43">
        <v>1</v>
      </c>
      <c r="D43">
        <v>161</v>
      </c>
      <c r="E43">
        <v>868</v>
      </c>
      <c r="F43">
        <v>13086</v>
      </c>
      <c r="G43">
        <v>24759</v>
      </c>
    </row>
    <row r="44" spans="1:8" x14ac:dyDescent="0.3">
      <c r="A44" t="s">
        <v>236</v>
      </c>
      <c r="B44">
        <v>91</v>
      </c>
      <c r="C44">
        <v>0</v>
      </c>
      <c r="D44">
        <v>125</v>
      </c>
      <c r="E44">
        <v>25</v>
      </c>
      <c r="F44">
        <v>45598</v>
      </c>
      <c r="G44">
        <v>96795</v>
      </c>
    </row>
    <row r="45" spans="1:8" x14ac:dyDescent="0.3">
      <c r="A45" t="s">
        <v>254</v>
      </c>
      <c r="B45">
        <v>89</v>
      </c>
      <c r="C45">
        <v>0</v>
      </c>
      <c r="D45">
        <v>41</v>
      </c>
      <c r="E45">
        <v>15</v>
      </c>
      <c r="F45">
        <v>41595</v>
      </c>
      <c r="G45">
        <v>75558</v>
      </c>
    </row>
    <row r="46" spans="1:8" x14ac:dyDescent="0.3">
      <c r="A46" t="s">
        <v>500</v>
      </c>
      <c r="B46">
        <v>84</v>
      </c>
      <c r="C46">
        <v>0</v>
      </c>
      <c r="D46">
        <v>24</v>
      </c>
      <c r="E46">
        <v>41</v>
      </c>
      <c r="F46">
        <v>9804</v>
      </c>
      <c r="G46">
        <v>17936</v>
      </c>
    </row>
    <row r="47" spans="1:8" x14ac:dyDescent="0.3">
      <c r="A47" s="2" t="s">
        <v>1725</v>
      </c>
      <c r="B47">
        <v>84</v>
      </c>
      <c r="C47">
        <v>0</v>
      </c>
      <c r="D47">
        <v>0</v>
      </c>
      <c r="E47">
        <v>0</v>
      </c>
      <c r="F47">
        <v>19134</v>
      </c>
      <c r="G47">
        <v>34393</v>
      </c>
    </row>
    <row r="48" spans="1:8" x14ac:dyDescent="0.3">
      <c r="A48" t="s">
        <v>222</v>
      </c>
      <c r="B48">
        <v>92</v>
      </c>
      <c r="C48">
        <v>0</v>
      </c>
      <c r="D48">
        <v>0</v>
      </c>
      <c r="E48">
        <v>0</v>
      </c>
      <c r="F48">
        <v>52045</v>
      </c>
      <c r="G48">
        <v>97223</v>
      </c>
    </row>
    <row r="49" spans="1:7" x14ac:dyDescent="0.3">
      <c r="A49" t="s">
        <v>226</v>
      </c>
      <c r="B49">
        <v>91</v>
      </c>
      <c r="C49">
        <v>0</v>
      </c>
      <c r="D49">
        <v>0</v>
      </c>
      <c r="E49">
        <v>0</v>
      </c>
      <c r="F49">
        <v>43119</v>
      </c>
      <c r="G49">
        <v>79728</v>
      </c>
    </row>
    <row r="50" spans="1:7" x14ac:dyDescent="0.3">
      <c r="A50" t="s">
        <v>269</v>
      </c>
      <c r="B50">
        <v>86</v>
      </c>
      <c r="C50">
        <v>0</v>
      </c>
      <c r="D50">
        <v>0</v>
      </c>
      <c r="E50">
        <v>0</v>
      </c>
      <c r="F50">
        <v>32405</v>
      </c>
      <c r="G50">
        <v>59375</v>
      </c>
    </row>
    <row r="51" spans="1:7" x14ac:dyDescent="0.3">
      <c r="A51" t="s">
        <v>175</v>
      </c>
      <c r="B51">
        <v>92</v>
      </c>
      <c r="C51">
        <v>0</v>
      </c>
      <c r="D51">
        <v>0</v>
      </c>
      <c r="E51">
        <v>0</v>
      </c>
      <c r="F51">
        <v>34430</v>
      </c>
      <c r="G51">
        <v>65569</v>
      </c>
    </row>
  </sheetData>
  <mergeCells count="1"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Ravi Kumar</dc:creator>
  <cp:lastModifiedBy>Abhay Ravi Kumar</cp:lastModifiedBy>
  <dcterms:created xsi:type="dcterms:W3CDTF">2024-04-11T22:22:23Z</dcterms:created>
  <dcterms:modified xsi:type="dcterms:W3CDTF">2024-04-20T00:18:43Z</dcterms:modified>
</cp:coreProperties>
</file>