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KB0011041" sheetId="1" r:id="rId1"/>
    <sheet name="KB0096914" sheetId="2" r:id="rId2"/>
    <sheet name="KB0010829" sheetId="3" r:id="rId3"/>
    <sheet name="KB0012546" sheetId="4" r:id="rId4"/>
    <sheet name="KB0011030" sheetId="5" r:id="rId5"/>
    <sheet name="KB0011071" sheetId="6" r:id="rId6"/>
    <sheet name="KB0011105" sheetId="7" r:id="rId7"/>
    <sheet name="KB0042820" sheetId="8" r:id="rId8"/>
    <sheet name="KB0016002" sheetId="9" r:id="rId9"/>
    <sheet name="KB0040278" sheetId="10" r:id="rId10"/>
    <sheet name="KB0030752" sheetId="11" r:id="rId11"/>
    <sheet name="KB0010831" sheetId="12" r:id="rId12"/>
    <sheet name="KB0011106" sheetId="13" r:id="rId13"/>
    <sheet name="KB0031262" sheetId="14" r:id="rId14"/>
    <sheet name="KB0010860" sheetId="15" r:id="rId15"/>
    <sheet name="KB0034964" sheetId="16" r:id="rId16"/>
    <sheet name="KB0042819" sheetId="17" r:id="rId17"/>
    <sheet name="KB0011022" sheetId="18" r:id="rId18"/>
    <sheet name="KB0011101" sheetId="19" r:id="rId19"/>
    <sheet name="KB0011028" sheetId="20" r:id="rId20"/>
    <sheet name="KB0011098" sheetId="21" r:id="rId21"/>
    <sheet name="KB0071974" sheetId="22" r:id="rId22"/>
    <sheet name="KB0039620" sheetId="23" r:id="rId23"/>
    <sheet name="KB0035415" sheetId="24" r:id="rId24"/>
    <sheet name="KB0011089" sheetId="25" r:id="rId25"/>
    <sheet name="KB0044753" sheetId="26" r:id="rId26"/>
    <sheet name="KB0096862" sheetId="27" r:id="rId27"/>
    <sheet name="KB0011058" sheetId="28" r:id="rId28"/>
    <sheet name="KB0011093" sheetId="29" r:id="rId29"/>
    <sheet name="KB0041640" sheetId="30" r:id="rId30"/>
    <sheet name="KB0010847" sheetId="31" r:id="rId31"/>
    <sheet name="KB0029978" sheetId="32" r:id="rId32"/>
    <sheet name="KB0011086" sheetId="33" r:id="rId33"/>
    <sheet name="KB0070882" sheetId="34" r:id="rId34"/>
    <sheet name="KB0041641" sheetId="35" r:id="rId35"/>
    <sheet name="KB0012549" sheetId="36" r:id="rId36"/>
    <sheet name="KB0010844" sheetId="37" r:id="rId37"/>
    <sheet name="KB0011081" sheetId="38" r:id="rId38"/>
    <sheet name="KB0011042" sheetId="39" r:id="rId39"/>
    <sheet name="KB0016026" sheetId="40" r:id="rId40"/>
    <sheet name="KB0045106" sheetId="41" r:id="rId41"/>
    <sheet name="KB0011068" sheetId="42" r:id="rId42"/>
    <sheet name="KB0039985" sheetId="43" r:id="rId43"/>
    <sheet name="KB0010839" sheetId="44" r:id="rId44"/>
    <sheet name="KB0010837" sheetId="45" r:id="rId45"/>
    <sheet name="KB0011065" sheetId="46" r:id="rId46"/>
    <sheet name="KB0040397" sheetId="47" r:id="rId47"/>
    <sheet name="KB0011084" sheetId="48" r:id="rId48"/>
    <sheet name="KB0039494" sheetId="49" r:id="rId49"/>
    <sheet name="KB0010848" sheetId="50" r:id="rId50"/>
    <sheet name="KB0011074" sheetId="51" r:id="rId51"/>
    <sheet name="KB0040412" sheetId="52" r:id="rId52"/>
    <sheet name="KB0011054" sheetId="53" r:id="rId53"/>
    <sheet name="KB0011037" sheetId="54" r:id="rId54"/>
    <sheet name="KB0035780" sheetId="55" r:id="rId55"/>
    <sheet name="KB0010842" sheetId="56" r:id="rId56"/>
    <sheet name="KB0031261" sheetId="57" r:id="rId57"/>
    <sheet name="KB0071462" sheetId="58" r:id="rId58"/>
    <sheet name="KB0010833" sheetId="59" r:id="rId59"/>
    <sheet name="KB0011064" sheetId="60" r:id="rId60"/>
    <sheet name="KB0041638" sheetId="61" r:id="rId61"/>
    <sheet name="KB0071461" sheetId="62" r:id="rId62"/>
    <sheet name="KB0034961" sheetId="63" r:id="rId63"/>
    <sheet name="KB0073239" sheetId="64" r:id="rId64"/>
    <sheet name="KB0045521" sheetId="65" r:id="rId65"/>
    <sheet name="KB0011021" sheetId="66" r:id="rId66"/>
    <sheet name="KB0040413" sheetId="67" r:id="rId67"/>
    <sheet name="KB0030900" sheetId="68" r:id="rId68"/>
    <sheet name="KB0012548" sheetId="69" r:id="rId69"/>
    <sheet name="KB0011046" sheetId="70" r:id="rId70"/>
    <sheet name="KB0011062" sheetId="71" r:id="rId71"/>
    <sheet name="KB0030446" sheetId="72" r:id="rId72"/>
    <sheet name="KB0035717" sheetId="73" r:id="rId73"/>
    <sheet name="KB0026817" sheetId="74" r:id="rId74"/>
    <sheet name="KB0012547" sheetId="75" r:id="rId75"/>
    <sheet name="KB0012551" sheetId="76" r:id="rId76"/>
    <sheet name="KB0011033" sheetId="77" r:id="rId77"/>
    <sheet name="KB0010841" sheetId="78" r:id="rId78"/>
    <sheet name="KB0010817" sheetId="79" r:id="rId79"/>
    <sheet name="KB0011032" sheetId="80" r:id="rId80"/>
    <sheet name="KB0011053" sheetId="81" r:id="rId81"/>
    <sheet name="KB0071458" sheetId="82" r:id="rId82"/>
    <sheet name="KB0039611" sheetId="83" r:id="rId83"/>
    <sheet name="KB0011029" sheetId="84" r:id="rId84"/>
    <sheet name="KB0010818" sheetId="85" r:id="rId85"/>
    <sheet name="KB0011027" sheetId="86" r:id="rId86"/>
    <sheet name="KB0011099" sheetId="87" r:id="rId87"/>
    <sheet name="KB0011104" sheetId="88" r:id="rId88"/>
    <sheet name="KB0034958" sheetId="89" r:id="rId89"/>
    <sheet name="KB0030876" sheetId="90" r:id="rId90"/>
    <sheet name="KB0039615" sheetId="91" r:id="rId91"/>
    <sheet name="KB0011073" sheetId="92" r:id="rId92"/>
    <sheet name="KB0011075" sheetId="93" r:id="rId93"/>
    <sheet name="KB0034849" sheetId="94" r:id="rId94"/>
    <sheet name="KB0010821" sheetId="95" r:id="rId95"/>
    <sheet name="KB0016011" sheetId="96" r:id="rId96"/>
    <sheet name="KB0012550" sheetId="97" r:id="rId97"/>
    <sheet name="KB0041773" sheetId="98" r:id="rId98"/>
    <sheet name="KB0041604" sheetId="99" r:id="rId99"/>
    <sheet name="KB0029994" sheetId="100" r:id="rId100"/>
    <sheet name="KB0029977" sheetId="101" r:id="rId101"/>
    <sheet name="KB0010834" sheetId="102" r:id="rId102"/>
    <sheet name="KB0011035" sheetId="103" r:id="rId103"/>
    <sheet name="KB0011051" sheetId="104" r:id="rId104"/>
    <sheet name="KB0010836" sheetId="105" r:id="rId105"/>
    <sheet name="KB0010835" sheetId="106" r:id="rId106"/>
    <sheet name="KB0034852" sheetId="107" r:id="rId107"/>
    <sheet name="KB0029975" sheetId="108" r:id="rId108"/>
    <sheet name="KB0042822" sheetId="109" r:id="rId109"/>
    <sheet name="KB0044755" sheetId="110" r:id="rId110"/>
    <sheet name="KB0030751" sheetId="111" r:id="rId111"/>
    <sheet name="KB0041639" sheetId="112" r:id="rId112"/>
    <sheet name="KB0011082" sheetId="113" r:id="rId113"/>
    <sheet name="KB0011060" sheetId="114" r:id="rId114"/>
    <sheet name="KB0016025" sheetId="115" r:id="rId115"/>
    <sheet name="KB0010824" sheetId="116" r:id="rId116"/>
    <sheet name="KB0042818" sheetId="117" r:id="rId117"/>
    <sheet name="KB0011090" sheetId="118" r:id="rId118"/>
    <sheet name="KB0011063" sheetId="119" r:id="rId119"/>
    <sheet name="KB0010861" sheetId="120" r:id="rId120"/>
    <sheet name="KB0035006" sheetId="121" r:id="rId121"/>
    <sheet name="KB0011087" sheetId="122" r:id="rId122"/>
    <sheet name="KB0011092" sheetId="123" r:id="rId123"/>
    <sheet name="KB0011050" sheetId="124" r:id="rId124"/>
    <sheet name="KB0011094" sheetId="125" r:id="rId125"/>
    <sheet name="KB0011052" sheetId="126" r:id="rId126"/>
    <sheet name="KB0039486" sheetId="127" r:id="rId127"/>
    <sheet name="KB0011096" sheetId="128" r:id="rId128"/>
    <sheet name="KB0011091" sheetId="129" r:id="rId129"/>
    <sheet name="KB0011044" sheetId="130" r:id="rId130"/>
    <sheet name="KB0041596" sheetId="131" r:id="rId131"/>
    <sheet name="KB0034897" sheetId="132" r:id="rId132"/>
    <sheet name="KB0011047" sheetId="133" r:id="rId133"/>
    <sheet name="KB0011107" sheetId="134" r:id="rId134"/>
    <sheet name="KB0039488" sheetId="135" r:id="rId135"/>
    <sheet name="KB0035081" sheetId="136" r:id="rId136"/>
    <sheet name="KB0011103" sheetId="137" r:id="rId137"/>
    <sheet name="KB0011023" sheetId="138" r:id="rId138"/>
    <sheet name="KB0011066" sheetId="139" r:id="rId139"/>
    <sheet name="KB0017510" sheetId="140" r:id="rId140"/>
    <sheet name="KB0044756" sheetId="141" r:id="rId141"/>
    <sheet name="KB0016001" sheetId="142" r:id="rId142"/>
    <sheet name="KB0031333" sheetId="143" r:id="rId143"/>
    <sheet name="KB0011061" sheetId="144" r:id="rId144"/>
    <sheet name="KB0096863" sheetId="145" r:id="rId145"/>
    <sheet name="KB0011102" sheetId="146" r:id="rId146"/>
    <sheet name="KB0011076" sheetId="147" r:id="rId147"/>
    <sheet name="KB0011083" sheetId="148" r:id="rId148"/>
    <sheet name="KB0039610" sheetId="149" r:id="rId149"/>
    <sheet name="KB0010822" sheetId="150" r:id="rId150"/>
    <sheet name="KB0010857" sheetId="151" r:id="rId151"/>
    <sheet name="KB0029976" sheetId="152" r:id="rId152"/>
    <sheet name="KB0010854" sheetId="153" r:id="rId153"/>
    <sheet name="KB0011070" sheetId="154" r:id="rId154"/>
  </sheets>
  <calcPr calcId="124519" fullCalcOnLoad="1"/>
</workbook>
</file>

<file path=xl/sharedStrings.xml><?xml version="1.0" encoding="utf-8"?>
<sst xmlns="http://schemas.openxmlformats.org/spreadsheetml/2006/main" count="2002" uniqueCount="368">
  <si>
    <t>KB</t>
  </si>
  <si>
    <t>% Related</t>
  </si>
  <si>
    <t>KB Number</t>
  </si>
  <si>
    <t>KB0011041</t>
  </si>
  <si>
    <t>KB0010835</t>
  </si>
  <si>
    <t>KB0031333</t>
  </si>
  <si>
    <t>KB0011064</t>
  </si>
  <si>
    <t>KB0011065</t>
  </si>
  <si>
    <t>KB0011104</t>
  </si>
  <si>
    <t>KB0041639</t>
  </si>
  <si>
    <t>KB0044754</t>
  </si>
  <si>
    <t>KB0011073</t>
  </si>
  <si>
    <t>KB0030900</t>
  </si>
  <si>
    <t>KB0096914</t>
  </si>
  <si>
    <t>KB0010848</t>
  </si>
  <si>
    <t>KB0011034</t>
  </si>
  <si>
    <t>KB0012546</t>
  </si>
  <si>
    <t>KB0010817</t>
  </si>
  <si>
    <t>KB0010822</t>
  </si>
  <si>
    <t>KB0011032</t>
  </si>
  <si>
    <t>KB0039620</t>
  </si>
  <si>
    <t>KB0010821</t>
  </si>
  <si>
    <t>KB0041596</t>
  </si>
  <si>
    <t>KB0010829</t>
  </si>
  <si>
    <t>KB0012549</t>
  </si>
  <si>
    <t>KB0011071</t>
  </si>
  <si>
    <t>KB0035780</t>
  </si>
  <si>
    <t>KB0034531</t>
  </si>
  <si>
    <t>KB0011078</t>
  </si>
  <si>
    <t>KB0016002</t>
  </si>
  <si>
    <t>KB0011074</t>
  </si>
  <si>
    <t>KB0011082</t>
  </si>
  <si>
    <t>KB0011066</t>
  </si>
  <si>
    <t>KB0011058</t>
  </si>
  <si>
    <t>KB0010819</t>
  </si>
  <si>
    <t>KB0011030</t>
  </si>
  <si>
    <t>KB0010841</t>
  </si>
  <si>
    <t>KB0011050</t>
  </si>
  <si>
    <t>KB0011052</t>
  </si>
  <si>
    <t>KB0070882</t>
  </si>
  <si>
    <t>KB0030152</t>
  </si>
  <si>
    <t>KB0011102</t>
  </si>
  <si>
    <t>KB0071462</t>
  </si>
  <si>
    <t>KB0011075</t>
  </si>
  <si>
    <t>KB0011033</t>
  </si>
  <si>
    <t>KB0010854</t>
  </si>
  <si>
    <t>KB0011105</t>
  </si>
  <si>
    <t>KB0028849</t>
  </si>
  <si>
    <t>KB0042820</t>
  </si>
  <si>
    <t>KB0042822</t>
  </si>
  <si>
    <t>KB0042819</t>
  </si>
  <si>
    <t>KB0042818</t>
  </si>
  <si>
    <t>KB0026920</t>
  </si>
  <si>
    <t>KB0045106</t>
  </si>
  <si>
    <t>KB0031261</t>
  </si>
  <si>
    <t>KB0071975</t>
  </si>
  <si>
    <t>KB0073339</t>
  </si>
  <si>
    <t>KB0011070</t>
  </si>
  <si>
    <t>KB0011106</t>
  </si>
  <si>
    <t>KB0034852</t>
  </si>
  <si>
    <t>KB0011039</t>
  </si>
  <si>
    <t>KB0039058</t>
  </si>
  <si>
    <t>KB0011029</t>
  </si>
  <si>
    <t>KB0032906</t>
  </si>
  <si>
    <t>KB0031229</t>
  </si>
  <si>
    <t>KB0040278</t>
  </si>
  <si>
    <t>KB0011090</t>
  </si>
  <si>
    <t>KB0041604</t>
  </si>
  <si>
    <t>KB0039488</t>
  </si>
  <si>
    <t>KB0039486</t>
  </si>
  <si>
    <t>KB0016001</t>
  </si>
  <si>
    <t>KB0011028</t>
  </si>
  <si>
    <t>KB0030752</t>
  </si>
  <si>
    <t>KB0034964</t>
  </si>
  <si>
    <t>KB0030751</t>
  </si>
  <si>
    <t>KB0033737</t>
  </si>
  <si>
    <t>KB0031262</t>
  </si>
  <si>
    <t>KB0070579</t>
  </si>
  <si>
    <t>KB0012550</t>
  </si>
  <si>
    <t>KB0012547</t>
  </si>
  <si>
    <t>KB0034849</t>
  </si>
  <si>
    <t>KB0010831</t>
  </si>
  <si>
    <t>KB0010839</t>
  </si>
  <si>
    <t>KB0032907</t>
  </si>
  <si>
    <t>KB0011046</t>
  </si>
  <si>
    <t>KB0034897</t>
  </si>
  <si>
    <t>KB0035569</t>
  </si>
  <si>
    <t>KB0097291</t>
  </si>
  <si>
    <t>KB0036113</t>
  </si>
  <si>
    <t>KB0041640</t>
  </si>
  <si>
    <t>KB0044062</t>
  </si>
  <si>
    <t>KB0010860</t>
  </si>
  <si>
    <t>KB0041641</t>
  </si>
  <si>
    <t>KB0031302</t>
  </si>
  <si>
    <t>KB0073239</t>
  </si>
  <si>
    <t>KB0039494</t>
  </si>
  <si>
    <t>KB0010824</t>
  </si>
  <si>
    <t>KB0031132</t>
  </si>
  <si>
    <t>KB0011022</t>
  </si>
  <si>
    <t>KB0030446</t>
  </si>
  <si>
    <t>KB0041435</t>
  </si>
  <si>
    <t>KB0042857</t>
  </si>
  <si>
    <t>KB0029711</t>
  </si>
  <si>
    <t>KB0029714</t>
  </si>
  <si>
    <t>KB0031562</t>
  </si>
  <si>
    <t>KB0096222</t>
  </si>
  <si>
    <t>KB0030903</t>
  </si>
  <si>
    <t>KB0010081</t>
  </si>
  <si>
    <t>KB0011101</t>
  </si>
  <si>
    <t>KB0029196</t>
  </si>
  <si>
    <t>KB0032578</t>
  </si>
  <si>
    <t>KB0069995</t>
  </si>
  <si>
    <t>KB0017510</t>
  </si>
  <si>
    <t>KB0069376</t>
  </si>
  <si>
    <t>KB0028752</t>
  </si>
  <si>
    <t>KB0029864</t>
  </si>
  <si>
    <t>KB0070578</t>
  </si>
  <si>
    <t>KB0011327</t>
  </si>
  <si>
    <t>KB0011098</t>
  </si>
  <si>
    <t>KB0071458</t>
  </si>
  <si>
    <t>KB0030037</t>
  </si>
  <si>
    <t>KB0030393</t>
  </si>
  <si>
    <t>KB0033062</t>
  </si>
  <si>
    <t>KB0031350</t>
  </si>
  <si>
    <t>KB0011076</t>
  </si>
  <si>
    <t>KB0034961</t>
  </si>
  <si>
    <t>KB0071974</t>
  </si>
  <si>
    <t>KB0044755</t>
  </si>
  <si>
    <t>KB0036092</t>
  </si>
  <si>
    <t>KB0031258</t>
  </si>
  <si>
    <t>KB0044686</t>
  </si>
  <si>
    <t>KB0029431</t>
  </si>
  <si>
    <t>KB0039615</t>
  </si>
  <si>
    <t>KB0035415</t>
  </si>
  <si>
    <t>KB0032577</t>
  </si>
  <si>
    <t>KB0032580</t>
  </si>
  <si>
    <t>KB0032574</t>
  </si>
  <si>
    <t>KB0034330</t>
  </si>
  <si>
    <t>KB0070669</t>
  </si>
  <si>
    <t>KB0037904</t>
  </si>
  <si>
    <t>KB0011089</t>
  </si>
  <si>
    <t>KB0011062</t>
  </si>
  <si>
    <t>KB0011096</t>
  </si>
  <si>
    <t>KB0011063</t>
  </si>
  <si>
    <t>KB0011097</t>
  </si>
  <si>
    <t>KB0011061</t>
  </si>
  <si>
    <t>KB0011094</t>
  </si>
  <si>
    <t>KB0011059</t>
  </si>
  <si>
    <t>KB0044753</t>
  </si>
  <si>
    <t>KB0012551</t>
  </si>
  <si>
    <t>KB0016025</t>
  </si>
  <si>
    <t>KB0071915</t>
  </si>
  <si>
    <t>KB0010837</t>
  </si>
  <si>
    <t>KB0011509</t>
  </si>
  <si>
    <t>KB0071376</t>
  </si>
  <si>
    <t>KB0010861</t>
  </si>
  <si>
    <t>KB0040412</t>
  </si>
  <si>
    <t>KB0011060</t>
  </si>
  <si>
    <t>KB0011051</t>
  </si>
  <si>
    <t>KB0011093</t>
  </si>
  <si>
    <t>KB0011027</t>
  </si>
  <si>
    <t>KB0011099</t>
  </si>
  <si>
    <t>KB0028726</t>
  </si>
  <si>
    <t>KB0040275</t>
  </si>
  <si>
    <t>KB0020032</t>
  </si>
  <si>
    <t>KB0033903</t>
  </si>
  <si>
    <t>KB0038900</t>
  </si>
  <si>
    <t>KB0029862</t>
  </si>
  <si>
    <t>KB0044756</t>
  </si>
  <si>
    <t>KB0012548</t>
  </si>
  <si>
    <t>KB0035717</t>
  </si>
  <si>
    <t>KB0040519</t>
  </si>
  <si>
    <t>KB0010847</t>
  </si>
  <si>
    <t>KB0010833</t>
  </si>
  <si>
    <t>KB0014831</t>
  </si>
  <si>
    <t>KB0032887</t>
  </si>
  <si>
    <t>KB0029978</t>
  </si>
  <si>
    <t>KB0042400</t>
  </si>
  <si>
    <t>KB0029133</t>
  </si>
  <si>
    <t>KB0039189</t>
  </si>
  <si>
    <t>KB0039841</t>
  </si>
  <si>
    <t>KB0033102</t>
  </si>
  <si>
    <t>KB0031611</t>
  </si>
  <si>
    <t>KB0029976</t>
  </si>
  <si>
    <t>KB0011086</t>
  </si>
  <si>
    <t>KB0011087</t>
  </si>
  <si>
    <t>KB0095707</t>
  </si>
  <si>
    <t>KB0031292</t>
  </si>
  <si>
    <t>KB0032881</t>
  </si>
  <si>
    <t>KB0028760</t>
  </si>
  <si>
    <t>KB0034493</t>
  </si>
  <si>
    <t>KB0040397</t>
  </si>
  <si>
    <t>KB0039611</t>
  </si>
  <si>
    <t>KB0039610</t>
  </si>
  <si>
    <t>KB0033945</t>
  </si>
  <si>
    <t>KB0016026</t>
  </si>
  <si>
    <t>KB0031118</t>
  </si>
  <si>
    <t>KB0011043</t>
  </si>
  <si>
    <t>KB0011044</t>
  </si>
  <si>
    <t>KB0010844</t>
  </si>
  <si>
    <t>KB0035270</t>
  </si>
  <si>
    <t>KB0010834</t>
  </si>
  <si>
    <t>KB0011081</t>
  </si>
  <si>
    <t>KB0032471</t>
  </si>
  <si>
    <t>KB0032952</t>
  </si>
  <si>
    <t>KB0011042</t>
  </si>
  <si>
    <t>KB0011054</t>
  </si>
  <si>
    <t>KB0011047</t>
  </si>
  <si>
    <t>KB0011048</t>
  </si>
  <si>
    <t>KB0011053</t>
  </si>
  <si>
    <t>KB0011049</t>
  </si>
  <si>
    <t>KB0029534</t>
  </si>
  <si>
    <t>KB0011055</t>
  </si>
  <si>
    <t>KB0033777</t>
  </si>
  <si>
    <t>KB0028337</t>
  </si>
  <si>
    <t>KB0010857</t>
  </si>
  <si>
    <t>KB0011068</t>
  </si>
  <si>
    <t>KB0041643</t>
  </si>
  <si>
    <t>KB0035081</t>
  </si>
  <si>
    <t>KB0011083</t>
  </si>
  <si>
    <t>KB0011021</t>
  </si>
  <si>
    <t>KB0039985</t>
  </si>
  <si>
    <t>KB0030607</t>
  </si>
  <si>
    <t>KB0011036</t>
  </si>
  <si>
    <t>KB0096799</t>
  </si>
  <si>
    <t>KB0096930</t>
  </si>
  <si>
    <t>KB0032523</t>
  </si>
  <si>
    <t>KB0096468</t>
  </si>
  <si>
    <t>KB0014526</t>
  </si>
  <si>
    <t>KB0030054</t>
  </si>
  <si>
    <t>KB0011084</t>
  </si>
  <si>
    <t>KB0017521</t>
  </si>
  <si>
    <t>KB0071461</t>
  </si>
  <si>
    <t>KB0070722</t>
  </si>
  <si>
    <t>KB0032121</t>
  </si>
  <si>
    <t>KB0011035</t>
  </si>
  <si>
    <t>KB0011037</t>
  </si>
  <si>
    <t>KB0010842</t>
  </si>
  <si>
    <t>KB0071835</t>
  </si>
  <si>
    <t>KB0030028</t>
  </si>
  <si>
    <t>KB0042885</t>
  </si>
  <si>
    <t>KB0011103</t>
  </si>
  <si>
    <t>KB0041638</t>
  </si>
  <si>
    <t>KB0045521</t>
  </si>
  <si>
    <t>KB0029773</t>
  </si>
  <si>
    <t>KB0034083</t>
  </si>
  <si>
    <t>KB0034750</t>
  </si>
  <si>
    <t>KB0034156</t>
  </si>
  <si>
    <t>KB0034904</t>
  </si>
  <si>
    <t>KB0039787</t>
  </si>
  <si>
    <t>KB0014766</t>
  </si>
  <si>
    <t>KB0073096</t>
  </si>
  <si>
    <t>KB0073127</t>
  </si>
  <si>
    <t>KB0029975</t>
  </si>
  <si>
    <t>KB0030876</t>
  </si>
  <si>
    <t>KB0070866</t>
  </si>
  <si>
    <t>KB0028977</t>
  </si>
  <si>
    <t>KB0012196</t>
  </si>
  <si>
    <t>KB0070615</t>
  </si>
  <si>
    <t>KB0028508</t>
  </si>
  <si>
    <t>KB0042858</t>
  </si>
  <si>
    <t>KB0028497</t>
  </si>
  <si>
    <t>KB0035006</t>
  </si>
  <si>
    <t>KB0026817</t>
  </si>
  <si>
    <t>KB0041804</t>
  </si>
  <si>
    <t>KB0022756</t>
  </si>
  <si>
    <t>KB0015994</t>
  </si>
  <si>
    <t>KB0031092</t>
  </si>
  <si>
    <t>KB0030043</t>
  </si>
  <si>
    <t>KB0032694</t>
  </si>
  <si>
    <t>KB0070063</t>
  </si>
  <si>
    <t>KB0016011</t>
  </si>
  <si>
    <t>KB0033391</t>
  </si>
  <si>
    <t>KB0032018</t>
  </si>
  <si>
    <t>KB0027170</t>
  </si>
  <si>
    <t>KB0010818</t>
  </si>
  <si>
    <t>KB0033802</t>
  </si>
  <si>
    <t>KB0032810</t>
  </si>
  <si>
    <t>KB0034594</t>
  </si>
  <si>
    <t>KB0026454</t>
  </si>
  <si>
    <t>KB0025940</t>
  </si>
  <si>
    <t>KB0029994</t>
  </si>
  <si>
    <t>KB0029977</t>
  </si>
  <si>
    <t>KB0070092</t>
  </si>
  <si>
    <t>KB0070601</t>
  </si>
  <si>
    <t>KB0070865</t>
  </si>
  <si>
    <t>KB0025943</t>
  </si>
  <si>
    <t>KB0029560</t>
  </si>
  <si>
    <t>KB0034579</t>
  </si>
  <si>
    <t>KB0011088</t>
  </si>
  <si>
    <t>KB0029879</t>
  </si>
  <si>
    <t>KB0011079</t>
  </si>
  <si>
    <t>KB0030298</t>
  </si>
  <si>
    <t>KB0010540</t>
  </si>
  <si>
    <t>KB0010298</t>
  </si>
  <si>
    <t>KB0010257</t>
  </si>
  <si>
    <t>KB0041773</t>
  </si>
  <si>
    <t>KB0044133</t>
  </si>
  <si>
    <t>KB0028558</t>
  </si>
  <si>
    <t>KB0031068</t>
  </si>
  <si>
    <t>KB0033946</t>
  </si>
  <si>
    <t>KB0042449</t>
  </si>
  <si>
    <t>KB0041781</t>
  </si>
  <si>
    <t>KB0017634</t>
  </si>
  <si>
    <t>KB0010295</t>
  </si>
  <si>
    <t>KB0038523</t>
  </si>
  <si>
    <t>KB0043912</t>
  </si>
  <si>
    <t>KB0036262</t>
  </si>
  <si>
    <t>KB0071755</t>
  </si>
  <si>
    <t>KB0039127</t>
  </si>
  <si>
    <t>KB0010836</t>
  </si>
  <si>
    <t>KB0036311</t>
  </si>
  <si>
    <t>KB0040784</t>
  </si>
  <si>
    <t>KB0040438</t>
  </si>
  <si>
    <t>KB0015307</t>
  </si>
  <si>
    <t>KB0033964</t>
  </si>
  <si>
    <t>KB0030899</t>
  </si>
  <si>
    <t>KB0033831</t>
  </si>
  <si>
    <t>KB0014145</t>
  </si>
  <si>
    <t>KB0028650</t>
  </si>
  <si>
    <t>KB0031232</t>
  </si>
  <si>
    <t>KB0038426</t>
  </si>
  <si>
    <t>KB0039311</t>
  </si>
  <si>
    <t>KB0070050</t>
  </si>
  <si>
    <t>KB0034648</t>
  </si>
  <si>
    <t>KB0031346</t>
  </si>
  <si>
    <t>KB0029264</t>
  </si>
  <si>
    <t>KB0011504</t>
  </si>
  <si>
    <t>KB0032030</t>
  </si>
  <si>
    <t>KB0015723</t>
  </si>
  <si>
    <t>KB0031471</t>
  </si>
  <si>
    <t>KB0030687</t>
  </si>
  <si>
    <t>KB0038868</t>
  </si>
  <si>
    <t>KB0073278</t>
  </si>
  <si>
    <t>KB0011092</t>
  </si>
  <si>
    <t>KB0010316</t>
  </si>
  <si>
    <t>KB0028812</t>
  </si>
  <si>
    <t>KB0034795</t>
  </si>
  <si>
    <t>KB0028808</t>
  </si>
  <si>
    <t>KB0011091</t>
  </si>
  <si>
    <t>KB0034036</t>
  </si>
  <si>
    <t>KB0034106</t>
  </si>
  <si>
    <t>KB0016989</t>
  </si>
  <si>
    <t>KB0096988</t>
  </si>
  <si>
    <t>KB0033818</t>
  </si>
  <si>
    <t>KB0011056</t>
  </si>
  <si>
    <t>KB0011045</t>
  </si>
  <si>
    <t>KB0011107</t>
  </si>
  <si>
    <t>KB0016383</t>
  </si>
  <si>
    <t>KB0042477</t>
  </si>
  <si>
    <t>KB0010438</t>
  </si>
  <si>
    <t>KB0011023</t>
  </si>
  <si>
    <t>KB0070816</t>
  </si>
  <si>
    <t>KB0016159</t>
  </si>
  <si>
    <t>KB0043928</t>
  </si>
  <si>
    <t>KB0031586</t>
  </si>
  <si>
    <t>KB0010314</t>
  </si>
  <si>
    <t>KB0010103</t>
  </si>
  <si>
    <t>KB0070061</t>
  </si>
  <si>
    <t>KB0040010</t>
  </si>
  <si>
    <t>KB0032414</t>
  </si>
  <si>
    <t>KB0012386</t>
  </si>
  <si>
    <t>KB0034084</t>
  </si>
  <si>
    <t>KB0034130</t>
  </si>
  <si>
    <t>KB0012271</t>
  </si>
  <si>
    <t>KB0033973</t>
  </si>
  <si>
    <t>KB0042633</t>
  </si>
  <si>
    <t>KB0032703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</si>
</sst>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worksheet" Target="worksheets/sheet39.xml"/><Relationship Id="rId40" Type="http://schemas.openxmlformats.org/officeDocument/2006/relationships/worksheet" Target="worksheets/sheet40.xml"/><Relationship Id="rId41" Type="http://schemas.openxmlformats.org/officeDocument/2006/relationships/worksheet" Target="worksheets/sheet41.xml"/><Relationship Id="rId42" Type="http://schemas.openxmlformats.org/officeDocument/2006/relationships/worksheet" Target="worksheets/sheet42.xml"/><Relationship Id="rId43" Type="http://schemas.openxmlformats.org/officeDocument/2006/relationships/worksheet" Target="worksheets/sheet43.xml"/><Relationship Id="rId44" Type="http://schemas.openxmlformats.org/officeDocument/2006/relationships/worksheet" Target="worksheets/sheet44.xml"/><Relationship Id="rId45" Type="http://schemas.openxmlformats.org/officeDocument/2006/relationships/worksheet" Target="worksheets/sheet45.xml"/><Relationship Id="rId46" Type="http://schemas.openxmlformats.org/officeDocument/2006/relationships/worksheet" Target="worksheets/sheet46.xml"/><Relationship Id="rId47" Type="http://schemas.openxmlformats.org/officeDocument/2006/relationships/worksheet" Target="worksheets/sheet47.xml"/><Relationship Id="rId48" Type="http://schemas.openxmlformats.org/officeDocument/2006/relationships/worksheet" Target="worksheets/sheet48.xml"/><Relationship Id="rId49" Type="http://schemas.openxmlformats.org/officeDocument/2006/relationships/worksheet" Target="worksheets/sheet49.xml"/><Relationship Id="rId50" Type="http://schemas.openxmlformats.org/officeDocument/2006/relationships/worksheet" Target="worksheets/sheet50.xml"/><Relationship Id="rId51" Type="http://schemas.openxmlformats.org/officeDocument/2006/relationships/worksheet" Target="worksheets/sheet51.xml"/><Relationship Id="rId52" Type="http://schemas.openxmlformats.org/officeDocument/2006/relationships/worksheet" Target="worksheets/sheet52.xml"/><Relationship Id="rId53" Type="http://schemas.openxmlformats.org/officeDocument/2006/relationships/worksheet" Target="worksheets/sheet53.xml"/><Relationship Id="rId54" Type="http://schemas.openxmlformats.org/officeDocument/2006/relationships/worksheet" Target="worksheets/sheet54.xml"/><Relationship Id="rId55" Type="http://schemas.openxmlformats.org/officeDocument/2006/relationships/worksheet" Target="worksheets/sheet55.xml"/><Relationship Id="rId56" Type="http://schemas.openxmlformats.org/officeDocument/2006/relationships/worksheet" Target="worksheets/sheet56.xml"/><Relationship Id="rId57" Type="http://schemas.openxmlformats.org/officeDocument/2006/relationships/worksheet" Target="worksheets/sheet57.xml"/><Relationship Id="rId58" Type="http://schemas.openxmlformats.org/officeDocument/2006/relationships/worksheet" Target="worksheets/sheet58.xml"/><Relationship Id="rId59" Type="http://schemas.openxmlformats.org/officeDocument/2006/relationships/worksheet" Target="worksheets/sheet59.xml"/><Relationship Id="rId60" Type="http://schemas.openxmlformats.org/officeDocument/2006/relationships/worksheet" Target="worksheets/sheet60.xml"/><Relationship Id="rId61" Type="http://schemas.openxmlformats.org/officeDocument/2006/relationships/worksheet" Target="worksheets/sheet61.xml"/><Relationship Id="rId62" Type="http://schemas.openxmlformats.org/officeDocument/2006/relationships/worksheet" Target="worksheets/sheet62.xml"/><Relationship Id="rId63" Type="http://schemas.openxmlformats.org/officeDocument/2006/relationships/worksheet" Target="worksheets/sheet63.xml"/><Relationship Id="rId64" Type="http://schemas.openxmlformats.org/officeDocument/2006/relationships/worksheet" Target="worksheets/sheet64.xml"/><Relationship Id="rId65" Type="http://schemas.openxmlformats.org/officeDocument/2006/relationships/worksheet" Target="worksheets/sheet65.xml"/><Relationship Id="rId66" Type="http://schemas.openxmlformats.org/officeDocument/2006/relationships/worksheet" Target="worksheets/sheet66.xml"/><Relationship Id="rId67" Type="http://schemas.openxmlformats.org/officeDocument/2006/relationships/worksheet" Target="worksheets/sheet67.xml"/><Relationship Id="rId68" Type="http://schemas.openxmlformats.org/officeDocument/2006/relationships/worksheet" Target="worksheets/sheet68.xml"/><Relationship Id="rId69" Type="http://schemas.openxmlformats.org/officeDocument/2006/relationships/worksheet" Target="worksheets/sheet69.xml"/><Relationship Id="rId70" Type="http://schemas.openxmlformats.org/officeDocument/2006/relationships/worksheet" Target="worksheets/sheet70.xml"/><Relationship Id="rId71" Type="http://schemas.openxmlformats.org/officeDocument/2006/relationships/worksheet" Target="worksheets/sheet71.xml"/><Relationship Id="rId72" Type="http://schemas.openxmlformats.org/officeDocument/2006/relationships/worksheet" Target="worksheets/sheet72.xml"/><Relationship Id="rId73" Type="http://schemas.openxmlformats.org/officeDocument/2006/relationships/worksheet" Target="worksheets/sheet73.xml"/><Relationship Id="rId74" Type="http://schemas.openxmlformats.org/officeDocument/2006/relationships/worksheet" Target="worksheets/sheet74.xml"/><Relationship Id="rId75" Type="http://schemas.openxmlformats.org/officeDocument/2006/relationships/worksheet" Target="worksheets/sheet75.xml"/><Relationship Id="rId76" Type="http://schemas.openxmlformats.org/officeDocument/2006/relationships/worksheet" Target="worksheets/sheet76.xml"/><Relationship Id="rId77" Type="http://schemas.openxmlformats.org/officeDocument/2006/relationships/worksheet" Target="worksheets/sheet77.xml"/><Relationship Id="rId78" Type="http://schemas.openxmlformats.org/officeDocument/2006/relationships/worksheet" Target="worksheets/sheet78.xml"/><Relationship Id="rId79" Type="http://schemas.openxmlformats.org/officeDocument/2006/relationships/worksheet" Target="worksheets/sheet79.xml"/><Relationship Id="rId80" Type="http://schemas.openxmlformats.org/officeDocument/2006/relationships/worksheet" Target="worksheets/sheet80.xml"/><Relationship Id="rId81" Type="http://schemas.openxmlformats.org/officeDocument/2006/relationships/worksheet" Target="worksheets/sheet81.xml"/><Relationship Id="rId82" Type="http://schemas.openxmlformats.org/officeDocument/2006/relationships/worksheet" Target="worksheets/sheet82.xml"/><Relationship Id="rId83" Type="http://schemas.openxmlformats.org/officeDocument/2006/relationships/worksheet" Target="worksheets/sheet83.xml"/><Relationship Id="rId84" Type="http://schemas.openxmlformats.org/officeDocument/2006/relationships/worksheet" Target="worksheets/sheet84.xml"/><Relationship Id="rId85" Type="http://schemas.openxmlformats.org/officeDocument/2006/relationships/worksheet" Target="worksheets/sheet85.xml"/><Relationship Id="rId86" Type="http://schemas.openxmlformats.org/officeDocument/2006/relationships/worksheet" Target="worksheets/sheet86.xml"/><Relationship Id="rId87" Type="http://schemas.openxmlformats.org/officeDocument/2006/relationships/worksheet" Target="worksheets/sheet87.xml"/><Relationship Id="rId88" Type="http://schemas.openxmlformats.org/officeDocument/2006/relationships/worksheet" Target="worksheets/sheet88.xml"/><Relationship Id="rId89" Type="http://schemas.openxmlformats.org/officeDocument/2006/relationships/worksheet" Target="worksheets/sheet89.xml"/><Relationship Id="rId90" Type="http://schemas.openxmlformats.org/officeDocument/2006/relationships/worksheet" Target="worksheets/sheet90.xml"/><Relationship Id="rId91" Type="http://schemas.openxmlformats.org/officeDocument/2006/relationships/worksheet" Target="worksheets/sheet91.xml"/><Relationship Id="rId92" Type="http://schemas.openxmlformats.org/officeDocument/2006/relationships/worksheet" Target="worksheets/sheet92.xml"/><Relationship Id="rId93" Type="http://schemas.openxmlformats.org/officeDocument/2006/relationships/worksheet" Target="worksheets/sheet93.xml"/><Relationship Id="rId94" Type="http://schemas.openxmlformats.org/officeDocument/2006/relationships/worksheet" Target="worksheets/sheet94.xml"/><Relationship Id="rId95" Type="http://schemas.openxmlformats.org/officeDocument/2006/relationships/worksheet" Target="worksheets/sheet95.xml"/><Relationship Id="rId96" Type="http://schemas.openxmlformats.org/officeDocument/2006/relationships/worksheet" Target="worksheets/sheet96.xml"/><Relationship Id="rId97" Type="http://schemas.openxmlformats.org/officeDocument/2006/relationships/worksheet" Target="worksheets/sheet97.xml"/><Relationship Id="rId98" Type="http://schemas.openxmlformats.org/officeDocument/2006/relationships/worksheet" Target="worksheets/sheet98.xml"/><Relationship Id="rId99" Type="http://schemas.openxmlformats.org/officeDocument/2006/relationships/worksheet" Target="worksheets/sheet99.xml"/><Relationship Id="rId100" Type="http://schemas.openxmlformats.org/officeDocument/2006/relationships/worksheet" Target="worksheets/sheet100.xml"/><Relationship Id="rId101" Type="http://schemas.openxmlformats.org/officeDocument/2006/relationships/worksheet" Target="worksheets/sheet101.xml"/><Relationship Id="rId102" Type="http://schemas.openxmlformats.org/officeDocument/2006/relationships/worksheet" Target="worksheets/sheet102.xml"/><Relationship Id="rId103" Type="http://schemas.openxmlformats.org/officeDocument/2006/relationships/worksheet" Target="worksheets/sheet103.xml"/><Relationship Id="rId104" Type="http://schemas.openxmlformats.org/officeDocument/2006/relationships/worksheet" Target="worksheets/sheet104.xml"/><Relationship Id="rId105" Type="http://schemas.openxmlformats.org/officeDocument/2006/relationships/worksheet" Target="worksheets/sheet105.xml"/><Relationship Id="rId106" Type="http://schemas.openxmlformats.org/officeDocument/2006/relationships/worksheet" Target="worksheets/sheet106.xml"/><Relationship Id="rId107" Type="http://schemas.openxmlformats.org/officeDocument/2006/relationships/worksheet" Target="worksheets/sheet107.xml"/><Relationship Id="rId108" Type="http://schemas.openxmlformats.org/officeDocument/2006/relationships/worksheet" Target="worksheets/sheet108.xml"/><Relationship Id="rId109" Type="http://schemas.openxmlformats.org/officeDocument/2006/relationships/worksheet" Target="worksheets/sheet109.xml"/><Relationship Id="rId110" Type="http://schemas.openxmlformats.org/officeDocument/2006/relationships/worksheet" Target="worksheets/sheet110.xml"/><Relationship Id="rId111" Type="http://schemas.openxmlformats.org/officeDocument/2006/relationships/worksheet" Target="worksheets/sheet111.xml"/><Relationship Id="rId112" Type="http://schemas.openxmlformats.org/officeDocument/2006/relationships/worksheet" Target="worksheets/sheet112.xml"/><Relationship Id="rId113" Type="http://schemas.openxmlformats.org/officeDocument/2006/relationships/worksheet" Target="worksheets/sheet113.xml"/><Relationship Id="rId114" Type="http://schemas.openxmlformats.org/officeDocument/2006/relationships/worksheet" Target="worksheets/sheet114.xml"/><Relationship Id="rId115" Type="http://schemas.openxmlformats.org/officeDocument/2006/relationships/worksheet" Target="worksheets/sheet115.xml"/><Relationship Id="rId116" Type="http://schemas.openxmlformats.org/officeDocument/2006/relationships/worksheet" Target="worksheets/sheet116.xml"/><Relationship Id="rId117" Type="http://schemas.openxmlformats.org/officeDocument/2006/relationships/worksheet" Target="worksheets/sheet117.xml"/><Relationship Id="rId118" Type="http://schemas.openxmlformats.org/officeDocument/2006/relationships/worksheet" Target="worksheets/sheet118.xml"/><Relationship Id="rId119" Type="http://schemas.openxmlformats.org/officeDocument/2006/relationships/worksheet" Target="worksheets/sheet119.xml"/><Relationship Id="rId120" Type="http://schemas.openxmlformats.org/officeDocument/2006/relationships/worksheet" Target="worksheets/sheet120.xml"/><Relationship Id="rId121" Type="http://schemas.openxmlformats.org/officeDocument/2006/relationships/worksheet" Target="worksheets/sheet121.xml"/><Relationship Id="rId122" Type="http://schemas.openxmlformats.org/officeDocument/2006/relationships/worksheet" Target="worksheets/sheet122.xml"/><Relationship Id="rId123" Type="http://schemas.openxmlformats.org/officeDocument/2006/relationships/worksheet" Target="worksheets/sheet123.xml"/><Relationship Id="rId124" Type="http://schemas.openxmlformats.org/officeDocument/2006/relationships/worksheet" Target="worksheets/sheet124.xml"/><Relationship Id="rId125" Type="http://schemas.openxmlformats.org/officeDocument/2006/relationships/worksheet" Target="worksheets/sheet125.xml"/><Relationship Id="rId126" Type="http://schemas.openxmlformats.org/officeDocument/2006/relationships/worksheet" Target="worksheets/sheet126.xml"/><Relationship Id="rId127" Type="http://schemas.openxmlformats.org/officeDocument/2006/relationships/worksheet" Target="worksheets/sheet127.xml"/><Relationship Id="rId128" Type="http://schemas.openxmlformats.org/officeDocument/2006/relationships/worksheet" Target="worksheets/sheet128.xml"/><Relationship Id="rId129" Type="http://schemas.openxmlformats.org/officeDocument/2006/relationships/worksheet" Target="worksheets/sheet129.xml"/><Relationship Id="rId130" Type="http://schemas.openxmlformats.org/officeDocument/2006/relationships/worksheet" Target="worksheets/sheet130.xml"/><Relationship Id="rId131" Type="http://schemas.openxmlformats.org/officeDocument/2006/relationships/worksheet" Target="worksheets/sheet131.xml"/><Relationship Id="rId132" Type="http://schemas.openxmlformats.org/officeDocument/2006/relationships/worksheet" Target="worksheets/sheet132.xml"/><Relationship Id="rId133" Type="http://schemas.openxmlformats.org/officeDocument/2006/relationships/worksheet" Target="worksheets/sheet133.xml"/><Relationship Id="rId134" Type="http://schemas.openxmlformats.org/officeDocument/2006/relationships/worksheet" Target="worksheets/sheet134.xml"/><Relationship Id="rId135" Type="http://schemas.openxmlformats.org/officeDocument/2006/relationships/worksheet" Target="worksheets/sheet135.xml"/><Relationship Id="rId136" Type="http://schemas.openxmlformats.org/officeDocument/2006/relationships/worksheet" Target="worksheets/sheet136.xml"/><Relationship Id="rId137" Type="http://schemas.openxmlformats.org/officeDocument/2006/relationships/worksheet" Target="worksheets/sheet137.xml"/><Relationship Id="rId138" Type="http://schemas.openxmlformats.org/officeDocument/2006/relationships/worksheet" Target="worksheets/sheet138.xml"/><Relationship Id="rId139" Type="http://schemas.openxmlformats.org/officeDocument/2006/relationships/worksheet" Target="worksheets/sheet139.xml"/><Relationship Id="rId140" Type="http://schemas.openxmlformats.org/officeDocument/2006/relationships/worksheet" Target="worksheets/sheet140.xml"/><Relationship Id="rId141" Type="http://schemas.openxmlformats.org/officeDocument/2006/relationships/worksheet" Target="worksheets/sheet141.xml"/><Relationship Id="rId142" Type="http://schemas.openxmlformats.org/officeDocument/2006/relationships/worksheet" Target="worksheets/sheet142.xml"/><Relationship Id="rId143" Type="http://schemas.openxmlformats.org/officeDocument/2006/relationships/worksheet" Target="worksheets/sheet143.xml"/><Relationship Id="rId144" Type="http://schemas.openxmlformats.org/officeDocument/2006/relationships/worksheet" Target="worksheets/sheet144.xml"/><Relationship Id="rId145" Type="http://schemas.openxmlformats.org/officeDocument/2006/relationships/worksheet" Target="worksheets/sheet145.xml"/><Relationship Id="rId146" Type="http://schemas.openxmlformats.org/officeDocument/2006/relationships/worksheet" Target="worksheets/sheet146.xml"/><Relationship Id="rId147" Type="http://schemas.openxmlformats.org/officeDocument/2006/relationships/worksheet" Target="worksheets/sheet147.xml"/><Relationship Id="rId148" Type="http://schemas.openxmlformats.org/officeDocument/2006/relationships/worksheet" Target="worksheets/sheet148.xml"/><Relationship Id="rId149" Type="http://schemas.openxmlformats.org/officeDocument/2006/relationships/worksheet" Target="worksheets/sheet149.xml"/><Relationship Id="rId150" Type="http://schemas.openxmlformats.org/officeDocument/2006/relationships/worksheet" Target="worksheets/sheet150.xml"/><Relationship Id="rId151" Type="http://schemas.openxmlformats.org/officeDocument/2006/relationships/worksheet" Target="worksheets/sheet151.xml"/><Relationship Id="rId152" Type="http://schemas.openxmlformats.org/officeDocument/2006/relationships/worksheet" Target="worksheets/sheet152.xml"/><Relationship Id="rId153" Type="http://schemas.openxmlformats.org/officeDocument/2006/relationships/worksheet" Target="worksheets/sheet153.xml"/><Relationship Id="rId154" Type="http://schemas.openxmlformats.org/officeDocument/2006/relationships/worksheet" Target="worksheets/sheet154.xml"/><Relationship Id="rId155" Type="http://schemas.openxmlformats.org/officeDocument/2006/relationships/theme" Target="theme/theme1.xml"/><Relationship Id="rId156" Type="http://schemas.openxmlformats.org/officeDocument/2006/relationships/styles" Target="styles.xml"/><Relationship Id="rId15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11"/>
  <sheetViews>
    <sheetView tabSelected="1" workbookViewId="0"/>
  </sheetViews>
  <sheetFormatPr defaultRowHeight="15"/>
  <cols>
    <col min="1" max="1" width="109.7109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HYPERLINK("https://bmsprod.service-now.com/nav_to.do?uri=%2Fkb_view.do%3Fsysparm_article%3DKB0011041%26sysparm_stack%3D%26sysparm_view%3D","HDSA: Field Is Grayed Out, How To Enter MOH Approval Date For Country")</f>
        <v>0</v>
      </c>
      <c r="B2">
        <v>0.722370982170105</v>
      </c>
      <c r="C2" t="s">
        <v>3</v>
      </c>
    </row>
    <row r="3" spans="1:3">
      <c r="A3">
        <f>HYPERLINK("https://bmsprod.service-now.com/nav_to.do?uri=%2Fkb_view.do%3Fsysparm_article%3DKB0010835%26sysparm_stack%3D%26sysparm_view%3D","HDSA: How Do I Enter Best Estimated Dates At The Study Level")</f>
        <v>0</v>
      </c>
      <c r="B3">
        <v>0.3867734670639038</v>
      </c>
      <c r="C3" t="s">
        <v>4</v>
      </c>
    </row>
    <row r="4" spans="1:3">
      <c r="A4">
        <f>HYPERLINK("https://bmsprod.service-now.com/nav_to.do?uri=%2Fkb_view.do%3Fsysparm_article%3DKB0031333%26sysparm_stack%3D%26sysparm_view%3D","ECLIPSE:  Protocol Update Version not showing while picking protocol update/How to Perform Country Scoping")</f>
        <v>0</v>
      </c>
      <c r="B4">
        <v>0.3581662774085999</v>
      </c>
      <c r="C4" t="s">
        <v>5</v>
      </c>
    </row>
    <row r="5" spans="1:3">
      <c r="A5">
        <f>HYPERLINK("https://bmsprod.service-now.com/nav_to.do?uri=%2Fkb_view.do%3Fsysparm_article%3DKB0011064%26sysparm_stack%3D%26sysparm_view%3D","HDSA: Planned Dates And Best Estimate At County Level Is Not Consistent")</f>
        <v>0</v>
      </c>
      <c r="B5">
        <v>0.3496340215206146</v>
      </c>
      <c r="C5" t="s">
        <v>6</v>
      </c>
    </row>
    <row r="6" spans="1:3">
      <c r="A6">
        <f>HYPERLINK("https://bmsprod.service-now.com/nav_to.do?uri=%2Fkb_view.do%3Fsysparm_article%3DKB0011065%26sysparm_stack%3D%26sysparm_view%3D","HDSA: Planned Date And Best Estimate At Protocol Level Is Not Consistent")</f>
        <v>0</v>
      </c>
      <c r="B6">
        <v>0.2946754992008209</v>
      </c>
      <c r="C6" t="s">
        <v>7</v>
      </c>
    </row>
    <row r="7" spans="1:3">
      <c r="A7">
        <f>HYPERLINK("https://bmsprod.service-now.com/nav_to.do?uri=%2Fkb_view.do%3Fsysparm_article%3DKB0011104%26sysparm_stack%3D%26sysparm_view%3D","HDSA:Siebel Clinical: Procedure to Correctly Scope Documents At The Protocol")</f>
        <v>0</v>
      </c>
      <c r="B7">
        <v>0.2880628108978271</v>
      </c>
      <c r="C7" t="s">
        <v>8</v>
      </c>
    </row>
    <row r="8" spans="1:3">
      <c r="A8">
        <f>HYPERLINK("https://bmsprod.service-now.com/nav_to.do?uri=%2Fkb_view.do%3Fsysparm_article%3DKB0041639%26sysparm_stack%3D%26sysparm_view%3D","How to resolve planned milestone dates issues at the fund level in ECLIPSE")</f>
        <v>0</v>
      </c>
      <c r="B8">
        <v>0.2740274369716644</v>
      </c>
      <c r="C8" t="s">
        <v>9</v>
      </c>
    </row>
    <row r="9" spans="1:3">
      <c r="A9">
        <f>HYPERLINK("https://bmsprod.service-now.com/nav_to.do?uri=%2Fkb_view.do%3Fsysparm_article%3DKB0044754%26sysparm_stack%3D%26sysparm_view%3D","How to change Fund Currency in ECLIPSE")</f>
        <v>0</v>
      </c>
      <c r="B9">
        <v>0.2728666067123413</v>
      </c>
      <c r="C9" t="s">
        <v>10</v>
      </c>
    </row>
    <row r="10" spans="1:3">
      <c r="A10">
        <f>HYPERLINK("https://bmsprod.service-now.com/nav_to.do?uri=%2Fkb_view.do%3Fsysparm_article%3DKB0011073%26sysparm_stack%3D%26sysparm_view%3D","HDSA: Siebel Clinical: Not Able to Enter the Site Clinical Complete Actual Date ")</f>
        <v>0</v>
      </c>
      <c r="B10">
        <v>0.2644023299217224</v>
      </c>
      <c r="C10" t="s">
        <v>11</v>
      </c>
    </row>
    <row r="11" spans="1:3">
      <c r="A11">
        <f>HYPERLINK("https://bmsprod.service-now.com/nav_to.do?uri=%2Fkb_view.do%3Fsysparm_article%3DKB0030900%26sysparm_stack%3D%26sysparm_view%3D","Eclipse: End-date issue CA209-214-114")</f>
        <v>0</v>
      </c>
      <c r="B11">
        <v>0.2617441713809967</v>
      </c>
      <c r="C11" t="s">
        <v>12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C11"/>
  <sheetViews>
    <sheetView workbookViewId="0"/>
  </sheetViews>
  <sheetFormatPr defaultRowHeight="15"/>
  <cols>
    <col min="1" max="1" width="94.7109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HYPERLINK("https://bmsprod.service-now.com/nav_to.do?uri=%2Fkb_view.do%3Fsysparm_article%3DKB0040278%26sysparm_stack%3D%26sysparm_view%3D","How to troubleshoot Fund Integrated issues in ECLIPSE")</f>
        <v>0</v>
      </c>
      <c r="B2">
        <v>0.6949692964553833</v>
      </c>
      <c r="C2" t="s">
        <v>65</v>
      </c>
    </row>
    <row r="3" spans="1:3">
      <c r="A3">
        <f>HYPERLINK("https://bmsprod.service-now.com/nav_to.do?uri=%2Fkb_view.do%3Fsysparm_article%3DKB0011090%26sysparm_stack%3D%26sysparm_view%3D","HDSA: Fund Information not in SAP - Integration error")</f>
        <v>0</v>
      </c>
      <c r="B3">
        <v>0.6944198608398438</v>
      </c>
      <c r="C3" t="s">
        <v>66</v>
      </c>
    </row>
    <row r="4" spans="1:3">
      <c r="A4">
        <f>HYPERLINK("https://bmsprod.service-now.com/nav_to.do?uri=%2Fkb_view.do%3Fsysparm_article%3DKB0041604%26sysparm_stack%3D%26sysparm_view%3D","How to resolve a PO Integration Error during a Fund Purchase Order in ECLIPSE")</f>
        <v>0</v>
      </c>
      <c r="B4">
        <v>0.3073831498622894</v>
      </c>
      <c r="C4" t="s">
        <v>67</v>
      </c>
    </row>
    <row r="5" spans="1:3">
      <c r="A5">
        <f>HYPERLINK("https://bmsprod.service-now.com/nav_to.do?uri=%2Fkb_view.do%3Fsysparm_article%3DKB0039488%26sysparm_stack%3D%26sysparm_view%3D","How to resolve a record not found issue in the Fund Vendor popup window in ECLIPSE")</f>
        <v>0</v>
      </c>
      <c r="B5">
        <v>0.2249760031700134</v>
      </c>
      <c r="C5" t="s">
        <v>68</v>
      </c>
    </row>
    <row r="6" spans="1:3">
      <c r="A6">
        <f>HYPERLINK("https://bmsprod.service-now.com/nav_to.do?uri=%2Fkb_view.do%3Fsysparm_article%3DKB0044754%26sysparm_stack%3D%26sysparm_view%3D","How to change Fund Currency in ECLIPSE")</f>
        <v>0</v>
      </c>
      <c r="B6">
        <v>0.2171488553285599</v>
      </c>
      <c r="C6" t="s">
        <v>10</v>
      </c>
    </row>
    <row r="7" spans="1:3">
      <c r="A7">
        <f>HYPERLINK("https://bmsprod.service-now.com/nav_to.do?uri=%2Fkb_view.do%3Fsysparm_article%3DKB0035780%26sysparm_stack%3D%26sysparm_view%3D","How to resolve Fund related issues in ECLIPSE")</f>
        <v>0</v>
      </c>
      <c r="B7">
        <v>0.2146505117416382</v>
      </c>
      <c r="C7" t="s">
        <v>26</v>
      </c>
    </row>
    <row r="8" spans="1:3">
      <c r="A8">
        <f>HYPERLINK("https://bmsprod.service-now.com/nav_to.do?uri=%2Fkb_view.do%3Fsysparm_article%3DKB0041639%26sysparm_stack%3D%26sysparm_view%3D","How to resolve planned milestone dates issues at the fund level in ECLIPSE")</f>
        <v>0</v>
      </c>
      <c r="B8">
        <v>0.2114907056093216</v>
      </c>
      <c r="C8" t="s">
        <v>9</v>
      </c>
    </row>
    <row r="9" spans="1:3">
      <c r="A9">
        <f>HYPERLINK("https://bmsprod.service-now.com/nav_to.do?uri=%2Fkb_view.do%3Fsysparm_article%3DKB0039486%26sysparm_stack%3D%26sysparm_view%3D","How to resolve an issue when the Fund is associated with a wrong vendor in ECLIPSE")</f>
        <v>0</v>
      </c>
      <c r="B9">
        <v>0.2028079777956009</v>
      </c>
      <c r="C9" t="s">
        <v>69</v>
      </c>
    </row>
    <row r="10" spans="1:3">
      <c r="A10">
        <f>HYPERLINK("https://bmsprod.service-now.com/nav_to.do?uri=%2Fkb_view.do%3Fsysparm_article%3DKB0016001%26sysparm_stack%3D%26sysparm_view%3D","What to do if the Paid to Date or Available Fund Balance for a Fund is incorrect in ECLIPSE")</f>
        <v>0</v>
      </c>
      <c r="B10">
        <v>0.200196236371994</v>
      </c>
      <c r="C10" t="s">
        <v>70</v>
      </c>
    </row>
    <row r="11" spans="1:3">
      <c r="A11">
        <f>HYPERLINK("https://bmsprod.service-now.com/nav_to.do?uri=%2Fkb_view.do%3Fsysparm_article%3DKB0011028%26sysparm_stack%3D%26sysparm_view%3D","How to resolve Responsibility-related error message in ECLIPSE")</f>
        <v>0</v>
      </c>
      <c r="B11">
        <v>0.1944788992404938</v>
      </c>
      <c r="C11" t="s">
        <v>71</v>
      </c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>
  <dimension ref="A1:C11"/>
  <sheetViews>
    <sheetView workbookViewId="0"/>
  </sheetViews>
  <sheetFormatPr defaultRowHeight="15"/>
  <cols>
    <col min="1" max="1" width="66.7109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HYPERLINK("https://bmsprod.service-now.com/nav_to.do?uri=%2Fkb_view.do%3Fsysparm_article%3DKB0029994%26sysparm_stack%3D%26sysparm_view%3D","HDSA:  Performance issues for Eclipse")</f>
        <v>0</v>
      </c>
      <c r="B2">
        <v>0.7329527139663696</v>
      </c>
      <c r="C2" t="s">
        <v>281</v>
      </c>
    </row>
    <row r="3" spans="1:3">
      <c r="A3">
        <f>HYPERLINK("https://bmsprod.service-now.com/nav_to.do?uri=%2Fkb_view.do%3Fsysparm_article%3DKB0029714%26sysparm_stack%3D%26sysparm_view%3D","How to install Google Chrome")</f>
        <v>0</v>
      </c>
      <c r="B3">
        <v>0.3737111687660217</v>
      </c>
      <c r="C3" t="s">
        <v>103</v>
      </c>
    </row>
    <row r="4" spans="1:3">
      <c r="A4">
        <f>HYPERLINK("https://bmsprod.service-now.com/nav_to.do?uri=%2Fkb_view.do%3Fsysparm_article%3DKB0044756%26sysparm_stack%3D%26sysparm_view%3D","How to allow popups on the ECLIPSE application in Google Chrome")</f>
        <v>0</v>
      </c>
      <c r="B4">
        <v>0.3274312615394592</v>
      </c>
      <c r="C4" t="s">
        <v>168</v>
      </c>
    </row>
    <row r="5" spans="1:3">
      <c r="A5">
        <f>HYPERLINK("https://bmsprod.service-now.com/nav_to.do?uri=%2Fkb_view.do%3Fsysparm_article%3DKB0011093%26sysparm_stack%3D%26sysparm_view%3D","HDSA: Internet Explorer issues loading Eclipse Application")</f>
        <v>0</v>
      </c>
      <c r="B5">
        <v>0.2632005512714386</v>
      </c>
      <c r="C5" t="s">
        <v>159</v>
      </c>
    </row>
    <row r="6" spans="1:3">
      <c r="A6">
        <f>HYPERLINK("https://bmsprod.service-now.com/nav_to.do?uri=%2Fkb_view.do%3Fsysparm_article%3DKB0044133%26sysparm_stack%3D%26sysparm_view%3D","Chrome: Search function is slow")</f>
        <v>0</v>
      </c>
      <c r="B6">
        <v>0.2514770925045013</v>
      </c>
      <c r="C6" t="s">
        <v>297</v>
      </c>
    </row>
    <row r="7" spans="1:3">
      <c r="A7">
        <f>HYPERLINK("https://bmsprod.service-now.com/nav_to.do?uri=%2Fkb_view.do%3Fsysparm_article%3DKB0028558%26sysparm_stack%3D%26sysparm_view%3D","HDSA:  ToolSet Installation")</f>
        <v>0</v>
      </c>
      <c r="B7">
        <v>0.2424140572547913</v>
      </c>
      <c r="C7" t="s">
        <v>298</v>
      </c>
    </row>
    <row r="8" spans="1:3">
      <c r="A8">
        <f>HYPERLINK("https://bmsprod.service-now.com/nav_to.do?uri=%2Fkb_view.do%3Fsysparm_article%3DKB0031068%26sysparm_stack%3D%26sysparm_view%3D","How to determine the correct browser to use with eSlide Manager")</f>
        <v>0</v>
      </c>
      <c r="B8">
        <v>0.238416850566864</v>
      </c>
      <c r="C8" t="s">
        <v>299</v>
      </c>
    </row>
    <row r="9" spans="1:3">
      <c r="A9">
        <f>HYPERLINK("https://bmsprod.service-now.com/nav_to.do?uri=%2Fkb_view.do%3Fsysparm_article%3DKB0033946%26sysparm_stack%3D%26sysparm_view%3D","How to know which recommended browser to use for VS Track III")</f>
        <v>0</v>
      </c>
      <c r="B9">
        <v>0.2381753027439117</v>
      </c>
      <c r="C9" t="s">
        <v>300</v>
      </c>
    </row>
    <row r="10" spans="1:3">
      <c r="A10">
        <f>HYPERLINK("https://bmsprod.service-now.com/nav_to.do?uri=%2Fkb_view.do%3Fsysparm_article%3DKB0042449%26sysparm_stack%3D%26sysparm_view%3D","Google Chrome Not Opening Web Pages")</f>
        <v>0</v>
      </c>
      <c r="B10">
        <v>0.2342838048934937</v>
      </c>
      <c r="C10" t="s">
        <v>301</v>
      </c>
    </row>
    <row r="11" spans="1:3">
      <c r="A11">
        <f>HYPERLINK("https://bmsprod.service-now.com/nav_to.do?uri=%2Fkb_view.do%3Fsysparm_article%3DKB0041781%26sysparm_stack%3D%26sysparm_view%3D","Compound Request:  Unable to access Panel Request")</f>
        <v>0</v>
      </c>
      <c r="B11">
        <v>0.2330833673477173</v>
      </c>
      <c r="C11" t="s">
        <v>302</v>
      </c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>
  <dimension ref="A1:C11"/>
  <sheetViews>
    <sheetView workbookViewId="0"/>
  </sheetViews>
  <sheetFormatPr defaultRowHeight="15"/>
  <cols>
    <col min="1" max="1" width="79.7109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HYPERLINK("https://bmsprod.service-now.com/nav_to.do?uri=%2Fkb_view.do%3Fsysparm_article%3DKB0029977%26sysparm_stack%3D%26sysparm_view%3D","HDSA:  Attachment is not able to open in ECLIPSE Open UI")</f>
        <v>0</v>
      </c>
      <c r="B2">
        <v>0.5510854125022888</v>
      </c>
      <c r="C2" t="s">
        <v>282</v>
      </c>
    </row>
    <row r="3" spans="1:3">
      <c r="A3">
        <f>HYPERLINK("https://bmsprod.service-now.com/nav_to.do?uri=%2Fkb_view.do%3Fsysparm_article%3DKB0017634%26sysparm_stack%3D%26sysparm_view%3D","SAP Svd: "Enter a Valid Date" Error When Creating a Check Request")</f>
        <v>0</v>
      </c>
      <c r="B3">
        <v>0.2613000869750977</v>
      </c>
      <c r="C3" t="s">
        <v>303</v>
      </c>
    </row>
    <row r="4" spans="1:3">
      <c r="A4">
        <f>HYPERLINK("https://bmsprod.service-now.com/nav_to.do?uri=%2Fkb_view.do%3Fsysparm_article%3DKB0010295%26sysparm_stack%3D%26sysparm_view%3D","clinSIGHT:  Not Able To Login")</f>
        <v>0</v>
      </c>
      <c r="B4">
        <v>0.2526629567146301</v>
      </c>
      <c r="C4" t="s">
        <v>304</v>
      </c>
    </row>
    <row r="5" spans="1:3">
      <c r="A5">
        <f>HYPERLINK("https://bmsprod.service-now.com/nav_to.do?uri=%2Fkb_view.do%3Fsysparm_article%3DKB0011099%26sysparm_stack%3D%26sysparm_view%3D","HDSA: OBIEE Login Page Continuous Displaying in Eclipse UI after Every Click")</f>
        <v>0</v>
      </c>
      <c r="B5">
        <v>0.2430283427238464</v>
      </c>
      <c r="C5" t="s">
        <v>161</v>
      </c>
    </row>
    <row r="6" spans="1:3">
      <c r="A6">
        <f>HYPERLINK("https://bmsprod.service-now.com/nav_to.do?uri=%2Fkb_view.do%3Fsysparm_article%3DKB0038523%26sysparm_stack%3D%26sysparm_view%3D","How To Solve Authorization Issue in BW Report")</f>
        <v>0</v>
      </c>
      <c r="B6">
        <v>0.2268786281347275</v>
      </c>
      <c r="C6" t="s">
        <v>305</v>
      </c>
    </row>
    <row r="7" spans="1:3">
      <c r="A7">
        <f>HYPERLINK("https://bmsprod.service-now.com/nav_to.do?uri=%2Fkb_view.do%3Fsysparm_article%3DKB0029978%26sysparm_stack%3D%26sysparm_view%3D","HDSA:  ECLIPSE Open UI Application Login page shows as blank")</f>
        <v>0</v>
      </c>
      <c r="B7">
        <v>0.2229930609464645</v>
      </c>
      <c r="C7" t="s">
        <v>176</v>
      </c>
    </row>
    <row r="8" spans="1:3">
      <c r="A8">
        <f>HYPERLINK("https://bmsprod.service-now.com/nav_to.do?uri=%2Fkb_view.do%3Fsysparm_article%3DKB0026454%26sysparm_stack%3D%26sysparm_view%3D","HDSA SVD  Resource Management JRE and IE versions Compatibility Details")</f>
        <v>0</v>
      </c>
      <c r="B8">
        <v>0.2213702350854874</v>
      </c>
      <c r="C8" t="s">
        <v>279</v>
      </c>
    </row>
    <row r="9" spans="1:3">
      <c r="A9">
        <f>HYPERLINK("https://bmsprod.service-now.com/nav_to.do?uri=%2Fkb_view.do%3Fsysparm_article%3DKB0043912%26sysparm_stack%3D%26sysparm_view%3D","BioRequest: user unable to submit request")</f>
        <v>0</v>
      </c>
      <c r="B9">
        <v>0.2168037593364716</v>
      </c>
      <c r="C9" t="s">
        <v>306</v>
      </c>
    </row>
    <row r="10" spans="1:3">
      <c r="A10">
        <f>HYPERLINK("https://bmsprod.service-now.com/nav_to.do?uri=%2Fkb_view.do%3Fsysparm_article%3DKB0036262%26sysparm_stack%3D%26sysparm_view%3D","IRIS: Unable to edit application and search option not working properly")</f>
        <v>0</v>
      </c>
      <c r="B10">
        <v>0.2123348712921143</v>
      </c>
      <c r="C10" t="s">
        <v>307</v>
      </c>
    </row>
    <row r="11" spans="1:3">
      <c r="A11">
        <f>HYPERLINK("https://bmsprod.service-now.com/nav_to.do?uri=%2Fkb_view.do%3Fsysparm_article%3DKB0071755%26sysparm_stack%3D%26sysparm_view%3D","eRoster: Meeting ID Search Box not populating on iPad")</f>
        <v>0</v>
      </c>
      <c r="B11">
        <v>0.2109718024730682</v>
      </c>
      <c r="C11" t="s">
        <v>308</v>
      </c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>
  <dimension ref="A1:C11"/>
  <sheetViews>
    <sheetView workbookViewId="0"/>
  </sheetViews>
  <sheetFormatPr defaultRowHeight="15"/>
  <cols>
    <col min="1" max="1" width="95.7109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HYPERLINK("https://bmsprod.service-now.com/nav_to.do?uri=%2Fkb_view.do%3Fsysparm_article%3DKB0010834%26sysparm_stack%3D%26sysparm_view%3D","HDSA: ECLIPSE - How Do I Edit The Phone Number Of A Contact")</f>
        <v>0</v>
      </c>
      <c r="B2">
        <v>0.4969131648540497</v>
      </c>
      <c r="C2" t="s">
        <v>201</v>
      </c>
    </row>
    <row r="3" spans="1:3">
      <c r="A3">
        <f>HYPERLINK("https://bmsprod.service-now.com/nav_to.do?uri=%2Fkb_view.do%3Fsysparm_article%3DKB0041638%26sysparm_stack%3D%26sysparm_view%3D","How to resolve a Contact type/Phone Number error message for a particular contact in ECLIPSE")</f>
        <v>0</v>
      </c>
      <c r="B3">
        <v>0.3199975192546844</v>
      </c>
      <c r="C3" t="s">
        <v>242</v>
      </c>
    </row>
    <row r="4" spans="1:3">
      <c r="A4">
        <f>HYPERLINK("https://bmsprod.service-now.com/nav_to.do?uri=%2Fkb_view.do%3Fsysparm_article%3DKB0034897%26sysparm_stack%3D%26sysparm_view%3D","How to add the PI contact and Primary Account for site in ECLIPSE")</f>
        <v>0</v>
      </c>
      <c r="B4">
        <v>0.2892515659332275</v>
      </c>
      <c r="C4" t="s">
        <v>85</v>
      </c>
    </row>
    <row r="5" spans="1:3">
      <c r="A5">
        <f>HYPERLINK("https://bmsprod.service-now.com/nav_to.do?uri=%2Fkb_view.do%3Fsysparm_article%3DKB0039985%26sysparm_stack%3D%26sysparm_view%3D","How to add a contact to the CFM Reviewers Group in ECLIPSE")</f>
        <v>0</v>
      </c>
      <c r="B5">
        <v>0.2819409370422363</v>
      </c>
      <c r="C5" t="s">
        <v>221</v>
      </c>
    </row>
    <row r="6" spans="1:3">
      <c r="A6">
        <f>HYPERLINK("https://bmsprod.service-now.com/nav_to.do?uri=%2Fkb_view.do%3Fsysparm_article%3DKB0044754%26sysparm_stack%3D%26sysparm_view%3D","How to change Fund Currency in ECLIPSE")</f>
        <v>0</v>
      </c>
      <c r="B6">
        <v>0.2338034510612488</v>
      </c>
      <c r="C6" t="s">
        <v>10</v>
      </c>
    </row>
    <row r="7" spans="1:3">
      <c r="A7">
        <f>HYPERLINK("https://bmsprod.service-now.com/nav_to.do?uri=%2Fkb_view.do%3Fsysparm_article%3DKB0034852%26sysparm_stack%3D%26sysparm_view%3D","How to add or create a new address for a contact in ECLIPSE")</f>
        <v>0</v>
      </c>
      <c r="B7">
        <v>0.2243469506502151</v>
      </c>
      <c r="C7" t="s">
        <v>59</v>
      </c>
    </row>
    <row r="8" spans="1:3">
      <c r="A8">
        <f>HYPERLINK("https://bmsprod.service-now.com/nav_to.do?uri=%2Fkb_view.do%3Fsysparm_article%3DKB0011071%26sysparm_stack%3D%26sysparm_view%3D","HDSA: Siebel Clinical: Cannot See The Contact At Site Management Screen")</f>
        <v>0</v>
      </c>
      <c r="B8">
        <v>0.2193810194730759</v>
      </c>
      <c r="C8" t="s">
        <v>25</v>
      </c>
    </row>
    <row r="9" spans="1:3">
      <c r="A9">
        <f>HYPERLINK("https://bmsprod.service-now.com/nav_to.do?uri=%2Fkb_view.do%3Fsysparm_article%3DKB0011039%26sysparm_stack%3D%26sysparm_view%3D","HDSA: Eclipse Contact Type Error In Contact View")</f>
        <v>0</v>
      </c>
      <c r="B9">
        <v>0.2162487059831619</v>
      </c>
      <c r="C9" t="s">
        <v>60</v>
      </c>
    </row>
    <row r="10" spans="1:3">
      <c r="A10">
        <f>HYPERLINK("https://bmsprod.service-now.com/nav_to.do?uri=%2Fkb_view.do%3Fsysparm_article%3DKB0011035%26sysparm_stack%3D%26sysparm_view%3D","HDSA: Delivery Phone / Fax Numbers Incorrect Format Error Message")</f>
        <v>0</v>
      </c>
      <c r="B10">
        <v>0.2136430144309998</v>
      </c>
      <c r="C10" t="s">
        <v>235</v>
      </c>
    </row>
    <row r="11" spans="1:3">
      <c r="A11">
        <f>HYPERLINK("https://bmsprod.service-now.com/nav_to.do?uri=%2Fkb_view.do%3Fsysparm_article%3DKB0011070%26sysparm_stack%3D%26sysparm_view%3D","HDSA: Siebel Clinical: Duplicate Site Contact Records Under The Site")</f>
        <v>0</v>
      </c>
      <c r="B11">
        <v>0.2074415981769562</v>
      </c>
      <c r="C11" t="s">
        <v>57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>
  <dimension ref="A1:C11"/>
  <sheetViews>
    <sheetView workbookViewId="0"/>
  </sheetViews>
  <sheetFormatPr defaultRowHeight="15"/>
  <cols>
    <col min="1" max="1" width="98.7109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HYPERLINK("https://bmsprod.service-now.com/nav_to.do?uri=%2Fkb_view.do%3Fsysparm_article%3DKB0011035%26sysparm_stack%3D%26sysparm_view%3D","HDSA: Delivery Phone / Fax Numbers Incorrect Format Error Message")</f>
        <v>0</v>
      </c>
      <c r="B2">
        <v>0.5593357086181641</v>
      </c>
      <c r="C2" t="s">
        <v>235</v>
      </c>
    </row>
    <row r="3" spans="1:3">
      <c r="A3">
        <f>HYPERLINK("https://bmsprod.service-now.com/nav_to.do?uri=%2Fkb_view.do%3Fsysparm_article%3DKB0010834%26sysparm_stack%3D%26sysparm_view%3D","HDSA: ECLIPSE - How Do I Edit The Phone Number Of A Contact")</f>
        <v>0</v>
      </c>
      <c r="B3">
        <v>0.3056934177875519</v>
      </c>
      <c r="C3" t="s">
        <v>201</v>
      </c>
    </row>
    <row r="4" spans="1:3">
      <c r="A4">
        <f>HYPERLINK("https://bmsprod.service-now.com/nav_to.do?uri=%2Fkb_view.do%3Fsysparm_article%3DKB0039127%26sysparm_stack%3D%26sysparm_view%3D","How to log in to Cisco AnyConnect")</f>
        <v>0</v>
      </c>
      <c r="B4">
        <v>0.2971395254135132</v>
      </c>
      <c r="C4" t="s">
        <v>309</v>
      </c>
    </row>
    <row r="5" spans="1:3">
      <c r="A5">
        <f>HYPERLINK("https://bmsprod.service-now.com/nav_to.do?uri=%2Fkb_view.do%3Fsysparm_article%3DKB0041638%26sysparm_stack%3D%26sysparm_view%3D","How to resolve a Contact type/Phone Number error message for a particular contact in ECLIPSE")</f>
        <v>0</v>
      </c>
      <c r="B5">
        <v>0.2908296585083008</v>
      </c>
      <c r="C5" t="s">
        <v>242</v>
      </c>
    </row>
    <row r="6" spans="1:3">
      <c r="A6">
        <f>HYPERLINK("https://bmsprod.service-now.com/nav_to.do?uri=%2Fkb_view.do%3Fsysparm_article%3DKB0034897%26sysparm_stack%3D%26sysparm_view%3D","How to add the PI contact and Primary Account for site in ECLIPSE")</f>
        <v>0</v>
      </c>
      <c r="B6">
        <v>0.2783094644546509</v>
      </c>
      <c r="C6" t="s">
        <v>85</v>
      </c>
    </row>
    <row r="7" spans="1:3">
      <c r="A7">
        <f>HYPERLINK("https://bmsprod.service-now.com/nav_to.do?uri=%2Fkb_view.do%3Fsysparm_article%3DKB0010847%26sysparm_stack%3D%26sysparm_view%3D","HDSA: Siebel Clinical: How Do I Stop Getting Country Protocol Update Approval Em")</f>
        <v>0</v>
      </c>
      <c r="B7">
        <v>0.2538464665412903</v>
      </c>
      <c r="C7" t="s">
        <v>172</v>
      </c>
    </row>
    <row r="8" spans="1:3">
      <c r="A8">
        <f>HYPERLINK("https://bmsprod.service-now.com/nav_to.do?uri=%2Fkb_view.do%3Fsysparm_article%3DKB0044754%26sysparm_stack%3D%26sysparm_view%3D","How to change Fund Currency in ECLIPSE")</f>
        <v>0</v>
      </c>
      <c r="B8">
        <v>0.2526072859764099</v>
      </c>
      <c r="C8" t="s">
        <v>10</v>
      </c>
    </row>
    <row r="9" spans="1:3">
      <c r="A9">
        <f>HYPERLINK("https://bmsprod.service-now.com/nav_to.do?uri=%2Fkb_view.do%3Fsysparm_article%3DKB0030752%26sysparm_stack%3D%26sysparm_view%3D","Payment Earned amount, Request amount, Withheld amount are incorrectly calculated for a Payment")</f>
        <v>0</v>
      </c>
      <c r="B9">
        <v>0.2391507625579834</v>
      </c>
      <c r="C9" t="s">
        <v>72</v>
      </c>
    </row>
    <row r="10" spans="1:3">
      <c r="A10">
        <f>HYPERLINK("https://bmsprod.service-now.com/nav_to.do?uri=%2Fkb_view.do%3Fsysparm_article%3DKB0039611%26sysparm_stack%3D%26sysparm_view%3D","How to change a Primary Investigator in ECLIPSE")</f>
        <v>0</v>
      </c>
      <c r="B10">
        <v>0.2335637807846069</v>
      </c>
      <c r="C10" t="s">
        <v>192</v>
      </c>
    </row>
    <row r="11" spans="1:3">
      <c r="A11">
        <f>HYPERLINK("https://bmsprod.service-now.com/nav_to.do?uri=%2Fkb_view.do%3Fsysparm_article%3DKB0039615%26sysparm_stack%3D%26sysparm_view%3D","How to stop receiving Country Protocol Update Approval e-mail notifications in ECLIPSE")</f>
        <v>0</v>
      </c>
      <c r="B11">
        <v>0.2320076823234558</v>
      </c>
      <c r="C11" t="s">
        <v>132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>
  <dimension ref="A1:C11"/>
  <sheetViews>
    <sheetView workbookViewId="0"/>
  </sheetViews>
  <sheetFormatPr defaultRowHeight="15"/>
  <cols>
    <col min="1" max="1" width="108.7109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HYPERLINK("https://bmsprod.service-now.com/nav_to.do?uri=%2Fkb_view.do%3Fsysparm_article%3DKB0011051%26sysparm_stack%3D%26sysparm_view%3D","HDSA:LPLV ST At Study Is Not Populating / Not Getting Roll-Up From Country")</f>
        <v>0</v>
      </c>
      <c r="B2">
        <v>0.6746832132339478</v>
      </c>
      <c r="C2" t="s">
        <v>158</v>
      </c>
    </row>
    <row r="3" spans="1:3">
      <c r="A3">
        <f>HYPERLINK("https://bmsprod.service-now.com/nav_to.do?uri=%2Fkb_view.do%3Fsysparm_article%3DKB0011050%26sysparm_stack%3D%26sysparm_view%3D","HDSA: LPLV ST At Country Is Not Populating / Not Getting Roll-Up From Sites.")</f>
        <v>0</v>
      </c>
      <c r="B3">
        <v>0.6684628129005432</v>
      </c>
      <c r="C3" t="s">
        <v>37</v>
      </c>
    </row>
    <row r="4" spans="1:3">
      <c r="A4">
        <f>HYPERLINK("https://bmsprod.service-now.com/nav_to.do?uri=%2Fkb_view.do%3Fsysparm_article%3DKB0011052%26sysparm_stack%3D%26sysparm_view%3D","HDSA: LPLV LT At Country Is Not Populating / Not Getting Roll-Up From Sites.")</f>
        <v>0</v>
      </c>
      <c r="B4">
        <v>0.6351267695426941</v>
      </c>
      <c r="C4" t="s">
        <v>38</v>
      </c>
    </row>
    <row r="5" spans="1:3">
      <c r="A5">
        <f>HYPERLINK("https://bmsprod.service-now.com/nav_to.do?uri=%2Fkb_view.do%3Fsysparm_article%3DKB0011054%26sysparm_stack%3D%26sysparm_view%3D","HDSA: LPFV At Country Is Not Populating / Not getting Roll - Up From Sites")</f>
        <v>0</v>
      </c>
      <c r="B5">
        <v>0.633914053440094</v>
      </c>
      <c r="C5" t="s">
        <v>206</v>
      </c>
    </row>
    <row r="6" spans="1:3">
      <c r="A6">
        <f>HYPERLINK("https://bmsprod.service-now.com/nav_to.do?uri=%2Fkb_view.do%3Fsysparm_article%3DKB0011042%26sysparm_stack%3D%26sysparm_view%3D","HDSA: LPFV At Study Is Not Populating / Not Getting Roll-Up From Country. ")</f>
        <v>0</v>
      </c>
      <c r="B6">
        <v>0.6261934041976929</v>
      </c>
      <c r="C6" t="s">
        <v>205</v>
      </c>
    </row>
    <row r="7" spans="1:3">
      <c r="A7">
        <f>HYPERLINK("https://bmsprod.service-now.com/nav_to.do?uri=%2Fkb_view.do%3Fsysparm_article%3DKB0040412%26sysparm_stack%3D%26sysparm_view%3D","How to resolve issues if LPLV ST at Country Is not populating / not getting roll-up from Sites in ECLIPSE")</f>
        <v>0</v>
      </c>
      <c r="B7">
        <v>0.6213325262069702</v>
      </c>
      <c r="C7" t="s">
        <v>156</v>
      </c>
    </row>
    <row r="8" spans="1:3">
      <c r="A8">
        <f>HYPERLINK("https://bmsprod.service-now.com/nav_to.do?uri=%2Fkb_view.do%3Fsysparm_article%3DKB0011048%26sysparm_stack%3D%26sysparm_view%3D","HDSA: LPFT At Country Is Not Populating / Not Getting Roll - Up From Sites")</f>
        <v>0</v>
      </c>
      <c r="B8">
        <v>0.6112100481987</v>
      </c>
      <c r="C8" t="s">
        <v>208</v>
      </c>
    </row>
    <row r="9" spans="1:3">
      <c r="A9">
        <f>HYPERLINK("https://bmsprod.service-now.com/nav_to.do?uri=%2Fkb_view.do%3Fsysparm_article%3DKB0011053%26sysparm_stack%3D%26sysparm_view%3D","HDSA: LPLV LT At Study Is Not Populating / Not Getting Roll-Up From Country")</f>
        <v>0</v>
      </c>
      <c r="B9">
        <v>0.6102482080459595</v>
      </c>
      <c r="C9" t="s">
        <v>209</v>
      </c>
    </row>
    <row r="10" spans="1:3">
      <c r="A10">
        <f>HYPERLINK("https://bmsprod.service-now.com/nav_to.do?uri=%2Fkb_view.do%3Fsysparm_article%3DKB0011047%26sysparm_stack%3D%26sysparm_view%3D","HDSA:LPFT At Study Is Not Populating / Not Getting Roll-Up From Country.")</f>
        <v>0</v>
      </c>
      <c r="B10">
        <v>0.6054834127426147</v>
      </c>
      <c r="C10" t="s">
        <v>207</v>
      </c>
    </row>
    <row r="11" spans="1:3">
      <c r="A11">
        <f>HYPERLINK("https://bmsprod.service-now.com/nav_to.do?uri=%2Fkb_view.do%3Fsysparm_article%3DKB0011060%26sysparm_stack%3D%26sysparm_view%3D","HDSA: LPLT At Country Is Not Populating / Not Getting Roll - Up From Sites")</f>
        <v>0</v>
      </c>
      <c r="B11">
        <v>0.6017400026321411</v>
      </c>
      <c r="C11" t="s">
        <v>157</v>
      </c>
    </row>
  </sheetData>
  <pageMargins left="0.7" right="0.7" top="0.75" bottom="0.75" header="0.3" footer="0.3"/>
</worksheet>
</file>

<file path=xl/worksheets/sheet105.xml><?xml version="1.0" encoding="utf-8"?>
<worksheet xmlns="http://schemas.openxmlformats.org/spreadsheetml/2006/main" xmlns:r="http://schemas.openxmlformats.org/officeDocument/2006/relationships">
  <dimension ref="A1:C11"/>
  <sheetViews>
    <sheetView workbookViewId="0"/>
  </sheetViews>
  <sheetFormatPr defaultRowHeight="15"/>
  <cols>
    <col min="1" max="1" width="83.7109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HYPERLINK("https://bmsprod.service-now.com/nav_to.do?uri=%2Fkb_view.do%3Fsysparm_article%3DKB0010836%26sysparm_stack%3D%26sysparm_view%3D","HDSA: How Do I? Transitional Support Items")</f>
        <v>0</v>
      </c>
      <c r="B2">
        <v>0.6747896671295166</v>
      </c>
      <c r="C2" t="s">
        <v>310</v>
      </c>
    </row>
    <row r="3" spans="1:3">
      <c r="A3">
        <f>HYPERLINK("https://bmsprod.service-now.com/nav_to.do?uri=%2Fkb_view.do%3Fsysparm_article%3DKB0036311%26sysparm_stack%3D%26sysparm_view%3D","Managing a BMS Priority 1 Incident")</f>
        <v>0</v>
      </c>
      <c r="B3">
        <v>0.1837908029556274</v>
      </c>
      <c r="C3" t="s">
        <v>311</v>
      </c>
    </row>
    <row r="4" spans="1:3">
      <c r="A4">
        <f>HYPERLINK("https://bmsprod.service-now.com/nav_to.do?uri=%2Fkb_view.do%3Fsysparm_article%3DKB0040784%26sysparm_stack%3D%26sysparm_view%3D","Using the SharePoint Online learning resources")</f>
        <v>0</v>
      </c>
      <c r="B4">
        <v>0.1751583516597748</v>
      </c>
      <c r="C4" t="s">
        <v>312</v>
      </c>
    </row>
    <row r="5" spans="1:3">
      <c r="A5">
        <f>HYPERLINK("https://bmsprod.service-now.com/nav_to.do?uri=%2Fkb_view.do%3Fsysparm_article%3DKB0010835%26sysparm_stack%3D%26sysparm_view%3D","HDSA: How Do I Enter Best Estimated Dates At The Study Level")</f>
        <v>0</v>
      </c>
      <c r="B5">
        <v>0.1653948724269867</v>
      </c>
      <c r="C5" t="s">
        <v>4</v>
      </c>
    </row>
    <row r="6" spans="1:3">
      <c r="A6">
        <f>HYPERLINK("https://bmsprod.service-now.com/nav_to.do?uri=%2Fkb_view.do%3Fsysparm_article%3DKB0040438%26sysparm_stack%3D%26sysparm_view%3D","PD LIMS : Create new PD LIMS User account")</f>
        <v>0</v>
      </c>
      <c r="B6">
        <v>0.1635075956583023</v>
      </c>
      <c r="C6" t="s">
        <v>313</v>
      </c>
    </row>
    <row r="7" spans="1:3">
      <c r="A7">
        <f>HYPERLINK("https://bmsprod.service-now.com/nav_to.do?uri=%2Fkb_view.do%3Fsysparm_article%3DKB0015307%26sysparm_stack%3D%26sysparm_view%3D","How to set up recurring vs. repeating meetings ")</f>
        <v>0</v>
      </c>
      <c r="B7">
        <v>0.163507491350174</v>
      </c>
      <c r="C7" t="s">
        <v>314</v>
      </c>
    </row>
    <row r="8" spans="1:3">
      <c r="A8">
        <f>HYPERLINK("https://bmsprod.service-now.com/nav_to.do?uri=%2Fkb_view.do%3Fsysparm_article%3DKB0033964%26sysparm_stack%3D%26sysparm_view%3D","How to filter the list of ATMs in VS Track III")</f>
        <v>0</v>
      </c>
      <c r="B8">
        <v>0.1631863117218018</v>
      </c>
      <c r="C8" t="s">
        <v>315</v>
      </c>
    </row>
    <row r="9" spans="1:3">
      <c r="A9">
        <f>HYPERLINK("https://bmsprod.service-now.com/nav_to.do?uri=%2Fkb_view.do%3Fsysparm_article%3DKB0030899%26sysparm_stack%3D%26sysparm_view%3D","clinSIGHT: Unable to see investigator name under Principal Investigator(PI) tab.")</f>
        <v>0</v>
      </c>
      <c r="B9">
        <v>0.1627796590328217</v>
      </c>
      <c r="C9" t="s">
        <v>316</v>
      </c>
    </row>
    <row r="10" spans="1:3">
      <c r="A10">
        <f>HYPERLINK("https://bmsprod.service-now.com/nav_to.do?uri=%2Fkb_view.do%3Fsysparm_article%3DKB0033831%26sysparm_stack%3D%26sysparm_view%3D","How to assess Impact, Urgency, and Priority of Incident")</f>
        <v>0</v>
      </c>
      <c r="B10">
        <v>0.1620446741580963</v>
      </c>
      <c r="C10" t="s">
        <v>317</v>
      </c>
    </row>
    <row r="11" spans="1:3">
      <c r="A11">
        <f>HYPERLINK("https://bmsprod.service-now.com/nav_to.do?uri=%2Fkb_view.do%3Fsysparm_article%3DKB0014145%26sysparm_stack%3D%26sysparm_view%3D","BDC Session Creation for Transaction VAP1 (New Contact Person)")</f>
        <v>0</v>
      </c>
      <c r="B11">
        <v>0.161170095205307</v>
      </c>
      <c r="C11" t="s">
        <v>318</v>
      </c>
    </row>
  </sheetData>
  <pageMargins left="0.7" right="0.7" top="0.75" bottom="0.75" header="0.3" footer="0.3"/>
</worksheet>
</file>

<file path=xl/worksheets/sheet106.xml><?xml version="1.0" encoding="utf-8"?>
<worksheet xmlns="http://schemas.openxmlformats.org/spreadsheetml/2006/main" xmlns:r="http://schemas.openxmlformats.org/officeDocument/2006/relationships">
  <dimension ref="A1:C11"/>
  <sheetViews>
    <sheetView workbookViewId="0"/>
  </sheetViews>
  <sheetFormatPr defaultRowHeight="15"/>
  <cols>
    <col min="1" max="1" width="83.7109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HYPERLINK("https://bmsprod.service-now.com/nav_to.do?uri=%2Fkb_view.do%3Fsysparm_article%3DKB0010835%26sysparm_stack%3D%26sysparm_view%3D","HDSA: How Do I Enter Best Estimated Dates At The Study Level")</f>
        <v>0</v>
      </c>
      <c r="B2">
        <v>0.529363751411438</v>
      </c>
      <c r="C2" t="s">
        <v>4</v>
      </c>
    </row>
    <row r="3" spans="1:3">
      <c r="A3">
        <f>HYPERLINK("https://bmsprod.service-now.com/nav_to.do?uri=%2Fkb_view.do%3Fsysparm_article%3DKB0011041%26sysparm_stack%3D%26sysparm_view%3D","HDSA: Field Is Grayed Out, How To Enter MOH Approval Date For Country")</f>
        <v>0</v>
      </c>
      <c r="B3">
        <v>0.3624031543731689</v>
      </c>
      <c r="C3" t="s">
        <v>3</v>
      </c>
    </row>
    <row r="4" spans="1:3">
      <c r="A4">
        <f>HYPERLINK("https://bmsprod.service-now.com/nav_to.do?uri=%2Fkb_view.do%3Fsysparm_article%3DKB0011065%26sysparm_stack%3D%26sysparm_view%3D","HDSA: Planned Date And Best Estimate At Protocol Level Is Not Consistent")</f>
        <v>0</v>
      </c>
      <c r="B4">
        <v>0.3375638127326965</v>
      </c>
      <c r="C4" t="s">
        <v>7</v>
      </c>
    </row>
    <row r="5" spans="1:3">
      <c r="A5">
        <f>HYPERLINK("https://bmsprod.service-now.com/nav_to.do?uri=%2Fkb_view.do%3Fsysparm_article%3DKB0010861%26sysparm_stack%3D%26sysparm_view%3D","HDSA: Site Dates Not Rolling up to Country and Study Level")</f>
        <v>0</v>
      </c>
      <c r="B5">
        <v>0.3346256911754608</v>
      </c>
      <c r="C5" t="s">
        <v>155</v>
      </c>
    </row>
    <row r="6" spans="1:3">
      <c r="A6">
        <f>HYPERLINK("https://bmsprod.service-now.com/nav_to.do?uri=%2Fkb_view.do%3Fsysparm_article%3DKB0011058%26sysparm_stack%3D%26sysparm_view%3D","HDSA:Last Patient Milestones Dates not rolling up to Site, Country, Study Level")</f>
        <v>0</v>
      </c>
      <c r="B6">
        <v>0.3159646689891815</v>
      </c>
      <c r="C6" t="s">
        <v>33</v>
      </c>
    </row>
    <row r="7" spans="1:3">
      <c r="A7">
        <f>HYPERLINK("https://bmsprod.service-now.com/nav_to.do?uri=%2Fkb_view.do%3Fsysparm_article%3DKB0029431%26sysparm_stack%3D%26sysparm_view%3D","Misalignment of Planned Dates and Best Estimate Dates")</f>
        <v>0</v>
      </c>
      <c r="B7">
        <v>0.3090958595275879</v>
      </c>
      <c r="C7" t="s">
        <v>131</v>
      </c>
    </row>
    <row r="8" spans="1:3">
      <c r="A8">
        <f>HYPERLINK("https://bmsprod.service-now.com/nav_to.do?uri=%2Fkb_view.do%3Fsysparm_article%3DKB0011064%26sysparm_stack%3D%26sysparm_view%3D","HDSA: Planned Dates And Best Estimate At County Level Is Not Consistent")</f>
        <v>0</v>
      </c>
      <c r="B8">
        <v>0.3072916865348816</v>
      </c>
      <c r="C8" t="s">
        <v>6</v>
      </c>
    </row>
    <row r="9" spans="1:3">
      <c r="A9">
        <f>HYPERLINK("https://bmsprod.service-now.com/nav_to.do?uri=%2Fkb_view.do%3Fsysparm_article%3DKB0011036%26sysparm_stack%3D%26sysparm_view%3D","HDSA: Eclipse: Best Estimate At Country Level Is Not Correct / Not Getting Roll ")</f>
        <v>0</v>
      </c>
      <c r="B9">
        <v>0.2898634970188141</v>
      </c>
      <c r="C9" t="s">
        <v>223</v>
      </c>
    </row>
    <row r="10" spans="1:3">
      <c r="A10">
        <f>HYPERLINK("https://bmsprod.service-now.com/nav_to.do?uri=%2Fkb_view.do%3Fsysparm_article%3DKB0041639%26sysparm_stack%3D%26sysparm_view%3D","How to resolve planned milestone dates issues at the fund level in ECLIPSE")</f>
        <v>0</v>
      </c>
      <c r="B10">
        <v>0.2871693670749664</v>
      </c>
      <c r="C10" t="s">
        <v>9</v>
      </c>
    </row>
    <row r="11" spans="1:3">
      <c r="A11">
        <f>HYPERLINK("https://bmsprod.service-now.com/nav_to.do?uri=%2Fkb_view.do%3Fsysparm_article%3DKB0011037%26sysparm_stack%3D%26sysparm_view%3D","HDSA:Best Estimate At Protocol Level Is Not Correct/getting Roll-Up fr Country")</f>
        <v>0</v>
      </c>
      <c r="B11">
        <v>0.2869272232055664</v>
      </c>
      <c r="C11" t="s">
        <v>236</v>
      </c>
    </row>
  </sheetData>
  <pageMargins left="0.7" right="0.7" top="0.75" bottom="0.75" header="0.3" footer="0.3"/>
</worksheet>
</file>

<file path=xl/worksheets/sheet107.xml><?xml version="1.0" encoding="utf-8"?>
<worksheet xmlns="http://schemas.openxmlformats.org/spreadsheetml/2006/main" xmlns:r="http://schemas.openxmlformats.org/officeDocument/2006/relationships">
  <dimension ref="A1:C11"/>
  <sheetViews>
    <sheetView workbookViewId="0"/>
  </sheetViews>
  <sheetFormatPr defaultRowHeight="15"/>
  <cols>
    <col min="1" max="1" width="135.7109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HYPERLINK("https://bmsprod.service-now.com/nav_to.do?uri=%2Fkb_view.do%3Fsysparm_article%3DKB0034852%26sysparm_stack%3D%26sysparm_view%3D","How to add or create a new address for a contact in ECLIPSE")</f>
        <v>0</v>
      </c>
      <c r="B2">
        <v>0.6271398067474365</v>
      </c>
      <c r="C2" t="s">
        <v>59</v>
      </c>
    </row>
    <row r="3" spans="1:3">
      <c r="A3">
        <f>HYPERLINK("https://bmsprod.service-now.com/nav_to.do?uri=%2Fkb_view.do%3Fsysparm_article%3DKB0034897%26sysparm_stack%3D%26sysparm_view%3D","How to add the PI contact and Primary Account for site in ECLIPSE")</f>
        <v>0</v>
      </c>
      <c r="B3">
        <v>0.3515291810035706</v>
      </c>
      <c r="C3" t="s">
        <v>85</v>
      </c>
    </row>
    <row r="4" spans="1:3">
      <c r="A4">
        <f>HYPERLINK("https://bmsprod.service-now.com/nav_to.do?uri=%2Fkb_view.do%3Fsysparm_article%3DKB0035270%26sysparm_stack%3D%26sysparm_view%3D","How to associate the PI and Account while creating a new Site in ECLIPSE")</f>
        <v>0</v>
      </c>
      <c r="B4">
        <v>0.3430042266845703</v>
      </c>
      <c r="C4" t="s">
        <v>200</v>
      </c>
    </row>
    <row r="5" spans="1:3">
      <c r="A5">
        <f>HYPERLINK("https://bmsprod.service-now.com/nav_to.do?uri=%2Fkb_view.do%3Fsysparm_article%3DKB0034961%26sysparm_stack%3D%26sysparm_view%3D","How to change a contact's email address in ECLIPSE")</f>
        <v>0</v>
      </c>
      <c r="B5">
        <v>0.2915439605712891</v>
      </c>
      <c r="C5" t="s">
        <v>125</v>
      </c>
    </row>
    <row r="6" spans="1:3">
      <c r="A6">
        <f>HYPERLINK("https://bmsprod.service-now.com/nav_to.do?uri=%2Fkb_view.do%3Fsysparm_article%3DKB0039985%26sysparm_stack%3D%26sysparm_view%3D","How to add a contact to the CFM Reviewers Group in ECLIPSE")</f>
        <v>0</v>
      </c>
      <c r="B6">
        <v>0.2803660333156586</v>
      </c>
      <c r="C6" t="s">
        <v>221</v>
      </c>
    </row>
    <row r="7" spans="1:3">
      <c r="A7">
        <f>HYPERLINK("https://bmsprod.service-now.com/nav_to.do?uri=%2Fkb_view.do%3Fsysparm_article%3DKB0044754%26sysparm_stack%3D%26sysparm_view%3D","How to change Fund Currency in ECLIPSE")</f>
        <v>0</v>
      </c>
      <c r="B7">
        <v>0.2573035955429077</v>
      </c>
      <c r="C7" t="s">
        <v>10</v>
      </c>
    </row>
    <row r="8" spans="1:3">
      <c r="A8">
        <f>HYPERLINK("https://bmsprod.service-now.com/nav_to.do?uri=%2Fkb_view.do%3Fsysparm_article%3DKB0070882%26sysparm_stack%3D%26sysparm_view%3D","How to resolve contact not visible under the Site Management tab/how to create a Site Contact Application Approval record in ECLIPSE")</f>
        <v>0</v>
      </c>
      <c r="B8">
        <v>0.249432310461998</v>
      </c>
      <c r="C8" t="s">
        <v>39</v>
      </c>
    </row>
    <row r="9" spans="1:3">
      <c r="A9">
        <f>HYPERLINK("https://bmsprod.service-now.com/nav_to.do?uri=%2Fkb_view.do%3Fsysparm_article%3DKB0039611%26sysparm_stack%3D%26sysparm_view%3D","How to change a Primary Investigator in ECLIPSE")</f>
        <v>0</v>
      </c>
      <c r="B9">
        <v>0.2450737655162811</v>
      </c>
      <c r="C9" t="s">
        <v>192</v>
      </c>
    </row>
    <row r="10" spans="1:3">
      <c r="A10">
        <f>HYPERLINK("https://bmsprod.service-now.com/nav_to.do?uri=%2Fkb_view.do%3Fsysparm_article%3DKB0071458%26sysparm_stack%3D%26sysparm_view%3D","Eclipse Tire3: How to resolve Contact and Account Management related issues in ECLIPSE")</f>
        <v>0</v>
      </c>
      <c r="B10">
        <v>0.2372596859931946</v>
      </c>
      <c r="C10" t="s">
        <v>119</v>
      </c>
    </row>
    <row r="11" spans="1:3">
      <c r="A11">
        <f>HYPERLINK("https://bmsprod.service-now.com/nav_to.do?uri=%2Fkb_view.do%3Fsysparm_article%3DKB0070722%26sysparm_stack%3D%26sysparm_view%3D","How to create a query in SAP C4C/Hybris Cloud")</f>
        <v>0</v>
      </c>
      <c r="B11">
        <v>0.2349672317504883</v>
      </c>
      <c r="C11" t="s">
        <v>233</v>
      </c>
    </row>
  </sheetData>
  <pageMargins left="0.7" right="0.7" top="0.75" bottom="0.75" header="0.3" footer="0.3"/>
</worksheet>
</file>

<file path=xl/worksheets/sheet108.xml><?xml version="1.0" encoding="utf-8"?>
<worksheet xmlns="http://schemas.openxmlformats.org/spreadsheetml/2006/main" xmlns:r="http://schemas.openxmlformats.org/officeDocument/2006/relationships">
  <dimension ref="A1:C11"/>
  <sheetViews>
    <sheetView workbookViewId="0"/>
  </sheetViews>
  <sheetFormatPr defaultRowHeight="15"/>
  <cols>
    <col min="1" max="1" width="83.7109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HYPERLINK("https://bmsprod.service-now.com/nav_to.do?uri=%2Fkb_view.do%3Fsysparm_article%3DKB0029975%26sysparm_stack%3D%26sysparm_view%3D","HDSA:  Homepage Applet "My Group Adjustment" not showing.")</f>
        <v>0</v>
      </c>
      <c r="B2">
        <v>0.4885652661323547</v>
      </c>
      <c r="C2" t="s">
        <v>253</v>
      </c>
    </row>
    <row r="3" spans="1:3">
      <c r="A3">
        <f>HYPERLINK("https://bmsprod.service-now.com/nav_to.do?uri=%2Fkb_view.do%3Fsysparm_article%3DKB0011078%26sysparm_stack%3D%26sysparm_view%3D","HDSA: Siebel Clinical: Unable to Change Fund Adjustment Review Status")</f>
        <v>0</v>
      </c>
      <c r="B3">
        <v>0.3208867013454437</v>
      </c>
      <c r="C3" t="s">
        <v>28</v>
      </c>
    </row>
    <row r="4" spans="1:3">
      <c r="A4">
        <f>HYPERLINK("https://bmsprod.service-now.com/nav_to.do?uri=%2Fkb_view.do%3Fsysparm_article%3DKB0039985%26sysparm_stack%3D%26sysparm_view%3D","How to add a contact to the CFM Reviewers Group in ECLIPSE")</f>
        <v>0</v>
      </c>
      <c r="B4">
        <v>0.2929494380950928</v>
      </c>
      <c r="C4" t="s">
        <v>221</v>
      </c>
    </row>
    <row r="5" spans="1:3">
      <c r="A5">
        <f>HYPERLINK("https://bmsprod.service-now.com/nav_to.do?uri=%2Fkb_view.do%3Fsysparm_article%3DKB0011068%26sysparm_stack%3D%26sysparm_view%3D","HDSA: Siebel Clinical : Cannot Delete the Incorrect Attachment in the Adjustment")</f>
        <v>0</v>
      </c>
      <c r="B5">
        <v>0.2811639606952667</v>
      </c>
      <c r="C5" t="s">
        <v>216</v>
      </c>
    </row>
    <row r="6" spans="1:3">
      <c r="A6">
        <f>HYPERLINK("https://bmsprod.service-now.com/nav_to.do?uri=%2Fkb_view.do%3Fsysparm_article%3DKB0011082%26sysparm_stack%3D%26sysparm_view%3D","HDSA: Employee's Position Prefix Does Not Match The Role")</f>
        <v>0</v>
      </c>
      <c r="B6">
        <v>0.2665647566318512</v>
      </c>
      <c r="C6" t="s">
        <v>31</v>
      </c>
    </row>
    <row r="7" spans="1:3">
      <c r="A7">
        <f>HYPERLINK("https://bmsprod.service-now.com/nav_to.do?uri=%2Fkb_view.do%3Fsysparm_article%3DKB0011021%26sysparm_stack%3D%26sysparm_view%3D","HDSA: Adjustment Error: No More Negative Adjustment Can Be Created ")</f>
        <v>0</v>
      </c>
      <c r="B7">
        <v>0.2626187205314636</v>
      </c>
      <c r="C7" t="s">
        <v>220</v>
      </c>
    </row>
    <row r="8" spans="1:3">
      <c r="A8">
        <f>HYPERLINK("https://bmsprod.service-now.com/nav_to.do?uri=%2Fkb_view.do%3Fsysparm_article%3DKB0035081%26sysparm_stack%3D%26sysparm_view%3D","How to verify Fund Adjustment Approval flow in ECLIPSE")</f>
        <v>0</v>
      </c>
      <c r="B8">
        <v>0.2369121611118317</v>
      </c>
      <c r="C8" t="s">
        <v>218</v>
      </c>
    </row>
    <row r="9" spans="1:3">
      <c r="A9">
        <f>HYPERLINK("https://bmsprod.service-now.com/nav_to.do?uri=%2Fkb_view.do%3Fsysparm_article%3DKB0028650%26sysparm_stack%3D%26sysparm_view%3D","HDSA: BioRails Inventory - 9th rack position not displayed")</f>
        <v>0</v>
      </c>
      <c r="B9">
        <v>0.227031409740448</v>
      </c>
      <c r="C9" t="s">
        <v>319</v>
      </c>
    </row>
    <row r="10" spans="1:3">
      <c r="A10">
        <f>HYPERLINK("https://bmsprod.service-now.com/nav_to.do?uri=%2Fkb_view.do%3Fsysparm_article%3DKB0030876%26sysparm_stack%3D%26sysparm_view%3D","Eclipse:fund balance should not be zero for CA209-040-0017 ")</f>
        <v>0</v>
      </c>
      <c r="B10">
        <v>0.2269352376461029</v>
      </c>
      <c r="C10" t="s">
        <v>254</v>
      </c>
    </row>
    <row r="11" spans="1:3">
      <c r="A11">
        <f>HYPERLINK("https://bmsprod.service-now.com/nav_to.do?uri=%2Fkb_view.do%3Fsysparm_article%3DKB0010834%26sysparm_stack%3D%26sysparm_view%3D","HDSA: ECLIPSE - How Do I Edit The Phone Number Of A Contact")</f>
        <v>0</v>
      </c>
      <c r="B11">
        <v>0.2241047471761703</v>
      </c>
      <c r="C11" t="s">
        <v>201</v>
      </c>
    </row>
  </sheetData>
  <pageMargins left="0.7" right="0.7" top="0.75" bottom="0.75" header="0.3" footer="0.3"/>
</worksheet>
</file>

<file path=xl/worksheets/sheet109.xml><?xml version="1.0" encoding="utf-8"?>
<worksheet xmlns="http://schemas.openxmlformats.org/spreadsheetml/2006/main" xmlns:r="http://schemas.openxmlformats.org/officeDocument/2006/relationships">
  <dimension ref="A1:C11"/>
  <sheetViews>
    <sheetView workbookViewId="0"/>
  </sheetViews>
  <sheetFormatPr defaultRowHeight="15"/>
  <cols>
    <col min="1" max="1" width="96.7109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HYPERLINK("https://bmsprod.service-now.com/nav_to.do?uri=%2Fkb_view.do%3Fsysparm_article%3DKB0042822%26sysparm_stack%3D%26sysparm_view%3D","How to swap user under Team Assignments tab in ECLIPSE")</f>
        <v>0</v>
      </c>
      <c r="B2">
        <v>0.6393862366676331</v>
      </c>
      <c r="C2" t="s">
        <v>49</v>
      </c>
    </row>
    <row r="3" spans="1:3">
      <c r="A3">
        <f>HYPERLINK("https://bmsprod.service-now.com/nav_to.do?uri=%2Fkb_view.do%3Fsysparm_article%3DKB0042820%26sysparm_stack%3D%26sysparm_view%3D","How to copy the Team Assignment records in ECLIPSE")</f>
        <v>0</v>
      </c>
      <c r="B3">
        <v>0.4216271936893463</v>
      </c>
      <c r="C3" t="s">
        <v>48</v>
      </c>
    </row>
    <row r="4" spans="1:3">
      <c r="A4">
        <f>HYPERLINK("https://bmsprod.service-now.com/nav_to.do?uri=%2Fkb_view.do%3Fsysparm_article%3DKB0042819%26sysparm_stack%3D%26sysparm_view%3D","How to change user role under Team Assignments in ECLIPSE")</f>
        <v>0</v>
      </c>
      <c r="B4">
        <v>0.3961800038814545</v>
      </c>
      <c r="C4" t="s">
        <v>50</v>
      </c>
    </row>
    <row r="5" spans="1:3">
      <c r="A5">
        <f>HYPERLINK("https://bmsprod.service-now.com/nav_to.do?uri=%2Fkb_view.do%3Fsysparm_article%3DKB0042818%26sysparm_stack%3D%26sysparm_view%3D","How to make batch End date under Team Assignments tab in ECLIPSE")</f>
        <v>0</v>
      </c>
      <c r="B5">
        <v>0.3956809639930725</v>
      </c>
      <c r="C5" t="s">
        <v>51</v>
      </c>
    </row>
    <row r="6" spans="1:3">
      <c r="A6">
        <f>HYPERLINK("https://bmsprod.service-now.com/nav_to.do?uri=%2Fkb_view.do%3Fsysparm_article%3DKB0026920%26sysparm_stack%3D%26sysparm_view%3D","HDSA: Instructions for Republishing Team History in Eclipse - Study Level Roles")</f>
        <v>0</v>
      </c>
      <c r="B6">
        <v>0.2810385525226593</v>
      </c>
      <c r="C6" t="s">
        <v>52</v>
      </c>
    </row>
    <row r="7" spans="1:3">
      <c r="A7">
        <f>HYPERLINK("https://bmsprod.service-now.com/nav_to.do?uri=%2Fkb_view.do%3Fsysparm_article%3DKB0031261%26sysparm_stack%3D%26sysparm_view%3D","How to update the end date in the Team Assignment View record in ECLIPSE")</f>
        <v>0</v>
      </c>
      <c r="B7">
        <v>0.2647923529148102</v>
      </c>
      <c r="C7" t="s">
        <v>54</v>
      </c>
    </row>
    <row r="8" spans="1:3">
      <c r="A8">
        <f>HYPERLINK("https://bmsprod.service-now.com/nav_to.do?uri=%2Fkb_view.do%3Fsysparm_article%3DKB0039620%26sysparm_stack%3D%26sysparm_view%3D","How to remove an employee record from BMS team at the Study, Country or Site level in ECLIPSE")</f>
        <v>0</v>
      </c>
      <c r="B8">
        <v>0.2418349385261536</v>
      </c>
      <c r="C8" t="s">
        <v>20</v>
      </c>
    </row>
    <row r="9" spans="1:3">
      <c r="A9">
        <f>HYPERLINK("https://bmsprod.service-now.com/nav_to.do?uri=%2Fkb_view.do%3Fsysparm_article%3DKB0045106%26sysparm_stack%3D%26sysparm_view%3D","How to  add user to all Countries and Site teams under a Study in ECLIPSE")</f>
        <v>0</v>
      </c>
      <c r="B9">
        <v>0.2336112856864929</v>
      </c>
      <c r="C9" t="s">
        <v>53</v>
      </c>
    </row>
    <row r="10" spans="1:3">
      <c r="A10">
        <f>HYPERLINK("https://bmsprod.service-now.com/nav_to.do?uri=%2Fkb_view.do%3Fsysparm_article%3DKB0011033%26sysparm_stack%3D%26sysparm_view%3D","HDSA: Country Not Visible")</f>
        <v>0</v>
      </c>
      <c r="B10">
        <v>0.2180870473384857</v>
      </c>
      <c r="C10" t="s">
        <v>44</v>
      </c>
    </row>
    <row r="11" spans="1:3">
      <c r="A11">
        <f>HYPERLINK("https://bmsprod.service-now.com/nav_to.do?uri=%2Fkb_view.do%3Fsysparm_article%3DKB0011070%26sysparm_stack%3D%26sysparm_view%3D","HDSA: Siebel Clinical: Duplicate Site Contact Records Under The Site")</f>
        <v>0</v>
      </c>
      <c r="B11">
        <v>0.2166877090930939</v>
      </c>
      <c r="C11" t="s">
        <v>57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C11"/>
  <sheetViews>
    <sheetView workbookViewId="0"/>
  </sheetViews>
  <sheetFormatPr defaultRowHeight="15"/>
  <cols>
    <col min="1" max="1" width="98.7109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HYPERLINK("https://bmsprod.service-now.com/nav_to.do?uri=%2Fkb_view.do%3Fsysparm_article%3DKB0030752%26sysparm_stack%3D%26sysparm_view%3D","Payment Earned amount, Request amount, Withheld amount are incorrectly calculated for a Payment")</f>
        <v>0</v>
      </c>
      <c r="B2">
        <v>0.6506520509719849</v>
      </c>
      <c r="C2" t="s">
        <v>72</v>
      </c>
    </row>
    <row r="3" spans="1:3">
      <c r="A3">
        <f>HYPERLINK("https://bmsprod.service-now.com/nav_to.do?uri=%2Fkb_view.do%3Fsysparm_article%3DKB0034964%26sysparm_stack%3D%26sysparm_view%3D","How to update the Site Visit Cost amount under All Payment activity tab in ECLIPSE")</f>
        <v>0</v>
      </c>
      <c r="B3">
        <v>0.3229566216468811</v>
      </c>
      <c r="C3" t="s">
        <v>73</v>
      </c>
    </row>
    <row r="4" spans="1:3">
      <c r="A4">
        <f>HYPERLINK("https://bmsprod.service-now.com/nav_to.do?uri=%2Fkb_view.do%3Fsysparm_article%3DKB0030751%26sysparm_stack%3D%26sysparm_view%3D","HDSA:Siebel Clinical: Payment activities are missing for Site")</f>
        <v>0</v>
      </c>
      <c r="B4">
        <v>0.3129920363426208</v>
      </c>
      <c r="C4" t="s">
        <v>74</v>
      </c>
    </row>
    <row r="5" spans="1:3">
      <c r="A5">
        <f>HYPERLINK("https://bmsprod.service-now.com/nav_to.do?uri=%2Fkb_view.do%3Fsysparm_article%3DKB0033737%26sysparm_stack%3D%26sysparm_view%3D","How to identify unpaid visits in the Unpaid Visits Payment Report in ECLIPSE")</f>
        <v>0</v>
      </c>
      <c r="B5">
        <v>0.2604455053806305</v>
      </c>
      <c r="C5" t="s">
        <v>75</v>
      </c>
    </row>
    <row r="6" spans="1:3">
      <c r="A6">
        <f>HYPERLINK("https://bmsprod.service-now.com/nav_to.do?uri=%2Fkb_view.do%3Fsysparm_article%3DKB0031262%26sysparm_stack%3D%26sysparm_view%3D","How to create the missing Site Payment activities in ECLIPSE")</f>
        <v>0</v>
      </c>
      <c r="B6">
        <v>0.2600924372673035</v>
      </c>
      <c r="C6" t="s">
        <v>76</v>
      </c>
    </row>
    <row r="7" spans="1:3">
      <c r="A7">
        <f>HYPERLINK("https://bmsprod.service-now.com/nav_to.do?uri=%2Fkb_view.do%3Fsysparm_article%3DKB0044754%26sysparm_stack%3D%26sysparm_view%3D","How to change Fund Currency in ECLIPSE")</f>
        <v>0</v>
      </c>
      <c r="B7">
        <v>0.2528905272483826</v>
      </c>
      <c r="C7" t="s">
        <v>10</v>
      </c>
    </row>
    <row r="8" spans="1:3">
      <c r="A8">
        <f>HYPERLINK("https://bmsprod.service-now.com/nav_to.do?uri=%2Fkb_view.do%3Fsysparm_article%3DKB0070579%26sysparm_stack%3D%26sysparm_view%3D","Finance")</f>
        <v>0</v>
      </c>
      <c r="B8">
        <v>0.2371199578046799</v>
      </c>
      <c r="C8" t="s">
        <v>77</v>
      </c>
    </row>
    <row r="9" spans="1:3">
      <c r="A9">
        <f>HYPERLINK("https://bmsprod.service-now.com/nav_to.do?uri=%2Fkb_view.do%3Fsysparm_article%3DKB0012550%26sysparm_stack%3D%26sysparm_view%3D","HDSA : Delete a Fund, created in error.")</f>
        <v>0</v>
      </c>
      <c r="B9">
        <v>0.2155578285455704</v>
      </c>
      <c r="C9" t="s">
        <v>78</v>
      </c>
    </row>
    <row r="10" spans="1:3">
      <c r="A10">
        <f>HYPERLINK("https://bmsprod.service-now.com/nav_to.do?uri=%2Fkb_view.do%3Fsysparm_article%3DKB0012547%26sysparm_stack%3D%26sysparm_view%3D","HDSA:  Funds not successfully closing after final payment has been indicated")</f>
        <v>0</v>
      </c>
      <c r="B10">
        <v>0.2075280994176865</v>
      </c>
      <c r="C10" t="s">
        <v>79</v>
      </c>
    </row>
    <row r="11" spans="1:3">
      <c r="A11">
        <f>HYPERLINK("https://bmsprod.service-now.com/nav_to.do?uri=%2Fkb_view.do%3Fsysparm_article%3DKB0034849%26sysparm_stack%3D%26sysparm_view%3D","How to troubleshoot issues on Site visit payment activities in ECLIPSE")</f>
        <v>0</v>
      </c>
      <c r="B11">
        <v>0.1977881193161011</v>
      </c>
      <c r="C11" t="s">
        <v>80</v>
      </c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>
  <dimension ref="A1:C11"/>
  <sheetViews>
    <sheetView workbookViewId="0"/>
  </sheetViews>
  <sheetFormatPr defaultRowHeight="15"/>
  <cols>
    <col min="1" max="1" width="96.7109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HYPERLINK("https://bmsprod.service-now.com/nav_to.do?uri=%2Fkb_view.do%3Fsysparm_article%3DKB0044755%26sysparm_stack%3D%26sysparm_view%3D","How to Change Main Integrated Checklist Planned Dates in ECLIPSE")</f>
        <v>0</v>
      </c>
      <c r="B2">
        <v>0.6655927300453186</v>
      </c>
      <c r="C2" t="s">
        <v>127</v>
      </c>
    </row>
    <row r="3" spans="1:3">
      <c r="A3">
        <f>HYPERLINK("https://bmsprod.service-now.com/nav_to.do?uri=%2Fkb_view.do%3Fsysparm_article%3DKB0011065%26sysparm_stack%3D%26sysparm_view%3D","HDSA: Planned Date And Best Estimate At Protocol Level Is Not Consistent")</f>
        <v>0</v>
      </c>
      <c r="B3">
        <v>0.2587105631828308</v>
      </c>
      <c r="C3" t="s">
        <v>7</v>
      </c>
    </row>
    <row r="4" spans="1:3">
      <c r="A4">
        <f>HYPERLINK("https://bmsprod.service-now.com/nav_to.do?uri=%2Fkb_view.do%3Fsysparm_article%3DKB0011064%26sysparm_stack%3D%26sysparm_view%3D","HDSA: Planned Dates And Best Estimate At County Level Is Not Consistent")</f>
        <v>0</v>
      </c>
      <c r="B4">
        <v>0.2573903203010559</v>
      </c>
      <c r="C4" t="s">
        <v>6</v>
      </c>
    </row>
    <row r="5" spans="1:3">
      <c r="A5">
        <f>HYPERLINK("https://bmsprod.service-now.com/nav_to.do?uri=%2Fkb_view.do%3Fsysparm_article%3DKB0039620%26sysparm_stack%3D%26sysparm_view%3D","How to remove an employee record from BMS team at the Study, Country or Site level in ECLIPSE")</f>
        <v>0</v>
      </c>
      <c r="B5">
        <v>0.2342856526374817</v>
      </c>
      <c r="C5" t="s">
        <v>20</v>
      </c>
    </row>
    <row r="6" spans="1:3">
      <c r="A6">
        <f>HYPERLINK("https://bmsprod.service-now.com/nav_to.do?uri=%2Fkb_view.do%3Fsysparm_article%3DKB0071974%26sysparm_stack%3D%26sysparm_view%3D","How to perform a Replan for a Country or Study in ECLIPSE")</f>
        <v>0</v>
      </c>
      <c r="B6">
        <v>0.2319058328866959</v>
      </c>
      <c r="C6" t="s">
        <v>126</v>
      </c>
    </row>
    <row r="7" spans="1:3">
      <c r="A7">
        <f>HYPERLINK("https://bmsprod.service-now.com/nav_to.do?uri=%2Fkb_view.do%3Fsysparm_article%3DKB0041639%26sysparm_stack%3D%26sysparm_view%3D","How to resolve planned milestone dates issues at the fund level in ECLIPSE")</f>
        <v>0</v>
      </c>
      <c r="B7">
        <v>0.2263384461402893</v>
      </c>
      <c r="C7" t="s">
        <v>9</v>
      </c>
    </row>
    <row r="8" spans="1:3">
      <c r="A8">
        <f>HYPERLINK("https://bmsprod.service-now.com/nav_to.do?uri=%2Fkb_view.do%3Fsysparm_article%3DKB0035415%26sysparm_stack%3D%26sysparm_view%3D","How to modify or enter data at the Site, Country, or Study level in ECLIPSE")</f>
        <v>0</v>
      </c>
      <c r="B8">
        <v>0.2146899700164795</v>
      </c>
      <c r="C8" t="s">
        <v>133</v>
      </c>
    </row>
    <row r="9" spans="1:3">
      <c r="A9">
        <f>HYPERLINK("https://bmsprod.service-now.com/nav_to.do?uri=%2Fkb_view.do%3Fsysparm_article%3DKB0010861%26sysparm_stack%3D%26sysparm_view%3D","HDSA: Site Dates Not Rolling up to Country and Study Level")</f>
        <v>0</v>
      </c>
      <c r="B9">
        <v>0.2011896371841431</v>
      </c>
      <c r="C9" t="s">
        <v>155</v>
      </c>
    </row>
    <row r="10" spans="1:3">
      <c r="A10">
        <f>HYPERLINK("https://bmsprod.service-now.com/nav_to.do?uri=%2Fkb_view.do%3Fsysparm_article%3DKB0012546%26sysparm_stack%3D%26sysparm_view%3D","HDSA - Update Country Status from On Hold to Cancelled")</f>
        <v>0</v>
      </c>
      <c r="B10">
        <v>0.1995896100997925</v>
      </c>
      <c r="C10" t="s">
        <v>16</v>
      </c>
    </row>
    <row r="11" spans="1:3">
      <c r="A11">
        <f>HYPERLINK("https://bmsprod.service-now.com/nav_to.do?uri=%2Fkb_view.do%3Fsysparm_article%3DKB0011086%26sysparm_stack%3D%26sysparm_view%3D","HDSA: ECLIPSE CORE: Issues related to Contacts/Accounts â€“ Advocacy/Engagement")</f>
        <v>0</v>
      </c>
      <c r="B11">
        <v>0.1988420784473419</v>
      </c>
      <c r="C11" t="s">
        <v>184</v>
      </c>
    </row>
  </sheetData>
  <pageMargins left="0.7" right="0.7" top="0.75" bottom="0.75" header="0.3" footer="0.3"/>
</worksheet>
</file>

<file path=xl/worksheets/sheet111.xml><?xml version="1.0" encoding="utf-8"?>
<worksheet xmlns="http://schemas.openxmlformats.org/spreadsheetml/2006/main" xmlns:r="http://schemas.openxmlformats.org/officeDocument/2006/relationships">
  <dimension ref="A1:C11"/>
  <sheetViews>
    <sheetView workbookViewId="0"/>
  </sheetViews>
  <sheetFormatPr defaultRowHeight="15"/>
  <cols>
    <col min="1" max="1" width="98.7109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HYPERLINK("https://bmsprod.service-now.com/nav_to.do?uri=%2Fkb_view.do%3Fsysparm_article%3DKB0030751%26sysparm_stack%3D%26sysparm_view%3D","HDSA:Siebel Clinical: Payment activities are missing for Site")</f>
        <v>0</v>
      </c>
      <c r="B2">
        <v>0.6742092370986938</v>
      </c>
      <c r="C2" t="s">
        <v>74</v>
      </c>
    </row>
    <row r="3" spans="1:3">
      <c r="A3">
        <f>HYPERLINK("https://bmsprod.service-now.com/nav_to.do?uri=%2Fkb_view.do%3Fsysparm_article%3DKB0034849%26sysparm_stack%3D%26sysparm_view%3D","How to troubleshoot issues on Site visit payment activities in ECLIPSE")</f>
        <v>0</v>
      </c>
      <c r="B3">
        <v>0.3575267493724823</v>
      </c>
      <c r="C3" t="s">
        <v>80</v>
      </c>
    </row>
    <row r="4" spans="1:3">
      <c r="A4">
        <f>HYPERLINK("https://bmsprod.service-now.com/nav_to.do?uri=%2Fkb_view.do%3Fsysparm_article%3DKB0031262%26sysparm_stack%3D%26sysparm_view%3D","How to create the missing Site Payment activities in ECLIPSE")</f>
        <v>0</v>
      </c>
      <c r="B4">
        <v>0.2889637053012848</v>
      </c>
      <c r="C4" t="s">
        <v>76</v>
      </c>
    </row>
    <row r="5" spans="1:3">
      <c r="A5">
        <f>HYPERLINK("https://bmsprod.service-now.com/nav_to.do?uri=%2Fkb_view.do%3Fsysparm_article%3DKB0011055%26sysparm_stack%3D%26sysparm_view%3D","HDSA: FPFT At Country Level Is Not Populated ")</f>
        <v>0</v>
      </c>
      <c r="B5">
        <v>0.2788252234458923</v>
      </c>
      <c r="C5" t="s">
        <v>212</v>
      </c>
    </row>
    <row r="6" spans="1:3">
      <c r="A6">
        <f>HYPERLINK("https://bmsprod.service-now.com/nav_to.do?uri=%2Fkb_view.do%3Fsysparm_article%3DKB0030752%26sysparm_stack%3D%26sysparm_view%3D","Payment Earned amount, Request amount, Withheld amount are incorrectly calculated for a Payment")</f>
        <v>0</v>
      </c>
      <c r="B6">
        <v>0.2774538099765778</v>
      </c>
      <c r="C6" t="s">
        <v>72</v>
      </c>
    </row>
    <row r="7" spans="1:3">
      <c r="A7">
        <f>HYPERLINK("https://bmsprod.service-now.com/nav_to.do?uri=%2Fkb_view.do%3Fsysparm_article%3DKB0011097%26sysparm_stack%3D%26sysparm_view%3D","HDSA: LPLT At Site Is Not Populating / Not Getting Rolled Up From The Subjects")</f>
        <v>0</v>
      </c>
      <c r="B7">
        <v>0.2615164518356323</v>
      </c>
      <c r="C7" t="s">
        <v>144</v>
      </c>
    </row>
    <row r="8" spans="1:3">
      <c r="A8">
        <f>HYPERLINK("https://bmsprod.service-now.com/nav_to.do?uri=%2Fkb_view.do%3Fsysparm_article%3DKB0011061%26sysparm_stack%3D%26sysparm_view%3D","HDSA:LPLV Final At Site Is Not Populating/Not Getting Rolled Up From The Subject")</f>
        <v>0</v>
      </c>
      <c r="B8">
        <v>0.2563649415969849</v>
      </c>
      <c r="C8" t="s">
        <v>145</v>
      </c>
    </row>
    <row r="9" spans="1:3">
      <c r="A9">
        <f>HYPERLINK("https://bmsprod.service-now.com/nav_to.do?uri=%2Fkb_view.do%3Fsysparm_article%3DKB0011096%26sysparm_stack%3D%26sysparm_view%3D","HDSA: LPFV At Site Is Not Populating / Not Getting Rolled Up From The Subjects")</f>
        <v>0</v>
      </c>
      <c r="B9">
        <v>0.2499721348285675</v>
      </c>
      <c r="C9" t="s">
        <v>142</v>
      </c>
    </row>
    <row r="10" spans="1:3">
      <c r="A10">
        <f>HYPERLINK("https://bmsprod.service-now.com/nav_to.do?uri=%2Fkb_view.do%3Fsysparm_article%3DKB0012550%26sysparm_stack%3D%26sysparm_view%3D","HDSA : Delete a Fund, created in error.")</f>
        <v>0</v>
      </c>
      <c r="B10">
        <v>0.2499009519815445</v>
      </c>
      <c r="C10" t="s">
        <v>78</v>
      </c>
    </row>
    <row r="11" spans="1:3">
      <c r="A11">
        <f>HYPERLINK("https://bmsprod.service-now.com/nav_to.do?uri=%2Fkb_view.do%3Fsysparm_article%3DKB0030899%26sysparm_stack%3D%26sysparm_view%3D","clinSIGHT: Unable to see investigator name under Principal Investigator(PI) tab.")</f>
        <v>0</v>
      </c>
      <c r="B11">
        <v>0.2417096197605133</v>
      </c>
      <c r="C11" t="s">
        <v>316</v>
      </c>
    </row>
  </sheetData>
  <pageMargins left="0.7" right="0.7" top="0.75" bottom="0.75" header="0.3" footer="0.3"/>
</worksheet>
</file>

<file path=xl/worksheets/sheet112.xml><?xml version="1.0" encoding="utf-8"?>
<worksheet xmlns="http://schemas.openxmlformats.org/spreadsheetml/2006/main" xmlns:r="http://schemas.openxmlformats.org/officeDocument/2006/relationships">
  <dimension ref="A1:C11"/>
  <sheetViews>
    <sheetView workbookViewId="0"/>
  </sheetViews>
  <sheetFormatPr defaultRowHeight="15"/>
  <cols>
    <col min="1" max="1" width="95.7109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HYPERLINK("https://bmsprod.service-now.com/nav_to.do?uri=%2Fkb_view.do%3Fsysparm_article%3DKB0041639%26sysparm_stack%3D%26sysparm_view%3D","How to resolve planned milestone dates issues at the fund level in ECLIPSE")</f>
        <v>0</v>
      </c>
      <c r="B2">
        <v>0.6795229911804199</v>
      </c>
      <c r="C2" t="s">
        <v>9</v>
      </c>
    </row>
    <row r="3" spans="1:3">
      <c r="A3">
        <f>HYPERLINK("https://bmsprod.service-now.com/nav_to.do?uri=%2Fkb_view.do%3Fsysparm_article%3DKB0044754%26sysparm_stack%3D%26sysparm_view%3D","How to change Fund Currency in ECLIPSE")</f>
        <v>0</v>
      </c>
      <c r="B3">
        <v>0.3310891389846802</v>
      </c>
      <c r="C3" t="s">
        <v>10</v>
      </c>
    </row>
    <row r="4" spans="1:3">
      <c r="A4">
        <f>HYPERLINK("https://bmsprod.service-now.com/nav_to.do?uri=%2Fkb_view.do%3Fsysparm_article%3DKB0011046%26sysparm_stack%3D%26sysparm_view%3D","HDSA: Issue With Milestone Planned Dates In Eclipse")</f>
        <v>0</v>
      </c>
      <c r="B4">
        <v>0.3096197247505188</v>
      </c>
      <c r="C4" t="s">
        <v>84</v>
      </c>
    </row>
    <row r="5" spans="1:3">
      <c r="A5">
        <f>HYPERLINK("https://bmsprod.service-now.com/nav_to.do?uri=%2Fkb_view.do%3Fsysparm_article%3DKB0071376%26sysparm_stack%3D%26sysparm_view%3D","Eclipse Tire3 : Site milestone Issues")</f>
        <v>0</v>
      </c>
      <c r="B5">
        <v>0.2923740446567535</v>
      </c>
      <c r="C5" t="s">
        <v>154</v>
      </c>
    </row>
    <row r="6" spans="1:3">
      <c r="A6">
        <f>HYPERLINK("https://bmsprod.service-now.com/nav_to.do?uri=%2Fkb_view.do%3Fsysparm_article%3DKB0035006%26sysparm_stack%3D%26sysparm_view%3D","How to address issues with actual LPFT Milestone dates not rolling up to the site in ECLIPSE")</f>
        <v>0</v>
      </c>
      <c r="B6">
        <v>0.2764987349510193</v>
      </c>
      <c r="C6" t="s">
        <v>262</v>
      </c>
    </row>
    <row r="7" spans="1:3">
      <c r="A7">
        <f>HYPERLINK("https://bmsprod.service-now.com/nav_to.do?uri=%2Fkb_view.do%3Fsysparm_article%3DKB0039486%26sysparm_stack%3D%26sysparm_view%3D","How to resolve an issue when the Fund is associated with a wrong vendor in ECLIPSE")</f>
        <v>0</v>
      </c>
      <c r="B7">
        <v>0.2663728594779968</v>
      </c>
      <c r="C7" t="s">
        <v>69</v>
      </c>
    </row>
    <row r="8" spans="1:3">
      <c r="A8">
        <f>HYPERLINK("https://bmsprod.service-now.com/nav_to.do?uri=%2Fkb_view.do%3Fsysparm_article%3DKB0026920%26sysparm_stack%3D%26sysparm_view%3D","HDSA: Instructions for Republishing Team History in Eclipse - Study Level Roles")</f>
        <v>0</v>
      </c>
      <c r="B8">
        <v>0.2594705820083618</v>
      </c>
      <c r="C8" t="s">
        <v>52</v>
      </c>
    </row>
    <row r="9" spans="1:3">
      <c r="A9">
        <f>HYPERLINK("https://bmsprod.service-now.com/nav_to.do?uri=%2Fkb_view.do%3Fsysparm_article%3DKB0011058%26sysparm_stack%3D%26sysparm_view%3D","HDSA:Last Patient Milestones Dates not rolling up to Site, Country, Study Level")</f>
        <v>0</v>
      </c>
      <c r="B9">
        <v>0.2592985033988953</v>
      </c>
      <c r="C9" t="s">
        <v>33</v>
      </c>
    </row>
    <row r="10" spans="1:3">
      <c r="A10">
        <f>HYPERLINK("https://bmsprod.service-now.com/nav_to.do?uri=%2Fkb_view.do%3Fsysparm_article%3DKB0011041%26sysparm_stack%3D%26sysparm_view%3D","HDSA: Field Is Grayed Out, How To Enter MOH Approval Date For Country")</f>
        <v>0</v>
      </c>
      <c r="B10">
        <v>0.2591040432453156</v>
      </c>
      <c r="C10" t="s">
        <v>3</v>
      </c>
    </row>
    <row r="11" spans="1:3">
      <c r="A11">
        <f>HYPERLINK("https://bmsprod.service-now.com/nav_to.do?uri=%2Fkb_view.do%3Fsysparm_article%3DKB0011064%26sysparm_stack%3D%26sysparm_view%3D","HDSA: Planned Dates And Best Estimate At County Level Is Not Consistent")</f>
        <v>0</v>
      </c>
      <c r="B11">
        <v>0.2564586400985718</v>
      </c>
      <c r="C11" t="s">
        <v>6</v>
      </c>
    </row>
  </sheetData>
  <pageMargins left="0.7" right="0.7" top="0.75" bottom="0.75" header="0.3" footer="0.3"/>
</worksheet>
</file>

<file path=xl/worksheets/sheet113.xml><?xml version="1.0" encoding="utf-8"?>
<worksheet xmlns="http://schemas.openxmlformats.org/spreadsheetml/2006/main" xmlns:r="http://schemas.openxmlformats.org/officeDocument/2006/relationships">
  <dimension ref="A1:C11"/>
  <sheetViews>
    <sheetView workbookViewId="0"/>
  </sheetViews>
  <sheetFormatPr defaultRowHeight="15"/>
  <cols>
    <col min="1" max="1" width="99.7109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HYPERLINK("https://bmsprod.service-now.com/nav_to.do?uri=%2Fkb_view.do%3Fsysparm_article%3DKB0011082%26sysparm_stack%3D%26sysparm_view%3D","HDSA: Employee's Position Prefix Does Not Match The Role")</f>
        <v>0</v>
      </c>
      <c r="B2">
        <v>0.5872026681900024</v>
      </c>
      <c r="C2" t="s">
        <v>31</v>
      </c>
    </row>
    <row r="3" spans="1:3">
      <c r="A3">
        <f>HYPERLINK("https://bmsprod.service-now.com/nav_to.do?uri=%2Fkb_view.do%3Fsysparm_article%3DKB0031232%26sysparm_stack%3D%26sysparm_view%3D","vitalize Problem: Problem Task State")</f>
        <v>0</v>
      </c>
      <c r="B3">
        <v>0.2479852586984634</v>
      </c>
      <c r="C3" t="s">
        <v>320</v>
      </c>
    </row>
    <row r="4" spans="1:3">
      <c r="A4">
        <f>HYPERLINK("https://bmsprod.service-now.com/nav_to.do?uri=%2Fkb_view.do%3Fsysparm_article%3DKB0038426%26sysparm_stack%3D%26sysparm_view%3D","SAP: ID Acess Request for Service Desk")</f>
        <v>0</v>
      </c>
      <c r="B4">
        <v>0.2068258076906204</v>
      </c>
      <c r="C4" t="s">
        <v>321</v>
      </c>
    </row>
    <row r="5" spans="1:3">
      <c r="A5">
        <f>HYPERLINK("https://bmsprod.service-now.com/nav_to.do?uri=%2Fkb_view.do%3Fsysparm_article%3DKB0039311%26sysparm_stack%3D%26sysparm_view%3D","How to change the manager of an external partner user")</f>
        <v>0</v>
      </c>
      <c r="B5">
        <v>0.206085741519928</v>
      </c>
      <c r="C5" t="s">
        <v>322</v>
      </c>
    </row>
    <row r="6" spans="1:3">
      <c r="A6">
        <f>HYPERLINK("https://bmsprod.service-now.com/nav_to.do?uri=%2Fkb_view.do%3Fsysparm_article%3DKB0032952%26sysparm_stack%3D%26sysparm_view%3D","CliNSIGHT : Unable to see any studies he/she is assigned with CDQM Backup role in ECLIPSE.")</f>
        <v>0</v>
      </c>
      <c r="B6">
        <v>0.2048359513282776</v>
      </c>
      <c r="C6" t="s">
        <v>204</v>
      </c>
    </row>
    <row r="7" spans="1:3">
      <c r="A7">
        <f>HYPERLINK("https://bmsprod.service-now.com/nav_to.do?uri=%2Fkb_view.do%3Fsysparm_article%3DKB0032580%26sysparm_stack%3D%26sysparm_view%3D","DQM Dashboard - cant find PTM-STM")</f>
        <v>0</v>
      </c>
      <c r="B7">
        <v>0.1990488767623901</v>
      </c>
      <c r="C7" t="s">
        <v>135</v>
      </c>
    </row>
    <row r="8" spans="1:3">
      <c r="A8">
        <f>HYPERLINK("https://bmsprod.service-now.com/nav_to.do?uri=%2Fkb_view.do%3Fsysparm_article%3DKB0070050%26sysparm_stack%3D%26sysparm_view%3D","What to do when you are unable to connect or set proxy address in AWS Workspaces with ChromeBook")</f>
        <v>0</v>
      </c>
      <c r="B8">
        <v>0.1953834742307663</v>
      </c>
      <c r="C8" t="s">
        <v>323</v>
      </c>
    </row>
    <row r="9" spans="1:3">
      <c r="A9">
        <f>HYPERLINK("https://bmsprod.service-now.com/nav_to.do?uri=%2Fkb_view.do%3Fsysparm_article%3DKB0034648%26sysparm_stack%3D%26sysparm_view%3D","Qumas Platform: Pending Actions / All Active not in Alphabetical Order ")</f>
        <v>0</v>
      </c>
      <c r="B9">
        <v>0.1939289420843124</v>
      </c>
      <c r="C9" t="s">
        <v>324</v>
      </c>
    </row>
    <row r="10" spans="1:3">
      <c r="A10">
        <f>HYPERLINK("https://bmsprod.service-now.com/nav_to.do?uri=%2Fkb_view.do%3Fsysparm_article%3DKB0032810%26sysparm_stack%3D%26sysparm_view%3D","MyTrials: User is not receiving RABS request for a site.")</f>
        <v>0</v>
      </c>
      <c r="B10">
        <v>0.1891313493251801</v>
      </c>
      <c r="C10" t="s">
        <v>277</v>
      </c>
    </row>
    <row r="11" spans="1:3">
      <c r="A11">
        <f>HYPERLINK("https://bmsprod.service-now.com/nav_to.do?uri=%2Fkb_view.do%3Fsysparm_article%3DKB0031346%26sysparm_stack%3D%26sysparm_view%3D","vitalize Problem: Problem Manager")</f>
        <v>0</v>
      </c>
      <c r="B11">
        <v>0.1888407468795776</v>
      </c>
      <c r="C11" t="s">
        <v>325</v>
      </c>
    </row>
  </sheetData>
  <pageMargins left="0.7" right="0.7" top="0.75" bottom="0.75" header="0.3" footer="0.3"/>
</worksheet>
</file>

<file path=xl/worksheets/sheet114.xml><?xml version="1.0" encoding="utf-8"?>
<worksheet xmlns="http://schemas.openxmlformats.org/spreadsheetml/2006/main" xmlns:r="http://schemas.openxmlformats.org/officeDocument/2006/relationships">
  <dimension ref="A1:C11"/>
  <sheetViews>
    <sheetView workbookViewId="0"/>
  </sheetViews>
  <sheetFormatPr defaultRowHeight="15"/>
  <cols>
    <col min="1" max="1" width="108.7109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HYPERLINK("https://bmsprod.service-now.com/nav_to.do?uri=%2Fkb_view.do%3Fsysparm_article%3DKB0011060%26sysparm_stack%3D%26sysparm_view%3D","HDSA: LPLT At Country Is Not Populating / Not Getting Roll - Up From Sites")</f>
        <v>0</v>
      </c>
      <c r="B2">
        <v>0.7320893406867981</v>
      </c>
      <c r="C2" t="s">
        <v>157</v>
      </c>
    </row>
    <row r="3" spans="1:3">
      <c r="A3">
        <f>HYPERLINK("https://bmsprod.service-now.com/nav_to.do?uri=%2Fkb_view.do%3Fsysparm_article%3DKB0011050%26sysparm_stack%3D%26sysparm_view%3D","HDSA: LPLV ST At Country Is Not Populating / Not Getting Roll-Up From Sites.")</f>
        <v>0</v>
      </c>
      <c r="B3">
        <v>0.6575944423675537</v>
      </c>
      <c r="C3" t="s">
        <v>37</v>
      </c>
    </row>
    <row r="4" spans="1:3">
      <c r="A4">
        <f>HYPERLINK("https://bmsprod.service-now.com/nav_to.do?uri=%2Fkb_view.do%3Fsysparm_article%3DKB0011048%26sysparm_stack%3D%26sysparm_view%3D","HDSA: LPFT At Country Is Not Populating / Not Getting Roll - Up From Sites")</f>
        <v>0</v>
      </c>
      <c r="B4">
        <v>0.6531890630722046</v>
      </c>
      <c r="C4" t="s">
        <v>208</v>
      </c>
    </row>
    <row r="5" spans="1:3">
      <c r="A5">
        <f>HYPERLINK("https://bmsprod.service-now.com/nav_to.do?uri=%2Fkb_view.do%3Fsysparm_article%3DKB0011052%26sysparm_stack%3D%26sysparm_view%3D","HDSA: LPLV LT At Country Is Not Populating / Not Getting Roll-Up From Sites.")</f>
        <v>0</v>
      </c>
      <c r="B5">
        <v>0.6392918229103088</v>
      </c>
      <c r="C5" t="s">
        <v>38</v>
      </c>
    </row>
    <row r="6" spans="1:3">
      <c r="A6">
        <f>HYPERLINK("https://bmsprod.service-now.com/nav_to.do?uri=%2Fkb_view.do%3Fsysparm_article%3DKB0011054%26sysparm_stack%3D%26sysparm_view%3D","HDSA: LPFV At Country Is Not Populating / Not getting Roll - Up From Sites")</f>
        <v>0</v>
      </c>
      <c r="B6">
        <v>0.6376687288284302</v>
      </c>
      <c r="C6" t="s">
        <v>206</v>
      </c>
    </row>
    <row r="7" spans="1:3">
      <c r="A7">
        <f>HYPERLINK("https://bmsprod.service-now.com/nav_to.do?uri=%2Fkb_view.do%3Fsysparm_article%3DKB0011049%26sysparm_stack%3D%26sysparm_view%3D","HDSA: LPLT At Study Is Not Populating / Not Getting Roll-Up From Country")</f>
        <v>0</v>
      </c>
      <c r="B7">
        <v>0.6241097450256348</v>
      </c>
      <c r="C7" t="s">
        <v>210</v>
      </c>
    </row>
    <row r="8" spans="1:3">
      <c r="A8">
        <f>HYPERLINK("https://bmsprod.service-now.com/nav_to.do?uri=%2Fkb_view.do%3Fsysparm_article%3DKB0011047%26sysparm_stack%3D%26sysparm_view%3D","HDSA:LPFT At Study Is Not Populating / Not Getting Roll-Up From Country.")</f>
        <v>0</v>
      </c>
      <c r="B8">
        <v>0.6157258749008179</v>
      </c>
      <c r="C8" t="s">
        <v>207</v>
      </c>
    </row>
    <row r="9" spans="1:3">
      <c r="A9">
        <f>HYPERLINK("https://bmsprod.service-now.com/nav_to.do?uri=%2Fkb_view.do%3Fsysparm_article%3DKB0040412%26sysparm_stack%3D%26sysparm_view%3D","How to resolve issues if LPLV ST at Country Is not populating / not getting roll-up from Sites in ECLIPSE")</f>
        <v>0</v>
      </c>
      <c r="B9">
        <v>0.6118786334991455</v>
      </c>
      <c r="C9" t="s">
        <v>156</v>
      </c>
    </row>
    <row r="10" spans="1:3">
      <c r="A10">
        <f>HYPERLINK("https://bmsprod.service-now.com/nav_to.do?uri=%2Fkb_view.do%3Fsysparm_article%3DKB0011051%26sysparm_stack%3D%26sysparm_view%3D","HDSA:LPLV ST At Study Is Not Populating / Not Getting Roll-Up From Country")</f>
        <v>0</v>
      </c>
      <c r="B10">
        <v>0.6007254123687744</v>
      </c>
      <c r="C10" t="s">
        <v>158</v>
      </c>
    </row>
    <row r="11" spans="1:3">
      <c r="A11">
        <f>HYPERLINK("https://bmsprod.service-now.com/nav_to.do?uri=%2Fkb_view.do%3Fsysparm_article%3DKB0011042%26sysparm_stack%3D%26sysparm_view%3D","HDSA: LPFV At Study Is Not Populating / Not Getting Roll-Up From Country. ")</f>
        <v>0</v>
      </c>
      <c r="B11">
        <v>0.598376452922821</v>
      </c>
      <c r="C11" t="s">
        <v>205</v>
      </c>
    </row>
  </sheetData>
  <pageMargins left="0.7" right="0.7" top="0.75" bottom="0.75" header="0.3" footer="0.3"/>
</worksheet>
</file>

<file path=xl/worksheets/sheet115.xml><?xml version="1.0" encoding="utf-8"?>
<worksheet xmlns="http://schemas.openxmlformats.org/spreadsheetml/2006/main" xmlns:r="http://schemas.openxmlformats.org/officeDocument/2006/relationships">
  <dimension ref="A1:C11"/>
  <sheetViews>
    <sheetView workbookViewId="0"/>
  </sheetViews>
  <sheetFormatPr defaultRowHeight="15"/>
  <cols>
    <col min="1" max="1" width="100.7109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HYPERLINK("https://bmsprod.service-now.com/nav_to.do?uri=%2Fkb_view.do%3Fsysparm_article%3DKB0016025%26sysparm_stack%3D%26sysparm_view%3D","HDSA: Change the status of Account or Contact to Active/Inactive")</f>
        <v>0</v>
      </c>
      <c r="B2">
        <v>0.5432117581367493</v>
      </c>
      <c r="C2" t="s">
        <v>150</v>
      </c>
    </row>
    <row r="3" spans="1:3">
      <c r="A3">
        <f>HYPERLINK("https://bmsprod.service-now.com/nav_to.do?uri=%2Fkb_view.do%3Fsysparm_article%3DKB0011029%26sysparm_stack%3D%26sysparm_view%3D","HDSA: Account or Contact Name Change")</f>
        <v>0</v>
      </c>
      <c r="B3">
        <v>0.4126088619232178</v>
      </c>
      <c r="C3" t="s">
        <v>62</v>
      </c>
    </row>
    <row r="4" spans="1:3">
      <c r="A4">
        <f>HYPERLINK("https://bmsprod.service-now.com/nav_to.do?uri=%2Fkb_view.do%3Fsysparm_article%3DKB0012551%26sysparm_stack%3D%26sysparm_view%3D","HDSA: How to update Account/Contact/Employee information in ECLIPSE")</f>
        <v>0</v>
      </c>
      <c r="B4">
        <v>0.264973521232605</v>
      </c>
      <c r="C4" t="s">
        <v>149</v>
      </c>
    </row>
    <row r="5" spans="1:3">
      <c r="A5">
        <f>HYPERLINK("https://bmsprod.service-now.com/nav_to.do?uri=%2Fkb_view.do%3Fsysparm_article%3DKB0044753%26sysparm_stack%3D%26sysparm_view%3D","How to change an Account or Contact Name in ECLIPSE")</f>
        <v>0</v>
      </c>
      <c r="B5">
        <v>0.2633228003978729</v>
      </c>
      <c r="C5" t="s">
        <v>148</v>
      </c>
    </row>
    <row r="6" spans="1:3">
      <c r="A6">
        <f>HYPERLINK("https://bmsprod.service-now.com/nav_to.do?uri=%2Fkb_view.do%3Fsysparm_article%3DKB0016011%26sysparm_stack%3D%26sysparm_view%3D","HDSA: Add/Modify Drug Code Combination")</f>
        <v>0</v>
      </c>
      <c r="B6">
        <v>0.2424485385417938</v>
      </c>
      <c r="C6" t="s">
        <v>271</v>
      </c>
    </row>
    <row r="7" spans="1:3">
      <c r="A7">
        <f>HYPERLINK("https://bmsprod.service-now.com/nav_to.do?uri=%2Fkb_view.do%3Fsysparm_article%3DKB0011078%26sysparm_stack%3D%26sysparm_view%3D","HDSA: Siebel Clinical: Unable to Change Fund Adjustment Review Status")</f>
        <v>0</v>
      </c>
      <c r="B7">
        <v>0.2193321585655212</v>
      </c>
      <c r="C7" t="s">
        <v>28</v>
      </c>
    </row>
    <row r="8" spans="1:3">
      <c r="A8">
        <f>HYPERLINK("https://bmsprod.service-now.com/nav_to.do?uri=%2Fkb_view.do%3Fsysparm_article%3DKB0031132%26sysparm_stack%3D%26sysparm_view%3D","How to change the user status to Inactive upon error "Cannot change status to Inactive" in MaxEAM")</f>
        <v>0</v>
      </c>
      <c r="B8">
        <v>0.218769446015358</v>
      </c>
      <c r="C8" t="s">
        <v>97</v>
      </c>
    </row>
    <row r="9" spans="1:3">
      <c r="A9">
        <f>HYPERLINK("https://bmsprod.service-now.com/nav_to.do?uri=%2Fkb_view.do%3Fsysparm_article%3DKB0011055%26sysparm_stack%3D%26sysparm_view%3D","HDSA: FPFT At Country Level Is Not Populated ")</f>
        <v>0</v>
      </c>
      <c r="B9">
        <v>0.218704029917717</v>
      </c>
      <c r="C9" t="s">
        <v>212</v>
      </c>
    </row>
    <row r="10" spans="1:3">
      <c r="A10">
        <f>HYPERLINK("https://bmsprod.service-now.com/nav_to.do?uri=%2Fkb_view.do%3Fsysparm_article%3DKB0011032%26sysparm_stack%3D%26sysparm_view%3D","HDSA: Country Enrollment Status Change State Model Transitions Available ")</f>
        <v>0</v>
      </c>
      <c r="B10">
        <v>0.213526725769043</v>
      </c>
      <c r="C10" t="s">
        <v>19</v>
      </c>
    </row>
    <row r="11" spans="1:3">
      <c r="A11">
        <f>HYPERLINK("https://bmsprod.service-now.com/nav_to.do?uri=%2Fkb_view.do%3Fsysparm_article%3DKB0041641%26sysparm_stack%3D%26sysparm_view%3D","How to update study type in ECLIPSE")</f>
        <v>0</v>
      </c>
      <c r="B11">
        <v>0.2123691141605377</v>
      </c>
      <c r="C11" t="s">
        <v>92</v>
      </c>
    </row>
  </sheetData>
  <pageMargins left="0.7" right="0.7" top="0.75" bottom="0.75" header="0.3" footer="0.3"/>
</worksheet>
</file>

<file path=xl/worksheets/sheet116.xml><?xml version="1.0" encoding="utf-8"?>
<worksheet xmlns="http://schemas.openxmlformats.org/spreadsheetml/2006/main" xmlns:r="http://schemas.openxmlformats.org/officeDocument/2006/relationships">
  <dimension ref="A1:C11"/>
  <sheetViews>
    <sheetView workbookViewId="0"/>
  </sheetViews>
  <sheetFormatPr defaultRowHeight="15"/>
  <cols>
    <col min="1" max="1" width="135.7109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HYPERLINK("https://bmsprod.service-now.com/nav_to.do?uri=%2Fkb_view.do%3Fsysparm_article%3DKB0010824%26sysparm_stack%3D%26sysparm_view%3D","How to add user under BMS Team in ECLIPSE")</f>
        <v>0</v>
      </c>
      <c r="B2">
        <v>0.7155807018280029</v>
      </c>
      <c r="C2" t="s">
        <v>96</v>
      </c>
    </row>
    <row r="3" spans="1:3">
      <c r="A3">
        <f>HYPERLINK("https://bmsprod.service-now.com/nav_to.do?uri=%2Fkb_view.do%3Fsysparm_article%3DKB0045106%26sysparm_stack%3D%26sysparm_view%3D","How to  add user to all Countries and Site teams under a Study in ECLIPSE")</f>
        <v>0</v>
      </c>
      <c r="B3">
        <v>0.3704087138175964</v>
      </c>
      <c r="C3" t="s">
        <v>53</v>
      </c>
    </row>
    <row r="4" spans="1:3">
      <c r="A4">
        <f>HYPERLINK("https://bmsprod.service-now.com/nav_to.do?uri=%2Fkb_view.do%3Fsysparm_article%3DKB0011066%26sysparm_stack%3D%26sysparm_view%3D","HDSA: Siebel Clinical: Add a Person to BMS Team")</f>
        <v>0</v>
      </c>
      <c r="B4">
        <v>0.3542139530181885</v>
      </c>
      <c r="C4" t="s">
        <v>32</v>
      </c>
    </row>
    <row r="5" spans="1:3">
      <c r="A5">
        <f>HYPERLINK("https://bmsprod.service-now.com/nav_to.do?uri=%2Fkb_view.do%3Fsysparm_article%3DKB0010854%26sysparm_stack%3D%26sysparm_view%3D","How to remove a Contact from BMS Team at Study, Country? (ECLIPSE)")</f>
        <v>0</v>
      </c>
      <c r="B5">
        <v>0.3451977074146271</v>
      </c>
      <c r="C5" t="s">
        <v>45</v>
      </c>
    </row>
    <row r="6" spans="1:3">
      <c r="A6">
        <f>HYPERLINK("https://bmsprod.service-now.com/nav_to.do?uri=%2Fkb_view.do%3Fsysparm_article%3DKB0070882%26sysparm_stack%3D%26sysparm_view%3D","How to resolve contact not visible under the Site Management tab/how to create a Site Contact Application Approval record in ECLIPSE")</f>
        <v>0</v>
      </c>
      <c r="B6">
        <v>0.2940492033958435</v>
      </c>
      <c r="C6" t="s">
        <v>39</v>
      </c>
    </row>
    <row r="7" spans="1:3">
      <c r="A7">
        <f>HYPERLINK("https://bmsprod.service-now.com/nav_to.do?uri=%2Fkb_view.do%3Fsysparm_article%3DKB0039620%26sysparm_stack%3D%26sysparm_view%3D","How to remove an employee record from BMS team at the Study, Country or Site level in ECLIPSE")</f>
        <v>0</v>
      </c>
      <c r="B7">
        <v>0.2890325486660004</v>
      </c>
      <c r="C7" t="s">
        <v>20</v>
      </c>
    </row>
    <row r="8" spans="1:3">
      <c r="A8">
        <f>HYPERLINK("https://bmsprod.service-now.com/nav_to.do?uri=%2Fkb_view.do%3Fsysparm_article%3DKB0039611%26sysparm_stack%3D%26sysparm_view%3D","How to change a Primary Investigator in ECLIPSE")</f>
        <v>0</v>
      </c>
      <c r="B8">
        <v>0.2746665179729462</v>
      </c>
      <c r="C8" t="s">
        <v>192</v>
      </c>
    </row>
    <row r="9" spans="1:3">
      <c r="A9">
        <f>HYPERLINK("https://bmsprod.service-now.com/nav_to.do?uri=%2Fkb_view.do%3Fsysparm_article%3DKB0011033%26sysparm_stack%3D%26sysparm_view%3D","HDSA: Country Not Visible")</f>
        <v>0</v>
      </c>
      <c r="B9">
        <v>0.2712016105651855</v>
      </c>
      <c r="C9" t="s">
        <v>44</v>
      </c>
    </row>
    <row r="10" spans="1:3">
      <c r="A10">
        <f>HYPERLINK("https://bmsprod.service-now.com/nav_to.do?uri=%2Fkb_view.do%3Fsysparm_article%3DKB0010833%26sysparm_stack%3D%26sysparm_view%3D","HDSA: How Do I Add A Role To A Contact")</f>
        <v>0</v>
      </c>
      <c r="B10">
        <v>0.2709976136684418</v>
      </c>
      <c r="C10" t="s">
        <v>173</v>
      </c>
    </row>
    <row r="11" spans="1:3">
      <c r="A11">
        <f>HYPERLINK("https://bmsprod.service-now.com/nav_to.do?uri=%2Fkb_view.do%3Fsysparm_article%3DKB0029264%26sysparm_stack%3D%26sysparm_view%3D","My Trials: Tab not visible for internal users")</f>
        <v>0</v>
      </c>
      <c r="B11">
        <v>0.2651365399360657</v>
      </c>
      <c r="C11" t="s">
        <v>326</v>
      </c>
    </row>
  </sheetData>
  <pageMargins left="0.7" right="0.7" top="0.75" bottom="0.75" header="0.3" footer="0.3"/>
</worksheet>
</file>

<file path=xl/worksheets/sheet117.xml><?xml version="1.0" encoding="utf-8"?>
<worksheet xmlns="http://schemas.openxmlformats.org/spreadsheetml/2006/main" xmlns:r="http://schemas.openxmlformats.org/officeDocument/2006/relationships">
  <dimension ref="A1:C11"/>
  <sheetViews>
    <sheetView workbookViewId="0"/>
  </sheetViews>
  <sheetFormatPr defaultRowHeight="15"/>
  <cols>
    <col min="1" max="1" width="96.7109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HYPERLINK("https://bmsprod.service-now.com/nav_to.do?uri=%2Fkb_view.do%3Fsysparm_article%3DKB0042818%26sysparm_stack%3D%26sysparm_view%3D","How to make batch End date under Team Assignments tab in ECLIPSE")</f>
        <v>0</v>
      </c>
      <c r="B2">
        <v>0.620288610458374</v>
      </c>
      <c r="C2" t="s">
        <v>51</v>
      </c>
    </row>
    <row r="3" spans="1:3">
      <c r="A3">
        <f>HYPERLINK("https://bmsprod.service-now.com/nav_to.do?uri=%2Fkb_view.do%3Fsysparm_article%3DKB0042819%26sysparm_stack%3D%26sysparm_view%3D","How to change user role under Team Assignments in ECLIPSE")</f>
        <v>0</v>
      </c>
      <c r="B3">
        <v>0.5510485172271729</v>
      </c>
      <c r="C3" t="s">
        <v>50</v>
      </c>
    </row>
    <row r="4" spans="1:3">
      <c r="A4">
        <f>HYPERLINK("https://bmsprod.service-now.com/nav_to.do?uri=%2Fkb_view.do%3Fsysparm_article%3DKB0042822%26sysparm_stack%3D%26sysparm_view%3D","How to swap user under Team Assignments tab in ECLIPSE")</f>
        <v>0</v>
      </c>
      <c r="B4">
        <v>0.4361352920532227</v>
      </c>
      <c r="C4" t="s">
        <v>49</v>
      </c>
    </row>
    <row r="5" spans="1:3">
      <c r="A5">
        <f>HYPERLINK("https://bmsprod.service-now.com/nav_to.do?uri=%2Fkb_view.do%3Fsysparm_article%3DKB0042820%26sysparm_stack%3D%26sysparm_view%3D","How to copy the Team Assignment records in ECLIPSE")</f>
        <v>0</v>
      </c>
      <c r="B5">
        <v>0.3878439664840698</v>
      </c>
      <c r="C5" t="s">
        <v>48</v>
      </c>
    </row>
    <row r="6" spans="1:3">
      <c r="A6">
        <f>HYPERLINK("https://bmsprod.service-now.com/nav_to.do?uri=%2Fkb_view.do%3Fsysparm_article%3DKB0031261%26sysparm_stack%3D%26sysparm_view%3D","How to update the end date in the Team Assignment View record in ECLIPSE")</f>
        <v>0</v>
      </c>
      <c r="B6">
        <v>0.2963683605194092</v>
      </c>
      <c r="C6" t="s">
        <v>54</v>
      </c>
    </row>
    <row r="7" spans="1:3">
      <c r="A7">
        <f>HYPERLINK("https://bmsprod.service-now.com/nav_to.do?uri=%2Fkb_view.do%3Fsysparm_article%3DKB0026920%26sysparm_stack%3D%26sysparm_view%3D","HDSA: Instructions for Republishing Team History in Eclipse - Study Level Roles")</f>
        <v>0</v>
      </c>
      <c r="B7">
        <v>0.2810594439506531</v>
      </c>
      <c r="C7" t="s">
        <v>52</v>
      </c>
    </row>
    <row r="8" spans="1:3">
      <c r="A8">
        <f>HYPERLINK("https://bmsprod.service-now.com/nav_to.do?uri=%2Fkb_view.do%3Fsysparm_article%3DKB0039620%26sysparm_stack%3D%26sysparm_view%3D","How to remove an employee record from BMS team at the Study, Country or Site level in ECLIPSE")</f>
        <v>0</v>
      </c>
      <c r="B8">
        <v>0.2471085488796234</v>
      </c>
      <c r="C8" t="s">
        <v>20</v>
      </c>
    </row>
    <row r="9" spans="1:3">
      <c r="A9">
        <f>HYPERLINK("https://bmsprod.service-now.com/nav_to.do?uri=%2Fkb_view.do%3Fsysparm_article%3DKB0045106%26sysparm_stack%3D%26sysparm_view%3D","How to  add user to all Countries and Site teams under a Study in ECLIPSE")</f>
        <v>0</v>
      </c>
      <c r="B9">
        <v>0.2425945103168488</v>
      </c>
      <c r="C9" t="s">
        <v>53</v>
      </c>
    </row>
    <row r="10" spans="1:3">
      <c r="A10">
        <f>HYPERLINK("https://bmsprod.service-now.com/nav_to.do?uri=%2Fkb_view.do%3Fsysparm_article%3DKB0030900%26sysparm_stack%3D%26sysparm_view%3D","Eclipse: End-date issue CA209-214-114")</f>
        <v>0</v>
      </c>
      <c r="B10">
        <v>0.2333166152238846</v>
      </c>
      <c r="C10" t="s">
        <v>12</v>
      </c>
    </row>
    <row r="11" spans="1:3">
      <c r="A11">
        <f>HYPERLINK("https://bmsprod.service-now.com/nav_to.do?uri=%2Fkb_view.do%3Fsysparm_article%3DKB0070866%26sysparm_stack%3D%26sysparm_view%3D","How to display the end date in the Site Information Sheet report in ECLIPSE")</f>
        <v>0</v>
      </c>
      <c r="B11">
        <v>0.2290959358215332</v>
      </c>
      <c r="C11" t="s">
        <v>255</v>
      </c>
    </row>
  </sheetData>
  <pageMargins left="0.7" right="0.7" top="0.75" bottom="0.75" header="0.3" footer="0.3"/>
</worksheet>
</file>

<file path=xl/worksheets/sheet118.xml><?xml version="1.0" encoding="utf-8"?>
<worksheet xmlns="http://schemas.openxmlformats.org/spreadsheetml/2006/main" xmlns:r="http://schemas.openxmlformats.org/officeDocument/2006/relationships">
  <dimension ref="A1:C11"/>
  <sheetViews>
    <sheetView workbookViewId="0"/>
  </sheetViews>
  <sheetFormatPr defaultRowHeight="15"/>
  <cols>
    <col min="1" max="1" width="94.7109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HYPERLINK("https://bmsprod.service-now.com/nav_to.do?uri=%2Fkb_view.do%3Fsysparm_article%3DKB0011090%26sysparm_stack%3D%26sysparm_view%3D","HDSA: Fund Information not in SAP - Integration error")</f>
        <v>0</v>
      </c>
      <c r="B2">
        <v>0.7256063222885132</v>
      </c>
      <c r="C2" t="s">
        <v>66</v>
      </c>
    </row>
    <row r="3" spans="1:3">
      <c r="A3">
        <f>HYPERLINK("https://bmsprod.service-now.com/nav_to.do?uri=%2Fkb_view.do%3Fsysparm_article%3DKB0040278%26sysparm_stack%3D%26sysparm_view%3D","How to troubleshoot Fund Integrated issues in ECLIPSE")</f>
        <v>0</v>
      </c>
      <c r="B3">
        <v>0.6008796691894531</v>
      </c>
      <c r="C3" t="s">
        <v>65</v>
      </c>
    </row>
    <row r="4" spans="1:3">
      <c r="A4">
        <f>HYPERLINK("https://bmsprod.service-now.com/nav_to.do?uri=%2Fkb_view.do%3Fsysparm_article%3DKB0041604%26sysparm_stack%3D%26sysparm_view%3D","How to resolve a PO Integration Error during a Fund Purchase Order in ECLIPSE")</f>
        <v>0</v>
      </c>
      <c r="B4">
        <v>0.2515976428985596</v>
      </c>
      <c r="C4" t="s">
        <v>67</v>
      </c>
    </row>
    <row r="5" spans="1:3">
      <c r="A5">
        <f>HYPERLINK("https://bmsprod.service-now.com/nav_to.do?uri=%2Fkb_view.do%3Fsysparm_article%3DKB0035780%26sysparm_stack%3D%26sysparm_view%3D","How to resolve Fund related issues in ECLIPSE")</f>
        <v>0</v>
      </c>
      <c r="B5">
        <v>0.1891500651836395</v>
      </c>
      <c r="C5" t="s">
        <v>26</v>
      </c>
    </row>
    <row r="6" spans="1:3">
      <c r="A6">
        <f>HYPERLINK("https://bmsprod.service-now.com/nav_to.do?uri=%2Fkb_view.do%3Fsysparm_article%3DKB0041639%26sysparm_stack%3D%26sysparm_view%3D","How to resolve planned milestone dates issues at the fund level in ECLIPSE")</f>
        <v>0</v>
      </c>
      <c r="B6">
        <v>0.1853138506412506</v>
      </c>
      <c r="C6" t="s">
        <v>9</v>
      </c>
    </row>
    <row r="7" spans="1:3">
      <c r="A7">
        <f>HYPERLINK("https://bmsprod.service-now.com/nav_to.do?uri=%2Fkb_view.do%3Fsysparm_article%3DKB0039488%26sysparm_stack%3D%26sysparm_view%3D","How to resolve a record not found issue in the Fund Vendor popup window in ECLIPSE")</f>
        <v>0</v>
      </c>
      <c r="B7">
        <v>0.1839705109596252</v>
      </c>
      <c r="C7" t="s">
        <v>68</v>
      </c>
    </row>
    <row r="8" spans="1:3">
      <c r="A8">
        <f>HYPERLINK("https://bmsprod.service-now.com/nav_to.do?uri=%2Fkb_view.do%3Fsysparm_article%3DKB0011028%26sysparm_stack%3D%26sysparm_view%3D","How to resolve Responsibility-related error message in ECLIPSE")</f>
        <v>0</v>
      </c>
      <c r="B8">
        <v>0.1787317246198654</v>
      </c>
      <c r="C8" t="s">
        <v>71</v>
      </c>
    </row>
    <row r="9" spans="1:3">
      <c r="A9">
        <f>HYPERLINK("https://bmsprod.service-now.com/nav_to.do?uri=%2Fkb_view.do%3Fsysparm_article%3DKB0011504%26sysparm_stack%3D%26sysparm_view%3D","Symyx ELN: Balance integration error")</f>
        <v>0</v>
      </c>
      <c r="B9">
        <v>0.1761079728603363</v>
      </c>
      <c r="C9" t="s">
        <v>327</v>
      </c>
    </row>
    <row r="10" spans="1:3">
      <c r="A10">
        <f>HYPERLINK("https://bmsprod.service-now.com/nav_to.do?uri=%2Fkb_view.do%3Fsysparm_article%3DKB0044754%26sysparm_stack%3D%26sysparm_view%3D","How to change Fund Currency in ECLIPSE")</f>
        <v>0</v>
      </c>
      <c r="B10">
        <v>0.1605501025915146</v>
      </c>
      <c r="C10" t="s">
        <v>10</v>
      </c>
    </row>
    <row r="11" spans="1:3">
      <c r="A11">
        <f>HYPERLINK("https://bmsprod.service-now.com/nav_to.do?uri=%2Fkb_view.do%3Fsysparm_article%3DKB0016001%26sysparm_stack%3D%26sysparm_view%3D","What to do if the Paid to Date or Available Fund Balance for a Fund is incorrect in ECLIPSE")</f>
        <v>0</v>
      </c>
      <c r="B11">
        <v>0.1581931710243225</v>
      </c>
      <c r="C11" t="s">
        <v>70</v>
      </c>
    </row>
  </sheetData>
  <pageMargins left="0.7" right="0.7" top="0.75" bottom="0.75" header="0.3" footer="0.3"/>
</worksheet>
</file>

<file path=xl/worksheets/sheet119.xml><?xml version="1.0" encoding="utf-8"?>
<worksheet xmlns="http://schemas.openxmlformats.org/spreadsheetml/2006/main" xmlns:r="http://schemas.openxmlformats.org/officeDocument/2006/relationships">
  <dimension ref="A1:C11"/>
  <sheetViews>
    <sheetView workbookViewId="0"/>
  </sheetViews>
  <sheetFormatPr defaultRowHeight="15"/>
  <cols>
    <col min="1" max="1" width="83.7109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HYPERLINK("https://bmsprod.service-now.com/nav_to.do?uri=%2Fkb_view.do%3Fsysparm_article%3DKB0011063%26sysparm_stack%3D%26sysparm_view%3D","HDSA: LPLV ST At Site Is Not Populating / Not Getting Rolled Up From The Subject")</f>
        <v>0</v>
      </c>
      <c r="B2">
        <v>0.6645463109016418</v>
      </c>
      <c r="C2" t="s">
        <v>143</v>
      </c>
    </row>
    <row r="3" spans="1:3">
      <c r="A3">
        <f>HYPERLINK("https://bmsprod.service-now.com/nav_to.do?uri=%2Fkb_view.do%3Fsysparm_article%3DKB0011089%26sysparm_stack%3D%26sysparm_view%3D","HDSA: FPFV LT At Site Is Not Populating / Not Getting Pulled From Subjects")</f>
        <v>0</v>
      </c>
      <c r="B3">
        <v>0.6058167219161987</v>
      </c>
      <c r="C3" t="s">
        <v>140</v>
      </c>
    </row>
    <row r="4" spans="1:3">
      <c r="A4">
        <f>HYPERLINK("https://bmsprod.service-now.com/nav_to.do?uri=%2Fkb_view.do%3Fsysparm_article%3DKB0011097%26sysparm_stack%3D%26sysparm_view%3D","HDSA: LPLT At Site Is Not Populating / Not Getting Rolled Up From The Subjects")</f>
        <v>0</v>
      </c>
      <c r="B4">
        <v>0.601726770401001</v>
      </c>
      <c r="C4" t="s">
        <v>144</v>
      </c>
    </row>
    <row r="5" spans="1:3">
      <c r="A5">
        <f>HYPERLINK("https://bmsprod.service-now.com/nav_to.do?uri=%2Fkb_view.do%3Fsysparm_article%3DKB0011062%26sysparm_stack%3D%26sysparm_view%3D","HDSA: LPLV LT At Site Is Not Populating/Not Getting Rolled Up From The Subjects")</f>
        <v>0</v>
      </c>
      <c r="B5">
        <v>0.5987840294837952</v>
      </c>
      <c r="C5" t="s">
        <v>141</v>
      </c>
    </row>
    <row r="6" spans="1:3">
      <c r="A6">
        <f>HYPERLINK("https://bmsprod.service-now.com/nav_to.do?uri=%2Fkb_view.do%3Fsysparm_article%3DKB0011096%26sysparm_stack%3D%26sysparm_view%3D","HDSA: LPFV At Site Is Not Populating / Not Getting Rolled Up From The Subjects")</f>
        <v>0</v>
      </c>
      <c r="B6">
        <v>0.5641278028488159</v>
      </c>
      <c r="C6" t="s">
        <v>142</v>
      </c>
    </row>
    <row r="7" spans="1:3">
      <c r="A7">
        <f>HYPERLINK("https://bmsprod.service-now.com/nav_to.do?uri=%2Fkb_view.do%3Fsysparm_article%3DKB0011094%26sysparm_stack%3D%26sysparm_view%3D","HDSA: LPFT At Site Is Not Populating / Not Getting Rolled Up From The Subjects")</f>
        <v>0</v>
      </c>
      <c r="B7">
        <v>0.508215606212616</v>
      </c>
      <c r="C7" t="s">
        <v>146</v>
      </c>
    </row>
    <row r="8" spans="1:3">
      <c r="A8">
        <f>HYPERLINK("https://bmsprod.service-now.com/nav_to.do?uri=%2Fkb_view.do%3Fsysparm_article%3DKB0011061%26sysparm_stack%3D%26sysparm_view%3D","HDSA:LPLV Final At Site Is Not Populating/Not Getting Rolled Up From The Subject")</f>
        <v>0</v>
      </c>
      <c r="B8">
        <v>0.5010731220245361</v>
      </c>
      <c r="C8" t="s">
        <v>145</v>
      </c>
    </row>
    <row r="9" spans="1:3">
      <c r="A9">
        <f>HYPERLINK("https://bmsprod.service-now.com/nav_to.do?uri=%2Fkb_view.do%3Fsysparm_article%3DKB0011050%26sysparm_stack%3D%26sysparm_view%3D","HDSA: LPLV ST At Country Is Not Populating / Not Getting Roll-Up From Sites.")</f>
        <v>0</v>
      </c>
      <c r="B9">
        <v>0.4792139530181885</v>
      </c>
      <c r="C9" t="s">
        <v>37</v>
      </c>
    </row>
    <row r="10" spans="1:3">
      <c r="A10">
        <f>HYPERLINK("https://bmsprod.service-now.com/nav_to.do?uri=%2Fkb_view.do%3Fsysparm_article%3DKB0011051%26sysparm_stack%3D%26sysparm_view%3D","HDSA:LPLV ST At Study Is Not Populating / Not Getting Roll-Up From Country")</f>
        <v>0</v>
      </c>
      <c r="B10">
        <v>0.4757015109062195</v>
      </c>
      <c r="C10" t="s">
        <v>158</v>
      </c>
    </row>
    <row r="11" spans="1:3">
      <c r="A11">
        <f>HYPERLINK("https://bmsprod.service-now.com/nav_to.do?uri=%2Fkb_view.do%3Fsysparm_article%3DKB0011052%26sysparm_stack%3D%26sysparm_view%3D","HDSA: LPLV LT At Country Is Not Populating / Not Getting Roll-Up From Sites.")</f>
        <v>0</v>
      </c>
      <c r="B11">
        <v>0.455341637134552</v>
      </c>
      <c r="C11" t="s">
        <v>38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C11"/>
  <sheetViews>
    <sheetView workbookViewId="0"/>
  </sheetViews>
  <sheetFormatPr defaultRowHeight="15"/>
  <cols>
    <col min="1" max="1" width="135.7109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HYPERLINK("https://bmsprod.service-now.com/nav_to.do?uri=%2Fkb_view.do%3Fsysparm_article%3DKB0010831%26sysparm_stack%3D%26sysparm_view%3D","HDSA: End Date Duplicate Application Access Record")</f>
        <v>0</v>
      </c>
      <c r="B2">
        <v>0.4618645310401917</v>
      </c>
      <c r="C2" t="s">
        <v>81</v>
      </c>
    </row>
    <row r="3" spans="1:3">
      <c r="A3">
        <f>HYPERLINK("https://bmsprod.service-now.com/nav_to.do?uri=%2Fkb_view.do%3Fsysparm_article%3DKB0010839%26sysparm_stack%3D%26sysparm_view%3D","How to troubleshoot Application Access issues in ECLIPSE")</f>
        <v>0</v>
      </c>
      <c r="B3">
        <v>0.4583472311496735</v>
      </c>
      <c r="C3" t="s">
        <v>82</v>
      </c>
    </row>
    <row r="4" spans="1:3">
      <c r="A4">
        <f>HYPERLINK("https://bmsprod.service-now.com/nav_to.do?uri=%2Fkb_view.do%3Fsysparm_article%3DKB0011070%26sysparm_stack%3D%26sysparm_view%3D","HDSA: Siebel Clinical: Duplicate Site Contact Records Under The Site")</f>
        <v>0</v>
      </c>
      <c r="B4">
        <v>0.3585053682327271</v>
      </c>
      <c r="C4" t="s">
        <v>57</v>
      </c>
    </row>
    <row r="5" spans="1:3">
      <c r="A5">
        <f>HYPERLINK("https://bmsprod.service-now.com/nav_to.do?uri=%2Fkb_view.do%3Fsysparm_article%3DKB0071462%26sysparm_stack%3D%26sysparm_view%3D","Eclipse Tire 3: How to resolve Application Approval Access related issues in ECLIPSE")</f>
        <v>0</v>
      </c>
      <c r="B5">
        <v>0.3154451251029968</v>
      </c>
      <c r="C5" t="s">
        <v>42</v>
      </c>
    </row>
    <row r="6" spans="1:3">
      <c r="A6">
        <f>HYPERLINK("https://bmsprod.service-now.com/nav_to.do?uri=%2Fkb_view.do%3Fsysparm_article%3DKB0026920%26sysparm_stack%3D%26sysparm_view%3D","HDSA: Instructions for Republishing Team History in Eclipse - Study Level Roles")</f>
        <v>0</v>
      </c>
      <c r="B6">
        <v>0.3138996958732605</v>
      </c>
      <c r="C6" t="s">
        <v>52</v>
      </c>
    </row>
    <row r="7" spans="1:3">
      <c r="A7">
        <f>HYPERLINK("https://bmsprod.service-now.com/nav_to.do?uri=%2Fkb_view.do%3Fsysparm_article%3DKB0070882%26sysparm_stack%3D%26sysparm_view%3D","How to resolve contact not visible under the Site Management tab/how to create a Site Contact Application Approval record in ECLIPSE")</f>
        <v>0</v>
      </c>
      <c r="B7">
        <v>0.3114694356918335</v>
      </c>
      <c r="C7" t="s">
        <v>39</v>
      </c>
    </row>
    <row r="8" spans="1:3">
      <c r="A8">
        <f>HYPERLINK("https://bmsprod.service-now.com/nav_to.do?uri=%2Fkb_view.do%3Fsysparm_article%3DKB0011071%26sysparm_stack%3D%26sysparm_view%3D","HDSA: Siebel Clinical: Cannot See The Contact At Site Management Screen")</f>
        <v>0</v>
      </c>
      <c r="B8">
        <v>0.2982248365879059</v>
      </c>
      <c r="C8" t="s">
        <v>25</v>
      </c>
    </row>
    <row r="9" spans="1:3">
      <c r="A9">
        <f>HYPERLINK("https://bmsprod.service-now.com/nav_to.do?uri=%2Fkb_view.do%3Fsysparm_article%3DKB0010854%26sysparm_stack%3D%26sysparm_view%3D","How to remove a Contact from BMS Team at Study, Country? (ECLIPSE)")</f>
        <v>0</v>
      </c>
      <c r="B9">
        <v>0.2861629724502563</v>
      </c>
      <c r="C9" t="s">
        <v>45</v>
      </c>
    </row>
    <row r="10" spans="1:3">
      <c r="A10">
        <f>HYPERLINK("https://bmsprod.service-now.com/nav_to.do?uri=%2Fkb_view.do%3Fsysparm_article%3DKB0042818%26sysparm_stack%3D%26sysparm_view%3D","How to make batch End date under Team Assignments tab in ECLIPSE")</f>
        <v>0</v>
      </c>
      <c r="B10">
        <v>0.2732650935649872</v>
      </c>
      <c r="C10" t="s">
        <v>51</v>
      </c>
    </row>
    <row r="11" spans="1:3">
      <c r="A11">
        <f>HYPERLINK("https://bmsprod.service-now.com/nav_to.do?uri=%2Fkb_view.do%3Fsysparm_article%3DKB0011075%26sysparm_stack%3D%26sysparm_view%3D","HDSA:Siebel Clinical: Missing MT/TAO Application Access For A Particular User")</f>
        <v>0</v>
      </c>
      <c r="B11">
        <v>0.2717400789260864</v>
      </c>
      <c r="C11" t="s">
        <v>43</v>
      </c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>
  <dimension ref="A1:C11"/>
  <sheetViews>
    <sheetView workbookViewId="0"/>
  </sheetViews>
  <sheetFormatPr defaultRowHeight="15"/>
  <cols>
    <col min="1" max="1" width="108.7109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HYPERLINK("https://bmsprod.service-now.com/nav_to.do?uri=%2Fkb_view.do%3Fsysparm_article%3DKB0010861%26sysparm_stack%3D%26sysparm_view%3D","HDSA: Site Dates Not Rolling up to Country and Study Level")</f>
        <v>0</v>
      </c>
      <c r="B2">
        <v>0.5187302827835083</v>
      </c>
      <c r="C2" t="s">
        <v>155</v>
      </c>
    </row>
    <row r="3" spans="1:3">
      <c r="A3">
        <f>HYPERLINK("https://bmsprod.service-now.com/nav_to.do?uri=%2Fkb_view.do%3Fsysparm_article%3DKB0011058%26sysparm_stack%3D%26sysparm_view%3D","HDSA:Last Patient Milestones Dates not rolling up to Site, Country, Study Level")</f>
        <v>0</v>
      </c>
      <c r="B3">
        <v>0.4986716508865356</v>
      </c>
      <c r="C3" t="s">
        <v>33</v>
      </c>
    </row>
    <row r="4" spans="1:3">
      <c r="A4">
        <f>HYPERLINK("https://bmsprod.service-now.com/nav_to.do?uri=%2Fkb_view.do%3Fsysparm_article%3DKB0011050%26sysparm_stack%3D%26sysparm_view%3D","HDSA: LPLV ST At Country Is Not Populating / Not Getting Roll-Up From Sites.")</f>
        <v>0</v>
      </c>
      <c r="B4">
        <v>0.4258835911750793</v>
      </c>
      <c r="C4" t="s">
        <v>37</v>
      </c>
    </row>
    <row r="5" spans="1:3">
      <c r="A5">
        <f>HYPERLINK("https://bmsprod.service-now.com/nav_to.do?uri=%2Fkb_view.do%3Fsysparm_article%3DKB0011051%26sysparm_stack%3D%26sysparm_view%3D","HDSA:LPLV ST At Study Is Not Populating / Not Getting Roll-Up From Country")</f>
        <v>0</v>
      </c>
      <c r="B5">
        <v>0.404496818780899</v>
      </c>
      <c r="C5" t="s">
        <v>158</v>
      </c>
    </row>
    <row r="6" spans="1:3">
      <c r="A6">
        <f>HYPERLINK("https://bmsprod.service-now.com/nav_to.do?uri=%2Fkb_view.do%3Fsysparm_article%3DKB0040412%26sysparm_stack%3D%26sysparm_view%3D","How to resolve issues if LPLV ST at Country Is not populating / not getting roll-up from Sites in ECLIPSE")</f>
        <v>0</v>
      </c>
      <c r="B6">
        <v>0.3987602591514587</v>
      </c>
      <c r="C6" t="s">
        <v>156</v>
      </c>
    </row>
    <row r="7" spans="1:3">
      <c r="A7">
        <f>HYPERLINK("https://bmsprod.service-now.com/nav_to.do?uri=%2Fkb_view.do%3Fsysparm_article%3DKB0011052%26sysparm_stack%3D%26sysparm_view%3D","HDSA: LPLV LT At Country Is Not Populating / Not Getting Roll-Up From Sites.")</f>
        <v>0</v>
      </c>
      <c r="B7">
        <v>0.390453964471817</v>
      </c>
      <c r="C7" t="s">
        <v>38</v>
      </c>
    </row>
    <row r="8" spans="1:3">
      <c r="A8">
        <f>HYPERLINK("https://bmsprod.service-now.com/nav_to.do?uri=%2Fkb_view.do%3Fsysparm_article%3DKB0011060%26sysparm_stack%3D%26sysparm_view%3D","HDSA: LPLT At Country Is Not Populating / Not Getting Roll - Up From Sites")</f>
        <v>0</v>
      </c>
      <c r="B8">
        <v>0.3781802654266357</v>
      </c>
      <c r="C8" t="s">
        <v>157</v>
      </c>
    </row>
    <row r="9" spans="1:3">
      <c r="A9">
        <f>HYPERLINK("https://bmsprod.service-now.com/nav_to.do?uri=%2Fkb_view.do%3Fsysparm_article%3DKB0011061%26sysparm_stack%3D%26sysparm_view%3D","HDSA:LPLV Final At Site Is Not Populating/Not Getting Rolled Up From The Subject")</f>
        <v>0</v>
      </c>
      <c r="B9">
        <v>0.3774791359901428</v>
      </c>
      <c r="C9" t="s">
        <v>145</v>
      </c>
    </row>
    <row r="10" spans="1:3">
      <c r="A10">
        <f>HYPERLINK("https://bmsprod.service-now.com/nav_to.do?uri=%2Fkb_view.do%3Fsysparm_article%3DKB0071376%26sysparm_stack%3D%26sysparm_view%3D","Eclipse Tire3 : Site milestone Issues")</f>
        <v>0</v>
      </c>
      <c r="B10">
        <v>0.3633577823638916</v>
      </c>
      <c r="C10" t="s">
        <v>154</v>
      </c>
    </row>
    <row r="11" spans="1:3">
      <c r="A11">
        <f>HYPERLINK("https://bmsprod.service-now.com/nav_to.do?uri=%2Fkb_view.do%3Fsysparm_article%3DKB0011054%26sysparm_stack%3D%26sysparm_view%3D","HDSA: LPFV At Country Is Not Populating / Not getting Roll - Up From Sites")</f>
        <v>0</v>
      </c>
      <c r="B11">
        <v>0.3481540679931641</v>
      </c>
      <c r="C11" t="s">
        <v>206</v>
      </c>
    </row>
  </sheetData>
  <pageMargins left="0.7" right="0.7" top="0.75" bottom="0.75" header="0.3" footer="0.3"/>
</worksheet>
</file>

<file path=xl/worksheets/sheet121.xml><?xml version="1.0" encoding="utf-8"?>
<worksheet xmlns="http://schemas.openxmlformats.org/spreadsheetml/2006/main" xmlns:r="http://schemas.openxmlformats.org/officeDocument/2006/relationships">
  <dimension ref="A1:C11"/>
  <sheetViews>
    <sheetView workbookViewId="0"/>
  </sheetViews>
  <sheetFormatPr defaultRowHeight="15"/>
  <cols>
    <col min="1" max="1" width="95.7109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HYPERLINK("https://bmsprod.service-now.com/nav_to.do?uri=%2Fkb_view.do%3Fsysparm_article%3DKB0035006%26sysparm_stack%3D%26sysparm_view%3D","How to address issues with actual LPFT Milestone dates not rolling up to the site in ECLIPSE")</f>
        <v>0</v>
      </c>
      <c r="B2">
        <v>0.7090275287628174</v>
      </c>
      <c r="C2" t="s">
        <v>262</v>
      </c>
    </row>
    <row r="3" spans="1:3">
      <c r="A3">
        <f>HYPERLINK("https://bmsprod.service-now.com/nav_to.do?uri=%2Fkb_view.do%3Fsysparm_article%3DKB0011097%26sysparm_stack%3D%26sysparm_view%3D","HDSA: LPLT At Site Is Not Populating / Not Getting Rolled Up From The Subjects")</f>
        <v>0</v>
      </c>
      <c r="B3">
        <v>0.45663782954216</v>
      </c>
      <c r="C3" t="s">
        <v>144</v>
      </c>
    </row>
    <row r="4" spans="1:3">
      <c r="A4">
        <f>HYPERLINK("https://bmsprod.service-now.com/nav_to.do?uri=%2Fkb_view.do%3Fsysparm_article%3DKB0011063%26sysparm_stack%3D%26sysparm_view%3D","HDSA: LPLV ST At Site Is Not Populating / Not Getting Rolled Up From The Subject")</f>
        <v>0</v>
      </c>
      <c r="B4">
        <v>0.4188193678855896</v>
      </c>
      <c r="C4" t="s">
        <v>143</v>
      </c>
    </row>
    <row r="5" spans="1:3">
      <c r="A5">
        <f>HYPERLINK("https://bmsprod.service-now.com/nav_to.do?uri=%2Fkb_view.do%3Fsysparm_article%3DKB0011094%26sysparm_stack%3D%26sysparm_view%3D","HDSA: LPFT At Site Is Not Populating / Not Getting Rolled Up From The Subjects")</f>
        <v>0</v>
      </c>
      <c r="B5">
        <v>0.3920052647590637</v>
      </c>
      <c r="C5" t="s">
        <v>146</v>
      </c>
    </row>
    <row r="6" spans="1:3">
      <c r="A6">
        <f>HYPERLINK("https://bmsprod.service-now.com/nav_to.do?uri=%2Fkb_view.do%3Fsysparm_article%3DKB0011096%26sysparm_stack%3D%26sysparm_view%3D","HDSA: LPFV At Site Is Not Populating / Not Getting Rolled Up From The Subjects")</f>
        <v>0</v>
      </c>
      <c r="B6">
        <v>0.383525162935257</v>
      </c>
      <c r="C6" t="s">
        <v>142</v>
      </c>
    </row>
    <row r="7" spans="1:3">
      <c r="A7">
        <f>HYPERLINK("https://bmsprod.service-now.com/nav_to.do?uri=%2Fkb_view.do%3Fsysparm_article%3DKB0011088%26sysparm_stack%3D%26sysparm_view%3D","HDSA: FPFT At Site Is Not Populating / Not Getting Pulled From Subjects")</f>
        <v>0</v>
      </c>
      <c r="B7">
        <v>0.3747197389602661</v>
      </c>
      <c r="C7" t="s">
        <v>289</v>
      </c>
    </row>
    <row r="8" spans="1:3">
      <c r="A8">
        <f>HYPERLINK("https://bmsprod.service-now.com/nav_to.do?uri=%2Fkb_view.do%3Fsysparm_article%3DKB0011047%26sysparm_stack%3D%26sysparm_view%3D","HDSA:LPFT At Study Is Not Populating / Not Getting Roll-Up From Country.")</f>
        <v>0</v>
      </c>
      <c r="B8">
        <v>0.3532745540142059</v>
      </c>
      <c r="C8" t="s">
        <v>207</v>
      </c>
    </row>
    <row r="9" spans="1:3">
      <c r="A9">
        <f>HYPERLINK("https://bmsprod.service-now.com/nav_to.do?uri=%2Fkb_view.do%3Fsysparm_article%3DKB0011048%26sysparm_stack%3D%26sysparm_view%3D","HDSA: LPFT At Country Is Not Populating / Not Getting Roll - Up From Sites")</f>
        <v>0</v>
      </c>
      <c r="B9">
        <v>0.3472837209701538</v>
      </c>
      <c r="C9" t="s">
        <v>208</v>
      </c>
    </row>
    <row r="10" spans="1:3">
      <c r="A10">
        <f>HYPERLINK("https://bmsprod.service-now.com/nav_to.do?uri=%2Fkb_view.do%3Fsysparm_article%3DKB0011089%26sysparm_stack%3D%26sysparm_view%3D","HDSA: FPFV LT At Site Is Not Populating / Not Getting Pulled From Subjects")</f>
        <v>0</v>
      </c>
      <c r="B10">
        <v>0.3453711569309235</v>
      </c>
      <c r="C10" t="s">
        <v>140</v>
      </c>
    </row>
    <row r="11" spans="1:3">
      <c r="A11">
        <f>HYPERLINK("https://bmsprod.service-now.com/nav_to.do?uri=%2Fkb_view.do%3Fsysparm_article%3DKB0011062%26sysparm_stack%3D%26sysparm_view%3D","HDSA: LPLV LT At Site Is Not Populating/Not Getting Rolled Up From The Subjects")</f>
        <v>0</v>
      </c>
      <c r="B11">
        <v>0.3448411524295807</v>
      </c>
      <c r="C11" t="s">
        <v>141</v>
      </c>
    </row>
  </sheetData>
  <pageMargins left="0.7" right="0.7" top="0.75" bottom="0.75" header="0.3" footer="0.3"/>
</worksheet>
</file>

<file path=xl/worksheets/sheet122.xml><?xml version="1.0" encoding="utf-8"?>
<worksheet xmlns="http://schemas.openxmlformats.org/spreadsheetml/2006/main" xmlns:r="http://schemas.openxmlformats.org/officeDocument/2006/relationships">
  <dimension ref="A1:C11"/>
  <sheetViews>
    <sheetView workbookViewId="0"/>
  </sheetViews>
  <sheetFormatPr defaultRowHeight="15"/>
  <cols>
    <col min="1" max="1" width="82.7109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HYPERLINK("https://bmsprod.service-now.com/nav_to.do?uri=%2Fkb_view.do%3Fsysparm_article%3DKB0011087%26sysparm_stack%3D%26sysparm_view%3D","HDSA:ECLIPSE CORE: Issues related to Country Tactics or Country Hub Commitment")</f>
        <v>0</v>
      </c>
      <c r="B2">
        <v>0.606374204158783</v>
      </c>
      <c r="C2" t="s">
        <v>185</v>
      </c>
    </row>
    <row r="3" spans="1:3">
      <c r="A3">
        <f>HYPERLINK("https://bmsprod.service-now.com/nav_to.do?uri=%2Fkb_view.do%3Fsysparm_article%3DKB0032030%26sysparm_stack%3D%26sysparm_view%3D","DASH: Dashboard Awareness Safety Hub KB for Catch &amp; Dispatch")</f>
        <v>0</v>
      </c>
      <c r="B3">
        <v>0.3372582495212555</v>
      </c>
      <c r="C3" t="s">
        <v>328</v>
      </c>
    </row>
    <row r="4" spans="1:3">
      <c r="A4">
        <f>HYPERLINK("https://bmsprod.service-now.com/nav_to.do?uri=%2Fkb_view.do%3Fsysparm_article%3DKB0011086%26sysparm_stack%3D%26sysparm_view%3D","HDSA: ECLIPSE CORE: Issues related to Contacts/Accounts â€“ Advocacy/Engagement")</f>
        <v>0</v>
      </c>
      <c r="B4">
        <v>0.2969099283218384</v>
      </c>
      <c r="C4" t="s">
        <v>184</v>
      </c>
    </row>
    <row r="5" spans="1:3">
      <c r="A5">
        <f>HYPERLINK("https://bmsprod.service-now.com/nav_to.do?uri=%2Fkb_view.do%3Fsysparm_article%3DKB0015723%26sysparm_stack%3D%26sysparm_view%3D","FSD: Global Medical Insights")</f>
        <v>0</v>
      </c>
      <c r="B5">
        <v>0.2256457954645157</v>
      </c>
      <c r="C5" t="s">
        <v>329</v>
      </c>
    </row>
    <row r="6" spans="1:3">
      <c r="A6">
        <f>HYPERLINK("https://bmsprod.service-now.com/nav_to.do?uri=%2Fkb_view.do%3Fsysparm_article%3DKB0031471%26sysparm_stack%3D%26sysparm_view%3D","Getting error when creating new draft of testing standards in GTS.")</f>
        <v>0</v>
      </c>
      <c r="B6">
        <v>0.2128658592700958</v>
      </c>
      <c r="C6" t="s">
        <v>330</v>
      </c>
    </row>
    <row r="7" spans="1:3">
      <c r="A7">
        <f>HYPERLINK("https://bmsprod.service-now.com/nav_to.do?uri=%2Fkb_view.do%3Fsysparm_article%3DKB0034493%26sysparm_stack%3D%26sysparm_view%3D","Redirect of Medidata / RAVE product issues")</f>
        <v>0</v>
      </c>
      <c r="B7">
        <v>0.2094590961933136</v>
      </c>
      <c r="C7" t="s">
        <v>190</v>
      </c>
    </row>
    <row r="8" spans="1:3">
      <c r="A8">
        <f>HYPERLINK("https://bmsprod.service-now.com/nav_to.do?uri=%2Fkb_view.do%3Fsysparm_article%3DKB0030687%26sysparm_stack%3D%26sysparm_view%3D","BMS and CRO Super Users, by country, in eTMF Vault")</f>
        <v>0</v>
      </c>
      <c r="B8">
        <v>0.1997359693050385</v>
      </c>
      <c r="C8" t="s">
        <v>331</v>
      </c>
    </row>
    <row r="9" spans="1:3">
      <c r="A9">
        <f>HYPERLINK("https://bmsprod.service-now.com/nav_to.do?uri=%2Fkb_view.do%3Fsysparm_article%3DKB0011055%26sysparm_stack%3D%26sysparm_view%3D","HDSA: FPFT At Country Level Is Not Populated ")</f>
        <v>0</v>
      </c>
      <c r="B9">
        <v>0.1957285106182098</v>
      </c>
      <c r="C9" t="s">
        <v>212</v>
      </c>
    </row>
    <row r="10" spans="1:3">
      <c r="A10">
        <f>HYPERLINK("https://bmsprod.service-now.com/nav_to.do?uri=%2Fkb_view.do%3Fsysparm_article%3DKB0038868%26sysparm_stack%3D%26sysparm_view%3D","Using KA TRG - Informatica PowerCenter xDivision Hub")</f>
        <v>0</v>
      </c>
      <c r="B10">
        <v>0.1913768649101257</v>
      </c>
      <c r="C10" t="s">
        <v>332</v>
      </c>
    </row>
    <row r="11" spans="1:3">
      <c r="A11">
        <f>HYPERLINK("https://bmsprod.service-now.com/nav_to.do?uri=%2Fkb_view.do%3Fsysparm_article%3DKB0073278%26sysparm_stack%3D%26sysparm_view%3D","TMS 5.1 - RAVE - Verbatim Terms coded in TMS 5.1 not present in Rave/Rave X")</f>
        <v>0</v>
      </c>
      <c r="B11">
        <v>0.1885146647691727</v>
      </c>
      <c r="C11" t="s">
        <v>333</v>
      </c>
    </row>
  </sheetData>
  <pageMargins left="0.7" right="0.7" top="0.75" bottom="0.75" header="0.3" footer="0.3"/>
</worksheet>
</file>

<file path=xl/worksheets/sheet123.xml><?xml version="1.0" encoding="utf-8"?>
<worksheet xmlns="http://schemas.openxmlformats.org/spreadsheetml/2006/main" xmlns:r="http://schemas.openxmlformats.org/officeDocument/2006/relationships">
  <dimension ref="A1:C11"/>
  <sheetViews>
    <sheetView workbookViewId="0"/>
  </sheetViews>
  <sheetFormatPr defaultRowHeight="15"/>
  <cols>
    <col min="1" max="1" width="96.7109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HYPERLINK("https://bmsprod.service-now.com/nav_to.do?uri=%2Fkb_view.do%3Fsysparm_article%3DKB0011092%26sysparm_stack%3D%26sysparm_view%3D","HDSA: Instructions To Reactivate An Employee Role In ECLIPSE From IMPACT")</f>
        <v>0</v>
      </c>
      <c r="B2">
        <v>0.6358990669250488</v>
      </c>
      <c r="C2" t="s">
        <v>334</v>
      </c>
    </row>
    <row r="3" spans="1:3">
      <c r="A3">
        <f>HYPERLINK("https://bmsprod.service-now.com/nav_to.do?uri=%2Fkb_view.do%3Fsysparm_article%3DKB0042819%26sysparm_stack%3D%26sysparm_view%3D","How to change user role under Team Assignments in ECLIPSE")</f>
        <v>0</v>
      </c>
      <c r="B3">
        <v>0.287534236907959</v>
      </c>
      <c r="C3" t="s">
        <v>50</v>
      </c>
    </row>
    <row r="4" spans="1:3">
      <c r="A4">
        <f>HYPERLINK("https://bmsprod.service-now.com/nav_to.do?uri=%2Fkb_view.do%3Fsysparm_article%3DKB0042818%26sysparm_stack%3D%26sysparm_view%3D","How to make batch End date under Team Assignments tab in ECLIPSE")</f>
        <v>0</v>
      </c>
      <c r="B4">
        <v>0.2556039392948151</v>
      </c>
      <c r="C4" t="s">
        <v>51</v>
      </c>
    </row>
    <row r="5" spans="1:3">
      <c r="A5">
        <f>HYPERLINK("https://bmsprod.service-now.com/nav_to.do?uri=%2Fkb_view.do%3Fsysparm_article%3DKB0042822%26sysparm_stack%3D%26sysparm_view%3D","How to swap user under Team Assignments tab in ECLIPSE")</f>
        <v>0</v>
      </c>
      <c r="B5">
        <v>0.2296543419361115</v>
      </c>
      <c r="C5" t="s">
        <v>49</v>
      </c>
    </row>
    <row r="6" spans="1:3">
      <c r="A6">
        <f>HYPERLINK("https://bmsprod.service-now.com/nav_to.do?uri=%2Fkb_view.do%3Fsysparm_article%3DKB0010839%26sysparm_stack%3D%26sysparm_view%3D","How to troubleshoot Application Access issues in ECLIPSE")</f>
        <v>0</v>
      </c>
      <c r="B6">
        <v>0.2034901976585388</v>
      </c>
      <c r="C6" t="s">
        <v>82</v>
      </c>
    </row>
    <row r="7" spans="1:3">
      <c r="A7">
        <f>HYPERLINK("https://bmsprod.service-now.com/nav_to.do?uri=%2Fkb_view.do%3Fsysparm_article%3DKB0039620%26sysparm_stack%3D%26sysparm_view%3D","How to remove an employee record from BMS team at the Study, Country or Site level in ECLIPSE")</f>
        <v>0</v>
      </c>
      <c r="B7">
        <v>0.1988310068845749</v>
      </c>
      <c r="C7" t="s">
        <v>20</v>
      </c>
    </row>
    <row r="8" spans="1:3">
      <c r="A8">
        <f>HYPERLINK("https://bmsprod.service-now.com/nav_to.do?uri=%2Fkb_view.do%3Fsysparm_article%3DKB0010316%26sysparm_stack%3D%26sysparm_view%3D","clinSIGHT:  Subsequent information could be collected via phone, reported on a SASC")</f>
        <v>0</v>
      </c>
      <c r="B8">
        <v>0.1943716704845428</v>
      </c>
      <c r="C8" t="s">
        <v>335</v>
      </c>
    </row>
    <row r="9" spans="1:3">
      <c r="A9">
        <f>HYPERLINK("https://bmsprod.service-now.com/nav_to.do?uri=%2Fkb_view.do%3Fsysparm_article%3DKB0028812%26sysparm_stack%3D%26sysparm_view%3D","clinSIGHT: A client is the PTM on specific protocol but does not have the protocol listed")</f>
        <v>0</v>
      </c>
      <c r="B9">
        <v>0.1904769837856293</v>
      </c>
      <c r="C9" t="s">
        <v>336</v>
      </c>
    </row>
    <row r="10" spans="1:3">
      <c r="A10">
        <f>HYPERLINK("https://bmsprod.service-now.com/nav_to.do?uri=%2Fkb_view.do%3Fsysparm_article%3DKB0034795%26sysparm_stack%3D%26sysparm_view%3D","clinSIGHT: User is unable to input data/edit the SDV Grid")</f>
        <v>0</v>
      </c>
      <c r="B10">
        <v>0.1863666772842407</v>
      </c>
      <c r="C10" t="s">
        <v>337</v>
      </c>
    </row>
    <row r="11" spans="1:3">
      <c r="A11">
        <f>HYPERLINK("https://bmsprod.service-now.com/nav_to.do?uri=%2Fkb_view.do%3Fsysparm_article%3DKB0028808%26sysparm_stack%3D%26sysparm_view%3D","clinSIGHT: Unable To See Alerts")</f>
        <v>0</v>
      </c>
      <c r="B11">
        <v>0.1855477094650269</v>
      </c>
      <c r="C11" t="s">
        <v>338</v>
      </c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>
  <dimension ref="A1:C11"/>
  <sheetViews>
    <sheetView workbookViewId="0"/>
  </sheetViews>
  <sheetFormatPr defaultRowHeight="15"/>
  <cols>
    <col min="1" max="1" width="108.7109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HYPERLINK("https://bmsprod.service-now.com/nav_to.do?uri=%2Fkb_view.do%3Fsysparm_article%3DKB0011050%26sysparm_stack%3D%26sysparm_view%3D","HDSA: LPLV ST At Country Is Not Populating / Not Getting Roll-Up From Sites.")</f>
        <v>0</v>
      </c>
      <c r="B2">
        <v>0.7378889322280884</v>
      </c>
      <c r="C2" t="s">
        <v>37</v>
      </c>
    </row>
    <row r="3" spans="1:3">
      <c r="A3">
        <f>HYPERLINK("https://bmsprod.service-now.com/nav_to.do?uri=%2Fkb_view.do%3Fsysparm_article%3DKB0011052%26sysparm_stack%3D%26sysparm_view%3D","HDSA: LPLV LT At Country Is Not Populating / Not Getting Roll-Up From Sites.")</f>
        <v>0</v>
      </c>
      <c r="B3">
        <v>0.7051799893379211</v>
      </c>
      <c r="C3" t="s">
        <v>38</v>
      </c>
    </row>
    <row r="4" spans="1:3">
      <c r="A4">
        <f>HYPERLINK("https://bmsprod.service-now.com/nav_to.do?uri=%2Fkb_view.do%3Fsysparm_article%3DKB0011054%26sysparm_stack%3D%26sysparm_view%3D","HDSA: LPFV At Country Is Not Populating / Not getting Roll - Up From Sites")</f>
        <v>0</v>
      </c>
      <c r="B4">
        <v>0.6917568445205688</v>
      </c>
      <c r="C4" t="s">
        <v>206</v>
      </c>
    </row>
    <row r="5" spans="1:3">
      <c r="A5">
        <f>HYPERLINK("https://bmsprod.service-now.com/nav_to.do?uri=%2Fkb_view.do%3Fsysparm_article%3DKB0040412%26sysparm_stack%3D%26sysparm_view%3D","How to resolve issues if LPLV ST at Country Is not populating / not getting roll-up from Sites in ECLIPSE")</f>
        <v>0</v>
      </c>
      <c r="B5">
        <v>0.6903781890869141</v>
      </c>
      <c r="C5" t="s">
        <v>156</v>
      </c>
    </row>
    <row r="6" spans="1:3">
      <c r="A6">
        <f>HYPERLINK("https://bmsprod.service-now.com/nav_to.do?uri=%2Fkb_view.do%3Fsysparm_article%3DKB0011060%26sysparm_stack%3D%26sysparm_view%3D","HDSA: LPLT At Country Is Not Populating / Not Getting Roll - Up From Sites")</f>
        <v>0</v>
      </c>
      <c r="B6">
        <v>0.6810214519500732</v>
      </c>
      <c r="C6" t="s">
        <v>157</v>
      </c>
    </row>
    <row r="7" spans="1:3">
      <c r="A7">
        <f>HYPERLINK("https://bmsprod.service-now.com/nav_to.do?uri=%2Fkb_view.do%3Fsysparm_article%3DKB0011048%26sysparm_stack%3D%26sysparm_view%3D","HDSA: LPFT At Country Is Not Populating / Not Getting Roll - Up From Sites")</f>
        <v>0</v>
      </c>
      <c r="B7">
        <v>0.6731489896774292</v>
      </c>
      <c r="C7" t="s">
        <v>208</v>
      </c>
    </row>
    <row r="8" spans="1:3">
      <c r="A8">
        <f>HYPERLINK("https://bmsprod.service-now.com/nav_to.do?uri=%2Fkb_view.do%3Fsysparm_article%3DKB0011051%26sysparm_stack%3D%26sysparm_view%3D","HDSA:LPLV ST At Study Is Not Populating / Not Getting Roll-Up From Country")</f>
        <v>0</v>
      </c>
      <c r="B8">
        <v>0.6669614315032959</v>
      </c>
      <c r="C8" t="s">
        <v>158</v>
      </c>
    </row>
    <row r="9" spans="1:3">
      <c r="A9">
        <f>HYPERLINK("https://bmsprod.service-now.com/nav_to.do?uri=%2Fkb_view.do%3Fsysparm_article%3DKB0011047%26sysparm_stack%3D%26sysparm_view%3D","HDSA:LPFT At Study Is Not Populating / Not Getting Roll-Up From Country.")</f>
        <v>0</v>
      </c>
      <c r="B9">
        <v>0.6258137226104736</v>
      </c>
      <c r="C9" t="s">
        <v>207</v>
      </c>
    </row>
    <row r="10" spans="1:3">
      <c r="A10">
        <f>HYPERLINK("https://bmsprod.service-now.com/nav_to.do?uri=%2Fkb_view.do%3Fsysparm_article%3DKB0011053%26sysparm_stack%3D%26sysparm_view%3D","HDSA: LPLV LT At Study Is Not Populating / Not Getting Roll-Up From Country")</f>
        <v>0</v>
      </c>
      <c r="B10">
        <v>0.6248664855957031</v>
      </c>
      <c r="C10" t="s">
        <v>209</v>
      </c>
    </row>
    <row r="11" spans="1:3">
      <c r="A11">
        <f>HYPERLINK("https://bmsprod.service-now.com/nav_to.do?uri=%2Fkb_view.do%3Fsysparm_article%3DKB0011042%26sysparm_stack%3D%26sysparm_view%3D","HDSA: LPFV At Study Is Not Populating / Not Getting Roll-Up From Country. ")</f>
        <v>0</v>
      </c>
      <c r="B11">
        <v>0.623102068901062</v>
      </c>
      <c r="C11" t="s">
        <v>205</v>
      </c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>
  <dimension ref="A1:C11"/>
  <sheetViews>
    <sheetView workbookViewId="0"/>
  </sheetViews>
  <sheetFormatPr defaultRowHeight="15"/>
  <cols>
    <col min="1" max="1" width="95.7109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HYPERLINK("https://bmsprod.service-now.com/nav_to.do?uri=%2Fkb_view.do%3Fsysparm_article%3DKB0011097%26sysparm_stack%3D%26sysparm_view%3D","HDSA: LPLT At Site Is Not Populating / Not Getting Rolled Up From The Subjects")</f>
        <v>0</v>
      </c>
      <c r="B2">
        <v>0.6287928819656372</v>
      </c>
      <c r="C2" t="s">
        <v>144</v>
      </c>
    </row>
    <row r="3" spans="1:3">
      <c r="A3">
        <f>HYPERLINK("https://bmsprod.service-now.com/nav_to.do?uri=%2Fkb_view.do%3Fsysparm_article%3DKB0011063%26sysparm_stack%3D%26sysparm_view%3D","HDSA: LPLV ST At Site Is Not Populating / Not Getting Rolled Up From The Subject")</f>
        <v>0</v>
      </c>
      <c r="B3">
        <v>0.6162635087966919</v>
      </c>
      <c r="C3" t="s">
        <v>143</v>
      </c>
    </row>
    <row r="4" spans="1:3">
      <c r="A4">
        <f>HYPERLINK("https://bmsprod.service-now.com/nav_to.do?uri=%2Fkb_view.do%3Fsysparm_article%3DKB0011094%26sysparm_stack%3D%26sysparm_view%3D","HDSA: LPFT At Site Is Not Populating / Not Getting Rolled Up From The Subjects")</f>
        <v>0</v>
      </c>
      <c r="B4">
        <v>0.6017348766326904</v>
      </c>
      <c r="C4" t="s">
        <v>146</v>
      </c>
    </row>
    <row r="5" spans="1:3">
      <c r="A5">
        <f>HYPERLINK("https://bmsprod.service-now.com/nav_to.do?uri=%2Fkb_view.do%3Fsysparm_article%3DKB0011096%26sysparm_stack%3D%26sysparm_view%3D","HDSA: LPFV At Site Is Not Populating / Not Getting Rolled Up From The Subjects")</f>
        <v>0</v>
      </c>
      <c r="B5">
        <v>0.5999528169631958</v>
      </c>
      <c r="C5" t="s">
        <v>142</v>
      </c>
    </row>
    <row r="6" spans="1:3">
      <c r="A6">
        <f>HYPERLINK("https://bmsprod.service-now.com/nav_to.do?uri=%2Fkb_view.do%3Fsysparm_article%3DKB0011062%26sysparm_stack%3D%26sysparm_view%3D","HDSA: LPLV LT At Site Is Not Populating/Not Getting Rolled Up From The Subjects")</f>
        <v>0</v>
      </c>
      <c r="B6">
        <v>0.5630354285240173</v>
      </c>
      <c r="C6" t="s">
        <v>141</v>
      </c>
    </row>
    <row r="7" spans="1:3">
      <c r="A7">
        <f>HYPERLINK("https://bmsprod.service-now.com/nav_to.do?uri=%2Fkb_view.do%3Fsysparm_article%3DKB0011089%26sysparm_stack%3D%26sysparm_view%3D","HDSA: FPFV LT At Site Is Not Populating / Not Getting Pulled From Subjects")</f>
        <v>0</v>
      </c>
      <c r="B7">
        <v>0.5609181523323059</v>
      </c>
      <c r="C7" t="s">
        <v>140</v>
      </c>
    </row>
    <row r="8" spans="1:3">
      <c r="A8">
        <f>HYPERLINK("https://bmsprod.service-now.com/nav_to.do?uri=%2Fkb_view.do%3Fsysparm_article%3DKB0011061%26sysparm_stack%3D%26sysparm_view%3D","HDSA:LPLV Final At Site Is Not Populating/Not Getting Rolled Up From The Subject")</f>
        <v>0</v>
      </c>
      <c r="B8">
        <v>0.4821236133575439</v>
      </c>
      <c r="C8" t="s">
        <v>145</v>
      </c>
    </row>
    <row r="9" spans="1:3">
      <c r="A9">
        <f>HYPERLINK("https://bmsprod.service-now.com/nav_to.do?uri=%2Fkb_view.do%3Fsysparm_article%3DKB0011048%26sysparm_stack%3D%26sysparm_view%3D","HDSA: LPFT At Country Is Not Populating / Not Getting Roll - Up From Sites")</f>
        <v>0</v>
      </c>
      <c r="B9">
        <v>0.4560875296592712</v>
      </c>
      <c r="C9" t="s">
        <v>208</v>
      </c>
    </row>
    <row r="10" spans="1:3">
      <c r="A10">
        <f>HYPERLINK("https://bmsprod.service-now.com/nav_to.do?uri=%2Fkb_view.do%3Fsysparm_article%3DKB0011059%26sysparm_stack%3D%26sysparm_view%3D","HDSA: FPFV At Site Is Not Populating / Not Getting Pulled From Subjects / EDM")</f>
        <v>0</v>
      </c>
      <c r="B10">
        <v>0.4539611339569092</v>
      </c>
      <c r="C10" t="s">
        <v>147</v>
      </c>
    </row>
    <row r="11" spans="1:3">
      <c r="A11">
        <f>HYPERLINK("https://bmsprod.service-now.com/nav_to.do?uri=%2Fkb_view.do%3Fsysparm_article%3DKB0035006%26sysparm_stack%3D%26sysparm_view%3D","How to address issues with actual LPFT Milestone dates not rolling up to the site in ECLIPSE")</f>
        <v>0</v>
      </c>
      <c r="B11">
        <v>0.453380286693573</v>
      </c>
      <c r="C11" t="s">
        <v>262</v>
      </c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>
  <dimension ref="A1:C11"/>
  <sheetViews>
    <sheetView workbookViewId="0"/>
  </sheetViews>
  <sheetFormatPr defaultRowHeight="15"/>
  <cols>
    <col min="1" max="1" width="108.7109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HYPERLINK("https://bmsprod.service-now.com/nav_to.do?uri=%2Fkb_view.do%3Fsysparm_article%3DKB0011052%26sysparm_stack%3D%26sysparm_view%3D","HDSA: LPLV LT At Country Is Not Populating / Not Getting Roll-Up From Sites.")</f>
        <v>0</v>
      </c>
      <c r="B2">
        <v>0.7223411798477173</v>
      </c>
      <c r="C2" t="s">
        <v>38</v>
      </c>
    </row>
    <row r="3" spans="1:3">
      <c r="A3">
        <f>HYPERLINK("https://bmsprod.service-now.com/nav_to.do?uri=%2Fkb_view.do%3Fsysparm_article%3DKB0011050%26sysparm_stack%3D%26sysparm_view%3D","HDSA: LPLV ST At Country Is Not Populating / Not Getting Roll-Up From Sites.")</f>
        <v>0</v>
      </c>
      <c r="B3">
        <v>0.7153893709182739</v>
      </c>
      <c r="C3" t="s">
        <v>37</v>
      </c>
    </row>
    <row r="4" spans="1:3">
      <c r="A4">
        <f>HYPERLINK("https://bmsprod.service-now.com/nav_to.do?uri=%2Fkb_view.do%3Fsysparm_article%3DKB0011054%26sysparm_stack%3D%26sysparm_view%3D","HDSA: LPFV At Country Is Not Populating / Not getting Roll - Up From Sites")</f>
        <v>0</v>
      </c>
      <c r="B4">
        <v>0.6736387014389038</v>
      </c>
      <c r="C4" t="s">
        <v>206</v>
      </c>
    </row>
    <row r="5" spans="1:3">
      <c r="A5">
        <f>HYPERLINK("https://bmsprod.service-now.com/nav_to.do?uri=%2Fkb_view.do%3Fsysparm_article%3DKB0011060%26sysparm_stack%3D%26sysparm_view%3D","HDSA: LPLT At Country Is Not Populating / Not Getting Roll - Up From Sites")</f>
        <v>0</v>
      </c>
      <c r="B5">
        <v>0.6707621812820435</v>
      </c>
      <c r="C5" t="s">
        <v>157</v>
      </c>
    </row>
    <row r="6" spans="1:3">
      <c r="A6">
        <f>HYPERLINK("https://bmsprod.service-now.com/nav_to.do?uri=%2Fkb_view.do%3Fsysparm_article%3DKB0011048%26sysparm_stack%3D%26sysparm_view%3D","HDSA: LPFT At Country Is Not Populating / Not Getting Roll - Up From Sites")</f>
        <v>0</v>
      </c>
      <c r="B6">
        <v>0.6662561893463135</v>
      </c>
      <c r="C6" t="s">
        <v>208</v>
      </c>
    </row>
    <row r="7" spans="1:3">
      <c r="A7">
        <f>HYPERLINK("https://bmsprod.service-now.com/nav_to.do?uri=%2Fkb_view.do%3Fsysparm_article%3DKB0040412%26sysparm_stack%3D%26sysparm_view%3D","How to resolve issues if LPLV ST at Country Is not populating / not getting roll-up from Sites in ECLIPSE")</f>
        <v>0</v>
      </c>
      <c r="B7">
        <v>0.6637914776802063</v>
      </c>
      <c r="C7" t="s">
        <v>156</v>
      </c>
    </row>
    <row r="8" spans="1:3">
      <c r="A8">
        <f>HYPERLINK("https://bmsprod.service-now.com/nav_to.do?uri=%2Fkb_view.do%3Fsysparm_article%3DKB0011053%26sysparm_stack%3D%26sysparm_view%3D","HDSA: LPLV LT At Study Is Not Populating / Not Getting Roll-Up From Country")</f>
        <v>0</v>
      </c>
      <c r="B8">
        <v>0.6590332984924316</v>
      </c>
      <c r="C8" t="s">
        <v>209</v>
      </c>
    </row>
    <row r="9" spans="1:3">
      <c r="A9">
        <f>HYPERLINK("https://bmsprod.service-now.com/nav_to.do?uri=%2Fkb_view.do%3Fsysparm_article%3DKB0011051%26sysparm_stack%3D%26sysparm_view%3D","HDSA:LPLV ST At Study Is Not Populating / Not Getting Roll-Up From Country")</f>
        <v>0</v>
      </c>
      <c r="B9">
        <v>0.6526086330413818</v>
      </c>
      <c r="C9" t="s">
        <v>158</v>
      </c>
    </row>
    <row r="10" spans="1:3">
      <c r="A10">
        <f>HYPERLINK("https://bmsprod.service-now.com/nav_to.do?uri=%2Fkb_view.do%3Fsysparm_article%3DKB0011047%26sysparm_stack%3D%26sysparm_view%3D","HDSA:LPFT At Study Is Not Populating / Not Getting Roll-Up From Country.")</f>
        <v>0</v>
      </c>
      <c r="B10">
        <v>0.6290739774703979</v>
      </c>
      <c r="C10" t="s">
        <v>207</v>
      </c>
    </row>
    <row r="11" spans="1:3">
      <c r="A11">
        <f>HYPERLINK("https://bmsprod.service-now.com/nav_to.do?uri=%2Fkb_view.do%3Fsysparm_article%3DKB0011042%26sysparm_stack%3D%26sysparm_view%3D","HDSA: LPFV At Study Is Not Populating / Not Getting Roll-Up From Country. ")</f>
        <v>0</v>
      </c>
      <c r="B11">
        <v>0.62888103723526</v>
      </c>
      <c r="C11" t="s">
        <v>205</v>
      </c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>
  <dimension ref="A1:C11"/>
  <sheetViews>
    <sheetView workbookViewId="0"/>
  </sheetViews>
  <sheetFormatPr defaultRowHeight="15"/>
  <cols>
    <col min="1" max="1" width="85.7109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HYPERLINK("https://bmsprod.service-now.com/nav_to.do?uri=%2Fkb_view.do%3Fsysparm_article%3DKB0039486%26sysparm_stack%3D%26sysparm_view%3D","How to resolve an issue when the Fund is associated with a wrong vendor in ECLIPSE")</f>
        <v>0</v>
      </c>
      <c r="B2">
        <v>0.5858269333839417</v>
      </c>
      <c r="C2" t="s">
        <v>69</v>
      </c>
    </row>
    <row r="3" spans="1:3">
      <c r="A3">
        <f>HYPERLINK("https://bmsprod.service-now.com/nav_to.do?uri=%2Fkb_view.do%3Fsysparm_article%3DKB0041604%26sysparm_stack%3D%26sysparm_view%3D","How to resolve a PO Integration Error during a Fund Purchase Order in ECLIPSE")</f>
        <v>0</v>
      </c>
      <c r="B3">
        <v>0.3475097417831421</v>
      </c>
      <c r="C3" t="s">
        <v>67</v>
      </c>
    </row>
    <row r="4" spans="1:3">
      <c r="A4">
        <f>HYPERLINK("https://bmsprod.service-now.com/nav_to.do?uri=%2Fkb_view.do%3Fsysparm_article%3DKB0041643%26sysparm_stack%3D%26sysparm_view%3D","How to change Fund Reviewer or Approver in ECLIPSE")</f>
        <v>0</v>
      </c>
      <c r="B4">
        <v>0.3416747748851776</v>
      </c>
      <c r="C4" t="s">
        <v>217</v>
      </c>
    </row>
    <row r="5" spans="1:3">
      <c r="A5">
        <f>HYPERLINK("https://bmsprod.service-now.com/nav_to.do?uri=%2Fkb_view.do%3Fsysparm_article%3DKB0044754%26sysparm_stack%3D%26sysparm_view%3D","How to change Fund Currency in ECLIPSE")</f>
        <v>0</v>
      </c>
      <c r="B5">
        <v>0.3233420848846436</v>
      </c>
      <c r="C5" t="s">
        <v>10</v>
      </c>
    </row>
    <row r="6" spans="1:3">
      <c r="A6">
        <f>HYPERLINK("https://bmsprod.service-now.com/nav_to.do?uri=%2Fkb_view.do%3Fsysparm_article%3DKB0011083%26sysparm_stack%3D%26sysparm_view%3D","How to reopen a Fund in ECLIPSE")</f>
        <v>0</v>
      </c>
      <c r="B6">
        <v>0.3125715255737305</v>
      </c>
      <c r="C6" t="s">
        <v>219</v>
      </c>
    </row>
    <row r="7" spans="1:3">
      <c r="A7">
        <f>HYPERLINK("https://bmsprod.service-now.com/nav_to.do?uri=%2Fkb_view.do%3Fsysparm_article%3DKB0035780%26sysparm_stack%3D%26sysparm_view%3D","How to resolve Fund related issues in ECLIPSE")</f>
        <v>0</v>
      </c>
      <c r="B7">
        <v>0.3058682382106781</v>
      </c>
      <c r="C7" t="s">
        <v>26</v>
      </c>
    </row>
    <row r="8" spans="1:3">
      <c r="A8">
        <f>HYPERLINK("https://bmsprod.service-now.com/nav_to.do?uri=%2Fkb_view.do%3Fsysparm_article%3DKB0039488%26sysparm_stack%3D%26sysparm_view%3D","How to resolve a record not found issue in the Fund Vendor popup window in ECLIPSE")</f>
        <v>0</v>
      </c>
      <c r="B8">
        <v>0.2887246608734131</v>
      </c>
      <c r="C8" t="s">
        <v>68</v>
      </c>
    </row>
    <row r="9" spans="1:3">
      <c r="A9">
        <f>HYPERLINK("https://bmsprod.service-now.com/nav_to.do?uri=%2Fkb_view.do%3Fsysparm_article%3DKB0041639%26sysparm_stack%3D%26sysparm_view%3D","How to resolve planned milestone dates issues at the fund level in ECLIPSE")</f>
        <v>0</v>
      </c>
      <c r="B9">
        <v>0.2856805622577667</v>
      </c>
      <c r="C9" t="s">
        <v>9</v>
      </c>
    </row>
    <row r="10" spans="1:3">
      <c r="A10">
        <f>HYPERLINK("https://bmsprod.service-now.com/nav_to.do?uri=%2Fkb_view.do%3Fsysparm_article%3DKB0070722%26sysparm_stack%3D%26sysparm_view%3D","How to create a query in SAP C4C/Hybris Cloud")</f>
        <v>0</v>
      </c>
      <c r="B10">
        <v>0.2805633544921875</v>
      </c>
      <c r="C10" t="s">
        <v>233</v>
      </c>
    </row>
    <row r="11" spans="1:3">
      <c r="A11">
        <f>HYPERLINK("https://bmsprod.service-now.com/nav_to.do?uri=%2Fkb_view.do%3Fsysparm_article%3DKB0035081%26sysparm_stack%3D%26sysparm_view%3D","How to verify Fund Adjustment Approval flow in ECLIPSE")</f>
        <v>0</v>
      </c>
      <c r="B11">
        <v>0.2566156089305878</v>
      </c>
      <c r="C11" t="s">
        <v>218</v>
      </c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>
  <dimension ref="A1:C11"/>
  <sheetViews>
    <sheetView workbookViewId="0"/>
  </sheetViews>
  <sheetFormatPr defaultRowHeight="15"/>
  <cols>
    <col min="1" max="1" width="83.7109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HYPERLINK("https://bmsprod.service-now.com/nav_to.do?uri=%2Fkb_view.do%3Fsysparm_article%3DKB0011096%26sysparm_stack%3D%26sysparm_view%3D","HDSA: LPFV At Site Is Not Populating / Not Getting Rolled Up From The Subjects")</f>
        <v>0</v>
      </c>
      <c r="B2">
        <v>0.6564012765884399</v>
      </c>
      <c r="C2" t="s">
        <v>142</v>
      </c>
    </row>
    <row r="3" spans="1:3">
      <c r="A3">
        <f>HYPERLINK("https://bmsprod.service-now.com/nav_to.do?uri=%2Fkb_view.do%3Fsysparm_article%3DKB0011063%26sysparm_stack%3D%26sysparm_view%3D","HDSA: LPLV ST At Site Is Not Populating / Not Getting Rolled Up From The Subject")</f>
        <v>0</v>
      </c>
      <c r="B3">
        <v>0.6337897777557373</v>
      </c>
      <c r="C3" t="s">
        <v>143</v>
      </c>
    </row>
    <row r="4" spans="1:3">
      <c r="A4">
        <f>HYPERLINK("https://bmsprod.service-now.com/nav_to.do?uri=%2Fkb_view.do%3Fsysparm_article%3DKB0011062%26sysparm_stack%3D%26sysparm_view%3D","HDSA: LPLV LT At Site Is Not Populating/Not Getting Rolled Up From The Subjects")</f>
        <v>0</v>
      </c>
      <c r="B4">
        <v>0.6314221620559692</v>
      </c>
      <c r="C4" t="s">
        <v>141</v>
      </c>
    </row>
    <row r="5" spans="1:3">
      <c r="A5">
        <f>HYPERLINK("https://bmsprod.service-now.com/nav_to.do?uri=%2Fkb_view.do%3Fsysparm_article%3DKB0011089%26sysparm_stack%3D%26sysparm_view%3D","HDSA: FPFV LT At Site Is Not Populating / Not Getting Pulled From Subjects")</f>
        <v>0</v>
      </c>
      <c r="B5">
        <v>0.6280046701431274</v>
      </c>
      <c r="C5" t="s">
        <v>140</v>
      </c>
    </row>
    <row r="6" spans="1:3">
      <c r="A6">
        <f>HYPERLINK("https://bmsprod.service-now.com/nav_to.do?uri=%2Fkb_view.do%3Fsysparm_article%3DKB0011097%26sysparm_stack%3D%26sysparm_view%3D","HDSA: LPLT At Site Is Not Populating / Not Getting Rolled Up From The Subjects")</f>
        <v>0</v>
      </c>
      <c r="B6">
        <v>0.6107227802276611</v>
      </c>
      <c r="C6" t="s">
        <v>144</v>
      </c>
    </row>
    <row r="7" spans="1:3">
      <c r="A7">
        <f>HYPERLINK("https://bmsprod.service-now.com/nav_to.do?uri=%2Fkb_view.do%3Fsysparm_article%3DKB0011094%26sysparm_stack%3D%26sysparm_view%3D","HDSA: LPFT At Site Is Not Populating / Not Getting Rolled Up From The Subjects")</f>
        <v>0</v>
      </c>
      <c r="B7">
        <v>0.5751978754997253</v>
      </c>
      <c r="C7" t="s">
        <v>146</v>
      </c>
    </row>
    <row r="8" spans="1:3">
      <c r="A8">
        <f>HYPERLINK("https://bmsprod.service-now.com/nav_to.do?uri=%2Fkb_view.do%3Fsysparm_article%3DKB0011061%26sysparm_stack%3D%26sysparm_view%3D","HDSA:LPLV Final At Site Is Not Populating/Not Getting Rolled Up From The Subject")</f>
        <v>0</v>
      </c>
      <c r="B8">
        <v>0.5211951732635498</v>
      </c>
      <c r="C8" t="s">
        <v>145</v>
      </c>
    </row>
    <row r="9" spans="1:3">
      <c r="A9">
        <f>HYPERLINK("https://bmsprod.service-now.com/nav_to.do?uri=%2Fkb_view.do%3Fsysparm_article%3DKB0011054%26sysparm_stack%3D%26sysparm_view%3D","HDSA: LPFV At Country Is Not Populating / Not getting Roll - Up From Sites")</f>
        <v>0</v>
      </c>
      <c r="B9">
        <v>0.5004009008407593</v>
      </c>
      <c r="C9" t="s">
        <v>206</v>
      </c>
    </row>
    <row r="10" spans="1:3">
      <c r="A10">
        <f>HYPERLINK("https://bmsprod.service-now.com/nav_to.do?uri=%2Fkb_view.do%3Fsysparm_article%3DKB0011050%26sysparm_stack%3D%26sysparm_view%3D","HDSA: LPLV ST At Country Is Not Populating / Not Getting Roll-Up From Sites.")</f>
        <v>0</v>
      </c>
      <c r="B10">
        <v>0.4912348389625549</v>
      </c>
      <c r="C10" t="s">
        <v>37</v>
      </c>
    </row>
    <row r="11" spans="1:3">
      <c r="A11">
        <f>HYPERLINK("https://bmsprod.service-now.com/nav_to.do?uri=%2Fkb_view.do%3Fsysparm_article%3DKB0011059%26sysparm_stack%3D%26sysparm_view%3D","HDSA: FPFV At Site Is Not Populating / Not Getting Pulled From Subjects / EDM")</f>
        <v>0</v>
      </c>
      <c r="B11">
        <v>0.4890500903129578</v>
      </c>
      <c r="C11" t="s">
        <v>147</v>
      </c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>
  <dimension ref="A1:C11"/>
  <sheetViews>
    <sheetView workbookViewId="0"/>
  </sheetViews>
  <sheetFormatPr defaultRowHeight="15"/>
  <cols>
    <col min="1" max="1" width="76.7109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HYPERLINK("https://bmsprod.service-now.com/nav_to.do?uri=%2Fkb_view.do%3Fsysparm_article%3DKB0011091%26sysparm_stack%3D%26sysparm_view%3D","HDSA: GDI : ECLIPSE : I Do Not Have The Proper Access In ECLIPSE")</f>
        <v>0</v>
      </c>
      <c r="B2">
        <v>0.5777950882911682</v>
      </c>
      <c r="C2" t="s">
        <v>339</v>
      </c>
    </row>
    <row r="3" spans="1:3">
      <c r="A3">
        <f>HYPERLINK("https://bmsprod.service-now.com/nav_to.do?uri=%2Fkb_view.do%3Fsysparm_article%3DKB0031229%26sysparm_stack%3D%26sysparm_view%3D","vitalize Problem: Service Area")</f>
        <v>0</v>
      </c>
      <c r="B3">
        <v>0.2302172929048538</v>
      </c>
      <c r="C3" t="s">
        <v>64</v>
      </c>
    </row>
    <row r="4" spans="1:3">
      <c r="A4">
        <f>HYPERLINK("https://bmsprod.service-now.com/nav_to.do?uri=%2Fkb_view.do%3Fsysparm_article%3DKB0034036%26sysparm_stack%3D%26sysparm_view%3D","How to expedite an eSetup request")</f>
        <v>0</v>
      </c>
      <c r="B4">
        <v>0.2190785855054855</v>
      </c>
      <c r="C4" t="s">
        <v>340</v>
      </c>
    </row>
    <row r="5" spans="1:3">
      <c r="A5">
        <f>HYPERLINK("https://bmsprod.service-now.com/nav_to.do?uri=%2Fkb_view.do%3Fsysparm_article%3DKB0034106%26sysparm_stack%3D%26sysparm_view%3D","How to run the RPM access report")</f>
        <v>0</v>
      </c>
      <c r="B5">
        <v>0.2083203196525574</v>
      </c>
      <c r="C5" t="s">
        <v>341</v>
      </c>
    </row>
    <row r="6" spans="1:3">
      <c r="A6">
        <f>HYPERLINK("https://bmsprod.service-now.com/nav_to.do?uri=%2Fkb_view.do%3Fsysparm_article%3DKB0034531%26sysparm_stack%3D%26sysparm_view%3D","Requesting a proxy in eSetup")</f>
        <v>0</v>
      </c>
      <c r="B6">
        <v>0.2065909653902054</v>
      </c>
      <c r="C6" t="s">
        <v>27</v>
      </c>
    </row>
    <row r="7" spans="1:3">
      <c r="A7">
        <f>HYPERLINK("https://bmsprod.service-now.com/nav_to.do?uri=%2Fkb_view.do%3Fsysparm_article%3DKB0016989%26sysparm_stack%3D%26sysparm_view%3D","How to submit an eSetup bulk request or the same request for another user")</f>
        <v>0</v>
      </c>
      <c r="B7">
        <v>0.2033054232597351</v>
      </c>
      <c r="C7" t="s">
        <v>342</v>
      </c>
    </row>
    <row r="8" spans="1:3">
      <c r="A8">
        <f>HYPERLINK("https://bmsprod.service-now.com/nav_to.do?uri=%2Fkb_view.do%3Fsysparm_article%3DKB0041804%26sysparm_stack%3D%26sysparm_view%3D","Types of eSetup Provisioning Services Offered")</f>
        <v>0</v>
      </c>
      <c r="B8">
        <v>0.2002565264701843</v>
      </c>
      <c r="C8" t="s">
        <v>264</v>
      </c>
    </row>
    <row r="9" spans="1:3">
      <c r="A9">
        <f>HYPERLINK("https://bmsprod.service-now.com/nav_to.do?uri=%2Fkb_view.do%3Fsysparm_article%3DKB0096988%26sysparm_stack%3D%26sysparm_view%3D","vitalize Group Manager/Secondary Manager Role")</f>
        <v>0</v>
      </c>
      <c r="B9">
        <v>0.1995345652103424</v>
      </c>
      <c r="C9" t="s">
        <v>343</v>
      </c>
    </row>
    <row r="10" spans="1:3">
      <c r="A10">
        <f>HYPERLINK("https://bmsprod.service-now.com/nav_to.do?uri=%2Fkb_view.do%3Fsysparm_article%3DKB0034083%26sysparm_stack%3D%26sysparm_view%3D","How to create a product plan for SAP RPM Marketing")</f>
        <v>0</v>
      </c>
      <c r="B10">
        <v>0.1966247856616974</v>
      </c>
      <c r="C10" t="s">
        <v>245</v>
      </c>
    </row>
    <row r="11" spans="1:3">
      <c r="A11">
        <f>HYPERLINK("https://bmsprod.service-now.com/nav_to.do?uri=%2Fkb_view.do%3Fsysparm_article%3DKB0033818%26sysparm_stack%3D%26sysparm_view%3D","Using the eSetup new hire bundle")</f>
        <v>0</v>
      </c>
      <c r="B11">
        <v>0.1949944049119949</v>
      </c>
      <c r="C11" t="s">
        <v>344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C11"/>
  <sheetViews>
    <sheetView workbookViewId="0"/>
  </sheetViews>
  <sheetFormatPr defaultRowHeight="15"/>
  <cols>
    <col min="1" max="1" width="72.7109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HYPERLINK("https://bmsprod.service-now.com/nav_to.do?uri=%2Fkb_view.do%3Fsysparm_article%3DKB0011106%26sysparm_stack%3D%26sysparm_view%3D","HDSA: Siebel Clinical: Unable To Edit Contact Birth Detail Fields")</f>
        <v>0</v>
      </c>
      <c r="B2">
        <v>0.6151638031005859</v>
      </c>
      <c r="C2" t="s">
        <v>58</v>
      </c>
    </row>
    <row r="3" spans="1:3">
      <c r="A3">
        <f>HYPERLINK("https://bmsprod.service-now.com/nav_to.do?uri=%2Fkb_view.do%3Fsysparm_article%3DKB0016002%26sysparm_stack%3D%26sysparm_view%3D","HDSA: BMS ID not created")</f>
        <v>0</v>
      </c>
      <c r="B3">
        <v>0.3184269666671753</v>
      </c>
      <c r="C3" t="s">
        <v>29</v>
      </c>
    </row>
    <row r="4" spans="1:3">
      <c r="A4">
        <f>HYPERLINK("https://bmsprod.service-now.com/nav_to.do?uri=%2Fkb_view.do%3Fsysparm_article%3DKB0032907%26sysparm_stack%3D%26sysparm_view%3D","MyTrials: User unable to get access due to end date in Eclipse.")</f>
        <v>0</v>
      </c>
      <c r="B4">
        <v>0.2374554872512817</v>
      </c>
      <c r="C4" t="s">
        <v>83</v>
      </c>
    </row>
    <row r="5" spans="1:3">
      <c r="A5">
        <f>HYPERLINK("https://bmsprod.service-now.com/nav_to.do?uri=%2Fkb_view.do%3Fsysparm_article%3DKB0011078%26sysparm_stack%3D%26sysparm_view%3D","HDSA: Siebel Clinical: Unable to Change Fund Adjustment Review Status")</f>
        <v>0</v>
      </c>
      <c r="B5">
        <v>0.2274683117866516</v>
      </c>
      <c r="C5" t="s">
        <v>28</v>
      </c>
    </row>
    <row r="6" spans="1:3">
      <c r="A6">
        <f>HYPERLINK("https://bmsprod.service-now.com/nav_to.do?uri=%2Fkb_view.do%3Fsysparm_article%3DKB0011046%26sysparm_stack%3D%26sysparm_view%3D","HDSA: Issue With Milestone Planned Dates In Eclipse")</f>
        <v>0</v>
      </c>
      <c r="B6">
        <v>0.2231015712022781</v>
      </c>
      <c r="C6" t="s">
        <v>84</v>
      </c>
    </row>
    <row r="7" spans="1:3">
      <c r="A7">
        <f>HYPERLINK("https://bmsprod.service-now.com/nav_to.do?uri=%2Fkb_view.do%3Fsysparm_article%3DKB0034897%26sysparm_stack%3D%26sysparm_view%3D","How to add the PI contact and Primary Account for site in ECLIPSE")</f>
        <v>0</v>
      </c>
      <c r="B7">
        <v>0.220225065946579</v>
      </c>
      <c r="C7" t="s">
        <v>85</v>
      </c>
    </row>
    <row r="8" spans="1:3">
      <c r="A8">
        <f>HYPERLINK("https://bmsprod.service-now.com/nav_to.do?uri=%2Fkb_view.do%3Fsysparm_article%3DKB0035569%26sysparm_stack%3D%26sysparm_view%3D","MyTrials: Unable to view study")</f>
        <v>0</v>
      </c>
      <c r="B8">
        <v>0.2192094177007675</v>
      </c>
      <c r="C8" t="s">
        <v>86</v>
      </c>
    </row>
    <row r="9" spans="1:3">
      <c r="A9">
        <f>HYPERLINK("https://bmsprod.service-now.com/nav_to.do?uri=%2Fkb_view.do%3Fsysparm_article%3DKB0097291%26sysparm_stack%3D%26sysparm_view%3D","NaN")</f>
        <v>0</v>
      </c>
      <c r="B9">
        <v>0.2171726375818253</v>
      </c>
      <c r="C9" t="s">
        <v>87</v>
      </c>
    </row>
    <row r="10" spans="1:3">
      <c r="A10">
        <f>HYPERLINK("https://bmsprod.service-now.com/nav_to.do?uri=%2Fkb_view.do%3Fsysparm_article%3DKB0032906%26sysparm_stack%3D%26sysparm_view%3D","MyTrials: Name change")</f>
        <v>0</v>
      </c>
      <c r="B10">
        <v>0.2146217525005341</v>
      </c>
      <c r="C10" t="s">
        <v>63</v>
      </c>
    </row>
    <row r="11" spans="1:3">
      <c r="A11">
        <f>HYPERLINK("https://bmsprod.service-now.com/nav_to.do?uri=%2Fkb_view.do%3Fsysparm_article%3DKB0036113%26sysparm_stack%3D%26sysparm_view%3D","MyTrials: Unable to view site's enrollment activation")</f>
        <v>0</v>
      </c>
      <c r="B11">
        <v>0.2145858108997345</v>
      </c>
      <c r="C11" t="s">
        <v>88</v>
      </c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>
  <dimension ref="A1:C11"/>
  <sheetViews>
    <sheetView workbookViewId="0"/>
  </sheetViews>
  <sheetFormatPr defaultRowHeight="15"/>
  <cols>
    <col min="1" max="1" width="79.7109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HYPERLINK("https://bmsprod.service-now.com/nav_to.do?uri=%2Fkb_view.do%3Fsysparm_article%3DKB0011043%26sysparm_stack%3D%26sysparm_view%3D","HDSA FPFV At Study Is Not Populating / Not Getting Roll-Up From Country")</f>
        <v>0</v>
      </c>
      <c r="B2">
        <v>0.6366387009620667</v>
      </c>
      <c r="C2" t="s">
        <v>197</v>
      </c>
    </row>
    <row r="3" spans="1:3">
      <c r="A3">
        <f>HYPERLINK("https://bmsprod.service-now.com/nav_to.do?uri=%2Fkb_view.do%3Fsysparm_article%3DKB0011044%26sysparm_stack%3D%26sysparm_view%3D","HDSA: FPFV LT At Study Is Not Populating / Not Getting Roll-Up From Country")</f>
        <v>0</v>
      </c>
      <c r="B3">
        <v>0.6362196803092957</v>
      </c>
      <c r="C3" t="s">
        <v>198</v>
      </c>
    </row>
    <row r="4" spans="1:3">
      <c r="A4">
        <f>HYPERLINK("https://bmsprod.service-now.com/nav_to.do?uri=%2Fkb_view.do%3Fsysparm_article%3DKB0011056%26sysparm_stack%3D%26sysparm_view%3D","HDSA: FPFV At Country Is Not Populating / Not Getting Roll - Up From Sites")</f>
        <v>0</v>
      </c>
      <c r="B4">
        <v>0.5854054689407349</v>
      </c>
      <c r="C4" t="s">
        <v>345</v>
      </c>
    </row>
    <row r="5" spans="1:3">
      <c r="A5">
        <f>HYPERLINK("https://bmsprod.service-now.com/nav_to.do?uri=%2Fkb_view.do%3Fsysparm_article%3DKB0011045%26sysparm_stack%3D%26sysparm_view%3D","HDSA: FPFT At Study Is Not Populating / Not Getting Roll-Up From Country")</f>
        <v>0</v>
      </c>
      <c r="B5">
        <v>0.5583112239837646</v>
      </c>
      <c r="C5" t="s">
        <v>346</v>
      </c>
    </row>
    <row r="6" spans="1:3">
      <c r="A6">
        <f>HYPERLINK("https://bmsprod.service-now.com/nav_to.do?uri=%2Fkb_view.do%3Fsysparm_article%3DKB0011042%26sysparm_stack%3D%26sysparm_view%3D","HDSA: LPFV At Study Is Not Populating / Not Getting Roll-Up From Country. ")</f>
        <v>0</v>
      </c>
      <c r="B6">
        <v>0.523133397102356</v>
      </c>
      <c r="C6" t="s">
        <v>205</v>
      </c>
    </row>
    <row r="7" spans="1:3">
      <c r="A7">
        <f>HYPERLINK("https://bmsprod.service-now.com/nav_to.do?uri=%2Fkb_view.do%3Fsysparm_article%3DKB0011053%26sysparm_stack%3D%26sysparm_view%3D","HDSA: LPLV LT At Study Is Not Populating / Not Getting Roll-Up From Country")</f>
        <v>0</v>
      </c>
      <c r="B7">
        <v>0.5084710717201233</v>
      </c>
      <c r="C7" t="s">
        <v>209</v>
      </c>
    </row>
    <row r="8" spans="1:3">
      <c r="A8">
        <f>HYPERLINK("https://bmsprod.service-now.com/nav_to.do?uri=%2Fkb_view.do%3Fsysparm_article%3DKB0011051%26sysparm_stack%3D%26sysparm_view%3D","HDSA:LPLV ST At Study Is Not Populating / Not Getting Roll-Up From Country")</f>
        <v>0</v>
      </c>
      <c r="B8">
        <v>0.5020934343338013</v>
      </c>
      <c r="C8" t="s">
        <v>158</v>
      </c>
    </row>
    <row r="9" spans="1:3">
      <c r="A9">
        <f>HYPERLINK("https://bmsprod.service-now.com/nav_to.do?uri=%2Fkb_view.do%3Fsysparm_article%3DKB0011055%26sysparm_stack%3D%26sysparm_view%3D","HDSA: FPFT At Country Level Is Not Populated ")</f>
        <v>0</v>
      </c>
      <c r="B9">
        <v>0.4904636740684509</v>
      </c>
      <c r="C9" t="s">
        <v>212</v>
      </c>
    </row>
    <row r="10" spans="1:3">
      <c r="A10">
        <f>HYPERLINK("https://bmsprod.service-now.com/nav_to.do?uri=%2Fkb_view.do%3Fsysparm_article%3DKB0011052%26sysparm_stack%3D%26sysparm_view%3D","HDSA: LPLV LT At Country Is Not Populating / Not Getting Roll-Up From Sites.")</f>
        <v>0</v>
      </c>
      <c r="B10">
        <v>0.4881292879581451</v>
      </c>
      <c r="C10" t="s">
        <v>38</v>
      </c>
    </row>
    <row r="11" spans="1:3">
      <c r="A11">
        <f>HYPERLINK("https://bmsprod.service-now.com/nav_to.do?uri=%2Fkb_view.do%3Fsysparm_article%3DKB0011049%26sysparm_stack%3D%26sysparm_view%3D","HDSA: LPLT At Study Is Not Populating / Not Getting Roll-Up From Country")</f>
        <v>0</v>
      </c>
      <c r="B11">
        <v>0.4836133122444153</v>
      </c>
      <c r="C11" t="s">
        <v>210</v>
      </c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>
  <dimension ref="A1:C11"/>
  <sheetViews>
    <sheetView workbookViewId="0"/>
  </sheetViews>
  <sheetFormatPr defaultRowHeight="15"/>
  <cols>
    <col min="1" max="1" width="109.7109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HYPERLINK("https://bmsprod.service-now.com/nav_to.do?uri=%2Fkb_view.do%3Fsysparm_article%3DKB0041596%26sysparm_stack%3D%26sysparm_view%3D","How to delete a Protocol Updates record in ECLIPSE")</f>
        <v>0</v>
      </c>
      <c r="B2">
        <v>0.6561094522476196</v>
      </c>
      <c r="C2" t="s">
        <v>22</v>
      </c>
    </row>
    <row r="3" spans="1:3">
      <c r="A3">
        <f>HYPERLINK("https://bmsprod.service-now.com/nav_to.do?uri=%2Fkb_view.do%3Fsysparm_article%3DKB0031333%26sysparm_stack%3D%26sysparm_view%3D","ECLIPSE:  Protocol Update Version not showing while picking protocol update/How to Perform Country Scoping")</f>
        <v>0</v>
      </c>
      <c r="B3">
        <v>0.2801610827445984</v>
      </c>
      <c r="C3" t="s">
        <v>5</v>
      </c>
    </row>
    <row r="4" spans="1:3">
      <c r="A4">
        <f>HYPERLINK("https://bmsprod.service-now.com/nav_to.do?uri=%2Fkb_view.do%3Fsysparm_article%3DKB0039615%26sysparm_stack%3D%26sysparm_view%3D","How to stop receiving Country Protocol Update Approval e-mail notifications in ECLIPSE")</f>
        <v>0</v>
      </c>
      <c r="B4">
        <v>0.278362900018692</v>
      </c>
      <c r="C4" t="s">
        <v>132</v>
      </c>
    </row>
    <row r="5" spans="1:3">
      <c r="A5">
        <f>HYPERLINK("https://bmsprod.service-now.com/nav_to.do?uri=%2Fkb_view.do%3Fsysparm_article%3DKB0010839%26sysparm_stack%3D%26sysparm_view%3D","How to troubleshoot Application Access issues in ECLIPSE")</f>
        <v>0</v>
      </c>
      <c r="B5">
        <v>0.2579362988471985</v>
      </c>
      <c r="C5" t="s">
        <v>82</v>
      </c>
    </row>
    <row r="6" spans="1:3">
      <c r="A6">
        <f>HYPERLINK("https://bmsprod.service-now.com/nav_to.do?uri=%2Fkb_view.do%3Fsysparm_article%3DKB0011104%26sysparm_stack%3D%26sysparm_view%3D","HDSA:Siebel Clinical: Procedure to Correctly Scope Documents At The Protocol")</f>
        <v>0</v>
      </c>
      <c r="B6">
        <v>0.2403458654880524</v>
      </c>
      <c r="C6" t="s">
        <v>8</v>
      </c>
    </row>
    <row r="7" spans="1:3">
      <c r="A7">
        <f>HYPERLINK("https://bmsprod.service-now.com/nav_to.do?uri=%2Fkb_view.do%3Fsysparm_article%3DKB0010854%26sysparm_stack%3D%26sysparm_view%3D","How to remove a Contact from BMS Team at Study, Country? (ECLIPSE)")</f>
        <v>0</v>
      </c>
      <c r="B7">
        <v>0.2316844165325165</v>
      </c>
      <c r="C7" t="s">
        <v>45</v>
      </c>
    </row>
    <row r="8" spans="1:3">
      <c r="A8">
        <f>HYPERLINK("https://bmsprod.service-now.com/nav_to.do?uri=%2Fkb_view.do%3Fsysparm_article%3DKB0039620%26sysparm_stack%3D%26sysparm_view%3D","How to remove an employee record from BMS team at the Study, Country or Site level in ECLIPSE")</f>
        <v>0</v>
      </c>
      <c r="B8">
        <v>0.2295233607292175</v>
      </c>
      <c r="C8" t="s">
        <v>20</v>
      </c>
    </row>
    <row r="9" spans="1:3">
      <c r="A9">
        <f>HYPERLINK("https://bmsprod.service-now.com/nav_to.do?uri=%2Fkb_view.do%3Fsysparm_article%3DKB0011041%26sysparm_stack%3D%26sysparm_view%3D","HDSA: Field Is Grayed Out, How To Enter MOH Approval Date For Country")</f>
        <v>0</v>
      </c>
      <c r="B9">
        <v>0.2274035215377808</v>
      </c>
      <c r="C9" t="s">
        <v>3</v>
      </c>
    </row>
    <row r="10" spans="1:3">
      <c r="A10">
        <f>HYPERLINK("https://bmsprod.service-now.com/nav_to.do?uri=%2Fkb_view.do%3Fsysparm_article%3DKB0041639%26sysparm_stack%3D%26sysparm_view%3D","How to resolve planned milestone dates issues at the fund level in ECLIPSE")</f>
        <v>0</v>
      </c>
      <c r="B10">
        <v>0.2233456671237946</v>
      </c>
      <c r="C10" t="s">
        <v>9</v>
      </c>
    </row>
    <row r="11" spans="1:3">
      <c r="A11">
        <f>HYPERLINK("https://bmsprod.service-now.com/nav_to.do?uri=%2Fkb_view.do%3Fsysparm_article%3DKB0011068%26sysparm_stack%3D%26sysparm_view%3D","HDSA: Siebel Clinical : Cannot Delete the Incorrect Attachment in the Adjustment")</f>
        <v>0</v>
      </c>
      <c r="B11">
        <v>0.2226166725158691</v>
      </c>
      <c r="C11" t="s">
        <v>216</v>
      </c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>
  <dimension ref="A1:C11"/>
  <sheetViews>
    <sheetView workbookViewId="0"/>
  </sheetViews>
  <sheetFormatPr defaultRowHeight="15"/>
  <cols>
    <col min="1" max="1" width="76.7109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HYPERLINK("https://bmsprod.service-now.com/nav_to.do?uri=%2Fkb_view.do%3Fsysparm_article%3DKB0034897%26sysparm_stack%3D%26sysparm_view%3D","How to add the PI contact and Primary Account for site in ECLIPSE")</f>
        <v>0</v>
      </c>
      <c r="B2">
        <v>0.603420615196228</v>
      </c>
      <c r="C2" t="s">
        <v>85</v>
      </c>
    </row>
    <row r="3" spans="1:3">
      <c r="A3">
        <f>HYPERLINK("https://bmsprod.service-now.com/nav_to.do?uri=%2Fkb_view.do%3Fsysparm_article%3DKB0039611%26sysparm_stack%3D%26sysparm_view%3D","How to change a Primary Investigator in ECLIPSE")</f>
        <v>0</v>
      </c>
      <c r="B3">
        <v>0.3807451725006104</v>
      </c>
      <c r="C3" t="s">
        <v>192</v>
      </c>
    </row>
    <row r="4" spans="1:3">
      <c r="A4">
        <f>HYPERLINK("https://bmsprod.service-now.com/nav_to.do?uri=%2Fkb_view.do%3Fsysparm_article%3DKB0034852%26sysparm_stack%3D%26sysparm_view%3D","How to add or create a new address for a contact in ECLIPSE")</f>
        <v>0</v>
      </c>
      <c r="B4">
        <v>0.357312947511673</v>
      </c>
      <c r="C4" t="s">
        <v>59</v>
      </c>
    </row>
    <row r="5" spans="1:3">
      <c r="A5">
        <f>HYPERLINK("https://bmsprod.service-now.com/nav_to.do?uri=%2Fkb_view.do%3Fsysparm_article%3DKB0044754%26sysparm_stack%3D%26sysparm_view%3D","How to change Fund Currency in ECLIPSE")</f>
        <v>0</v>
      </c>
      <c r="B5">
        <v>0.3404180407524109</v>
      </c>
      <c r="C5" t="s">
        <v>10</v>
      </c>
    </row>
    <row r="6" spans="1:3">
      <c r="A6">
        <f>HYPERLINK("https://bmsprod.service-now.com/nav_to.do?uri=%2Fkb_view.do%3Fsysparm_article%3DKB0035270%26sysparm_stack%3D%26sysparm_view%3D","How to associate the PI and Account while creating a new Site in ECLIPSE")</f>
        <v>0</v>
      </c>
      <c r="B6">
        <v>0.3338946104049683</v>
      </c>
      <c r="C6" t="s">
        <v>200</v>
      </c>
    </row>
    <row r="7" spans="1:3">
      <c r="A7">
        <f>HYPERLINK("https://bmsprod.service-now.com/nav_to.do?uri=%2Fkb_view.do%3Fsysparm_article%3DKB0039985%26sysparm_stack%3D%26sysparm_view%3D","How to add a contact to the CFM Reviewers Group in ECLIPSE")</f>
        <v>0</v>
      </c>
      <c r="B7">
        <v>0.3110100030899048</v>
      </c>
      <c r="C7" t="s">
        <v>221</v>
      </c>
    </row>
    <row r="8" spans="1:3">
      <c r="A8">
        <f>HYPERLINK("https://bmsprod.service-now.com/nav_to.do?uri=%2Fkb_view.do%3Fsysparm_article%3DKB0010844%26sysparm_stack%3D%26sysparm_view%3D","HDSA: Siebel Clinical: How Do I Change a Primary Investigator?")</f>
        <v>0</v>
      </c>
      <c r="B8">
        <v>0.2953065931797028</v>
      </c>
      <c r="C8" t="s">
        <v>199</v>
      </c>
    </row>
    <row r="9" spans="1:3">
      <c r="A9">
        <f>HYPERLINK("https://bmsprod.service-now.com/nav_to.do?uri=%2Fkb_view.do%3Fsysparm_article%3DKB0010834%26sysparm_stack%3D%26sysparm_view%3D","HDSA: ECLIPSE - How Do I Edit The Phone Number Of A Contact")</f>
        <v>0</v>
      </c>
      <c r="B9">
        <v>0.2897295653820038</v>
      </c>
      <c r="C9" t="s">
        <v>201</v>
      </c>
    </row>
    <row r="10" spans="1:3">
      <c r="A10">
        <f>HYPERLINK("https://bmsprod.service-now.com/nav_to.do?uri=%2Fkb_view.do%3Fsysparm_article%3DKB0045106%26sysparm_stack%3D%26sysparm_view%3D","How to  add user to all Countries and Site teams under a Study in ECLIPSE")</f>
        <v>0</v>
      </c>
      <c r="B10">
        <v>0.2610925436019897</v>
      </c>
      <c r="C10" t="s">
        <v>53</v>
      </c>
    </row>
    <row r="11" spans="1:3">
      <c r="A11">
        <f>HYPERLINK("https://bmsprod.service-now.com/nav_to.do?uri=%2Fkb_view.do%3Fsysparm_article%3DKB0010824%26sysparm_stack%3D%26sysparm_view%3D","How to add user under BMS Team in ECLIPSE")</f>
        <v>0</v>
      </c>
      <c r="B11">
        <v>0.2542338371276855</v>
      </c>
      <c r="C11" t="s">
        <v>96</v>
      </c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>
  <dimension ref="A1:C11"/>
  <sheetViews>
    <sheetView workbookViewId="0"/>
  </sheetViews>
  <sheetFormatPr defaultRowHeight="15"/>
  <cols>
    <col min="1" max="1" width="79.7109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HYPERLINK("https://bmsprod.service-now.com/nav_to.do?uri=%2Fkb_view.do%3Fsysparm_article%3DKB0011047%26sysparm_stack%3D%26sysparm_view%3D","HDSA:LPFT At Study Is Not Populating / Not Getting Roll-Up From Country.")</f>
        <v>0</v>
      </c>
      <c r="B2">
        <v>0.6486020088195801</v>
      </c>
      <c r="C2" t="s">
        <v>207</v>
      </c>
    </row>
    <row r="3" spans="1:3">
      <c r="A3">
        <f>HYPERLINK("https://bmsprod.service-now.com/nav_to.do?uri=%2Fkb_view.do%3Fsysparm_article%3DKB0011051%26sysparm_stack%3D%26sysparm_view%3D","HDSA:LPLV ST At Study Is Not Populating / Not Getting Roll-Up From Country")</f>
        <v>0</v>
      </c>
      <c r="B3">
        <v>0.6407280564308167</v>
      </c>
      <c r="C3" t="s">
        <v>158</v>
      </c>
    </row>
    <row r="4" spans="1:3">
      <c r="A4">
        <f>HYPERLINK("https://bmsprod.service-now.com/nav_to.do?uri=%2Fkb_view.do%3Fsysparm_article%3DKB0011042%26sysparm_stack%3D%26sysparm_view%3D","HDSA: LPFV At Study Is Not Populating / Not Getting Roll-Up From Country. ")</f>
        <v>0</v>
      </c>
      <c r="B4">
        <v>0.6384577751159668</v>
      </c>
      <c r="C4" t="s">
        <v>205</v>
      </c>
    </row>
    <row r="5" spans="1:3">
      <c r="A5">
        <f>HYPERLINK("https://bmsprod.service-now.com/nav_to.do?uri=%2Fkb_view.do%3Fsysparm_article%3DKB0011050%26sysparm_stack%3D%26sysparm_view%3D","HDSA: LPLV ST At Country Is Not Populating / Not Getting Roll-Up From Sites.")</f>
        <v>0</v>
      </c>
      <c r="B5">
        <v>0.6338573694229126</v>
      </c>
      <c r="C5" t="s">
        <v>37</v>
      </c>
    </row>
    <row r="6" spans="1:3">
      <c r="A6">
        <f>HYPERLINK("https://bmsprod.service-now.com/nav_to.do?uri=%2Fkb_view.do%3Fsysparm_article%3DKB0011048%26sysparm_stack%3D%26sysparm_view%3D","HDSA: LPFT At Country Is Not Populating / Not Getting Roll - Up From Sites")</f>
        <v>0</v>
      </c>
      <c r="B6">
        <v>0.6259293556213379</v>
      </c>
      <c r="C6" t="s">
        <v>208</v>
      </c>
    </row>
    <row r="7" spans="1:3">
      <c r="A7">
        <f>HYPERLINK("https://bmsprod.service-now.com/nav_to.do?uri=%2Fkb_view.do%3Fsysparm_article%3DKB0011060%26sysparm_stack%3D%26sysparm_view%3D","HDSA: LPLT At Country Is Not Populating / Not Getting Roll - Up From Sites")</f>
        <v>0</v>
      </c>
      <c r="B7">
        <v>0.6251668334007263</v>
      </c>
      <c r="C7" t="s">
        <v>157</v>
      </c>
    </row>
    <row r="8" spans="1:3">
      <c r="A8">
        <f>HYPERLINK("https://bmsprod.service-now.com/nav_to.do?uri=%2Fkb_view.do%3Fsysparm_article%3DKB0011053%26sysparm_stack%3D%26sysparm_view%3D","HDSA: LPLV LT At Study Is Not Populating / Not Getting Roll-Up From Country")</f>
        <v>0</v>
      </c>
      <c r="B8">
        <v>0.6115142107009888</v>
      </c>
      <c r="C8" t="s">
        <v>209</v>
      </c>
    </row>
    <row r="9" spans="1:3">
      <c r="A9">
        <f>HYPERLINK("https://bmsprod.service-now.com/nav_to.do?uri=%2Fkb_view.do%3Fsysparm_article%3DKB0011054%26sysparm_stack%3D%26sysparm_view%3D","HDSA: LPFV At Country Is Not Populating / Not getting Roll - Up From Sites")</f>
        <v>0</v>
      </c>
      <c r="B9">
        <v>0.6107708215713501</v>
      </c>
      <c r="C9" t="s">
        <v>206</v>
      </c>
    </row>
    <row r="10" spans="1:3">
      <c r="A10">
        <f>HYPERLINK("https://bmsprod.service-now.com/nav_to.do?uri=%2Fkb_view.do%3Fsysparm_article%3DKB0011052%26sysparm_stack%3D%26sysparm_view%3D","HDSA: LPLV LT At Country Is Not Populating / Not Getting Roll-Up From Sites.")</f>
        <v>0</v>
      </c>
      <c r="B10">
        <v>0.6096460223197937</v>
      </c>
      <c r="C10" t="s">
        <v>38</v>
      </c>
    </row>
    <row r="11" spans="1:3">
      <c r="A11">
        <f>HYPERLINK("https://bmsprod.service-now.com/nav_to.do?uri=%2Fkb_view.do%3Fsysparm_article%3DKB0011049%26sysparm_stack%3D%26sysparm_view%3D","HDSA: LPLT At Study Is Not Populating / Not Getting Roll-Up From Country")</f>
        <v>0</v>
      </c>
      <c r="B11">
        <v>0.6069104075431824</v>
      </c>
      <c r="C11" t="s">
        <v>210</v>
      </c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>
  <dimension ref="A1:C11"/>
  <sheetViews>
    <sheetView workbookViewId="0"/>
  </sheetViews>
  <sheetFormatPr defaultRowHeight="15"/>
  <cols>
    <col min="1" max="1" width="95.7109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HYPERLINK("https://bmsprod.service-now.com/nav_to.do?uri=%2Fkb_view.do%3Fsysparm_article%3DKB0011107%26sysparm_stack%3D%26sysparm_view%3D","HDSA: Siebel Clinical: Subject Status Present in eDM but not in Eclipse")</f>
        <v>0</v>
      </c>
      <c r="B2">
        <v>0.607072114944458</v>
      </c>
      <c r="C2" t="s">
        <v>347</v>
      </c>
    </row>
    <row r="3" spans="1:3">
      <c r="A3">
        <f>HYPERLINK("https://bmsprod.service-now.com/nav_to.do?uri=%2Fkb_view.do%3Fsysparm_article%3DKB0035006%26sysparm_stack%3D%26sysparm_view%3D","How to address issues with actual LPFT Milestone dates not rolling up to the site in ECLIPSE")</f>
        <v>0</v>
      </c>
      <c r="B3">
        <v>0.2799159288406372</v>
      </c>
      <c r="C3" t="s">
        <v>262</v>
      </c>
    </row>
    <row r="4" spans="1:3">
      <c r="A4">
        <f>HYPERLINK("https://bmsprod.service-now.com/nav_to.do?uri=%2Fkb_view.do%3Fsysparm_article%3DKB0011103%26sysparm_stack%3D%26sysparm_view%3D","HDSA:Siebel Clinical: MT,RIVRS and TAO Application Access Stuck in 'In Progress'")</f>
        <v>0</v>
      </c>
      <c r="B4">
        <v>0.2468115538358688</v>
      </c>
      <c r="C4" t="s">
        <v>241</v>
      </c>
    </row>
    <row r="5" spans="1:3">
      <c r="A5">
        <f>HYPERLINK("https://bmsprod.service-now.com/nav_to.do?uri=%2Fkb_view.do%3Fsysparm_article%3DKB0011059%26sysparm_stack%3D%26sysparm_view%3D","HDSA: FPFV At Site Is Not Populating / Not Getting Pulled From Subjects / EDM")</f>
        <v>0</v>
      </c>
      <c r="B5">
        <v>0.2460445463657379</v>
      </c>
      <c r="C5" t="s">
        <v>147</v>
      </c>
    </row>
    <row r="6" spans="1:3">
      <c r="A6">
        <f>HYPERLINK("https://bmsprod.service-now.com/nav_to.do?uri=%2Fkb_view.do%3Fsysparm_article%3DKB0011089%26sysparm_stack%3D%26sysparm_view%3D","HDSA: FPFV LT At Site Is Not Populating / Not Getting Pulled From Subjects")</f>
        <v>0</v>
      </c>
      <c r="B6">
        <v>0.2391024827957153</v>
      </c>
      <c r="C6" t="s">
        <v>140</v>
      </c>
    </row>
    <row r="7" spans="1:3">
      <c r="A7">
        <f>HYPERLINK("https://bmsprod.service-now.com/nav_to.do?uri=%2Fkb_view.do%3Fsysparm_article%3DKB0034849%26sysparm_stack%3D%26sysparm_view%3D","How to troubleshoot issues on Site visit payment activities in ECLIPSE")</f>
        <v>0</v>
      </c>
      <c r="B7">
        <v>0.237997904419899</v>
      </c>
      <c r="C7" t="s">
        <v>80</v>
      </c>
    </row>
    <row r="8" spans="1:3">
      <c r="A8">
        <f>HYPERLINK("https://bmsprod.service-now.com/nav_to.do?uri=%2Fkb_view.do%3Fsysparm_article%3DKB0016383%26sysparm_stack%3D%26sysparm_view%3D","HDSA:TRECNET: AE Related Questions")</f>
        <v>0</v>
      </c>
      <c r="B8">
        <v>0.2336645722389221</v>
      </c>
      <c r="C8" t="s">
        <v>348</v>
      </c>
    </row>
    <row r="9" spans="1:3">
      <c r="A9">
        <f>HYPERLINK("https://bmsprod.service-now.com/nav_to.do?uri=%2Fkb_view.do%3Fsysparm_article%3DKB0010821%26sysparm_stack%3D%26sysparm_view%3D","HDSA: Study Enrollment Status Change State Model Transitions Available")</f>
        <v>0</v>
      </c>
      <c r="B9">
        <v>0.2276229560375214</v>
      </c>
      <c r="C9" t="s">
        <v>21</v>
      </c>
    </row>
    <row r="10" spans="1:3">
      <c r="A10">
        <f>HYPERLINK("https://bmsprod.service-now.com/nav_to.do?uri=%2Fkb_view.do%3Fsysparm_article%3DKB0011088%26sysparm_stack%3D%26sysparm_view%3D","HDSA: FPFT At Site Is Not Populating / Not Getting Pulled From Subjects")</f>
        <v>0</v>
      </c>
      <c r="B10">
        <v>0.2273361086845398</v>
      </c>
      <c r="C10" t="s">
        <v>289</v>
      </c>
    </row>
    <row r="11" spans="1:3">
      <c r="A11">
        <f>HYPERLINK("https://bmsprod.service-now.com/nav_to.do?uri=%2Fkb_view.do%3Fsysparm_article%3DKB0026920%26sysparm_stack%3D%26sysparm_view%3D","HDSA: Instructions for Republishing Team History in Eclipse - Study Level Roles")</f>
        <v>0</v>
      </c>
      <c r="B11">
        <v>0.2260284274816513</v>
      </c>
      <c r="C11" t="s">
        <v>52</v>
      </c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>
  <dimension ref="A1:C11"/>
  <sheetViews>
    <sheetView workbookViewId="0"/>
  </sheetViews>
  <sheetFormatPr defaultRowHeight="15"/>
  <cols>
    <col min="1" max="1" width="95.7109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HYPERLINK("https://bmsprod.service-now.com/nav_to.do?uri=%2Fkb_view.do%3Fsysparm_article%3DKB0039488%26sysparm_stack%3D%26sysparm_view%3D","How to resolve a record not found issue in the Fund Vendor popup window in ECLIPSE")</f>
        <v>0</v>
      </c>
      <c r="B2">
        <v>0.6906828880310059</v>
      </c>
      <c r="C2" t="s">
        <v>68</v>
      </c>
    </row>
    <row r="3" spans="1:3">
      <c r="A3">
        <f>HYPERLINK("https://bmsprod.service-now.com/nav_to.do?uri=%2Fkb_view.do%3Fsysparm_article%3DKB0039486%26sysparm_stack%3D%26sysparm_view%3D","How to resolve an issue when the Fund is associated with a wrong vendor in ECLIPSE")</f>
        <v>0</v>
      </c>
      <c r="B3">
        <v>0.2543126940727234</v>
      </c>
      <c r="C3" t="s">
        <v>69</v>
      </c>
    </row>
    <row r="4" spans="1:3">
      <c r="A4">
        <f>HYPERLINK("https://bmsprod.service-now.com/nav_to.do?uri=%2Fkb_view.do%3Fsysparm_article%3DKB0042477%26sysparm_stack%3D%26sysparm_view%3D","How to log in to IT Financial Management - ITFM")</f>
        <v>0</v>
      </c>
      <c r="B4">
        <v>0.2370432764291763</v>
      </c>
      <c r="C4" t="s">
        <v>349</v>
      </c>
    </row>
    <row r="5" spans="1:3">
      <c r="A5">
        <f>HYPERLINK("https://bmsprod.service-now.com/nav_to.do?uri=%2Fkb_view.do%3Fsysparm_article%3DKB0041604%26sysparm_stack%3D%26sysparm_view%3D","How to resolve a PO Integration Error during a Fund Purchase Order in ECLIPSE")</f>
        <v>0</v>
      </c>
      <c r="B5">
        <v>0.2263717800378799</v>
      </c>
      <c r="C5" t="s">
        <v>67</v>
      </c>
    </row>
    <row r="6" spans="1:3">
      <c r="A6">
        <f>HYPERLINK("https://bmsprod.service-now.com/nav_to.do?uri=%2Fkb_view.do%3Fsysparm_article%3DKB0011084%26sysparm_stack%3D%26sysparm_view%3D","HDSA: Siebel Clinical: Vendor/Payment Missing in Eclipse")</f>
        <v>0</v>
      </c>
      <c r="B6">
        <v>0.2209982722997665</v>
      </c>
      <c r="C6" t="s">
        <v>230</v>
      </c>
    </row>
    <row r="7" spans="1:3">
      <c r="A7">
        <f>HYPERLINK("https://bmsprod.service-now.com/nav_to.do?uri=%2Fkb_view.do%3Fsysparm_article%3DKB0070578%26sysparm_stack%3D%26sysparm_view%3D","Study Site")</f>
        <v>0</v>
      </c>
      <c r="B7">
        <v>0.2191071212291718</v>
      </c>
      <c r="C7" t="s">
        <v>116</v>
      </c>
    </row>
    <row r="8" spans="1:3">
      <c r="A8">
        <f>HYPERLINK("https://bmsprod.service-now.com/nav_to.do?uri=%2Fkb_view.do%3Fsysparm_article%3DKB0044754%26sysparm_stack%3D%26sysparm_view%3D","How to change Fund Currency in ECLIPSE")</f>
        <v>0</v>
      </c>
      <c r="B8">
        <v>0.218146413564682</v>
      </c>
      <c r="C8" t="s">
        <v>10</v>
      </c>
    </row>
    <row r="9" spans="1:3">
      <c r="A9">
        <f>HYPERLINK("https://bmsprod.service-now.com/nav_to.do?uri=%2Fkb_view.do%3Fsysparm_article%3DKB0010438%26sysparm_stack%3D%26sysparm_view%3D","HDSA: Global Data Repository (GDR) General Information")</f>
        <v>0</v>
      </c>
      <c r="B9">
        <v>0.211652010679245</v>
      </c>
      <c r="C9" t="s">
        <v>350</v>
      </c>
    </row>
    <row r="10" spans="1:3">
      <c r="A10">
        <f>HYPERLINK("https://bmsprod.service-now.com/nav_to.do?uri=%2Fkb_view.do%3Fsysparm_article%3DKB0035780%26sysparm_stack%3D%26sysparm_view%3D","How to resolve Fund related issues in ECLIPSE")</f>
        <v>0</v>
      </c>
      <c r="B10">
        <v>0.2072694301605225</v>
      </c>
      <c r="C10" t="s">
        <v>26</v>
      </c>
    </row>
    <row r="11" spans="1:3">
      <c r="A11">
        <f>HYPERLINK("https://bmsprod.service-now.com/nav_to.do?uri=%2Fkb_view.do%3Fsysparm_article%3DKB0041638%26sysparm_stack%3D%26sysparm_view%3D","How to resolve a Contact type/Phone Number error message for a particular contact in ECLIPSE")</f>
        <v>0</v>
      </c>
      <c r="B11">
        <v>0.2058690190315247</v>
      </c>
      <c r="C11" t="s">
        <v>242</v>
      </c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>
  <dimension ref="A1:C11"/>
  <sheetViews>
    <sheetView workbookViewId="0"/>
  </sheetViews>
  <sheetFormatPr defaultRowHeight="15"/>
  <cols>
    <col min="1" max="1" width="83.7109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HYPERLINK("https://bmsprod.service-now.com/nav_to.do?uri=%2Fkb_view.do%3Fsysparm_article%3DKB0035081%26sysparm_stack%3D%26sysparm_view%3D","How to verify Fund Adjustment Approval flow in ECLIPSE")</f>
        <v>0</v>
      </c>
      <c r="B2">
        <v>0.6087164878845215</v>
      </c>
      <c r="C2" t="s">
        <v>218</v>
      </c>
    </row>
    <row r="3" spans="1:3">
      <c r="A3">
        <f>HYPERLINK("https://bmsprod.service-now.com/nav_to.do?uri=%2Fkb_view.do%3Fsysparm_article%3DKB0044754%26sysparm_stack%3D%26sysparm_view%3D","How to change Fund Currency in ECLIPSE")</f>
        <v>0</v>
      </c>
      <c r="B3">
        <v>0.3605766892433167</v>
      </c>
      <c r="C3" t="s">
        <v>10</v>
      </c>
    </row>
    <row r="4" spans="1:3">
      <c r="A4">
        <f>HYPERLINK("https://bmsprod.service-now.com/nav_to.do?uri=%2Fkb_view.do%3Fsysparm_article%3DKB0011078%26sysparm_stack%3D%26sysparm_view%3D","HDSA: Siebel Clinical: Unable to Change Fund Adjustment Review Status")</f>
        <v>0</v>
      </c>
      <c r="B4">
        <v>0.3594726920127869</v>
      </c>
      <c r="C4" t="s">
        <v>28</v>
      </c>
    </row>
    <row r="5" spans="1:3">
      <c r="A5">
        <f>HYPERLINK("https://bmsprod.service-now.com/nav_to.do?uri=%2Fkb_view.do%3Fsysparm_article%3DKB0041643%26sysparm_stack%3D%26sysparm_view%3D","How to change Fund Reviewer or Approver in ECLIPSE")</f>
        <v>0</v>
      </c>
      <c r="B5">
        <v>0.3427624404430389</v>
      </c>
      <c r="C5" t="s">
        <v>217</v>
      </c>
    </row>
    <row r="6" spans="1:3">
      <c r="A6">
        <f>HYPERLINK("https://bmsprod.service-now.com/nav_to.do?uri=%2Fkb_view.do%3Fsysparm_article%3DKB0039985%26sysparm_stack%3D%26sysparm_view%3D","How to add a contact to the CFM Reviewers Group in ECLIPSE")</f>
        <v>0</v>
      </c>
      <c r="B6">
        <v>0.2877540588378906</v>
      </c>
      <c r="C6" t="s">
        <v>221</v>
      </c>
    </row>
    <row r="7" spans="1:3">
      <c r="A7">
        <f>HYPERLINK("https://bmsprod.service-now.com/nav_to.do?uri=%2Fkb_view.do%3Fsysparm_article%3DKB0011068%26sysparm_stack%3D%26sysparm_view%3D","HDSA: Siebel Clinical : Cannot Delete the Incorrect Attachment in the Adjustment")</f>
        <v>0</v>
      </c>
      <c r="B7">
        <v>0.2554815709590912</v>
      </c>
      <c r="C7" t="s">
        <v>216</v>
      </c>
    </row>
    <row r="8" spans="1:3">
      <c r="A8">
        <f>HYPERLINK("https://bmsprod.service-now.com/nav_to.do?uri=%2Fkb_view.do%3Fsysparm_article%3DKB0039494%26sysparm_stack%3D%26sysparm_view%3D","How to make a salutation message visible after login to ECLIPSE application")</f>
        <v>0</v>
      </c>
      <c r="B8">
        <v>0.2534361481666565</v>
      </c>
      <c r="C8" t="s">
        <v>95</v>
      </c>
    </row>
    <row r="9" spans="1:3">
      <c r="A9">
        <f>HYPERLINK("https://bmsprod.service-now.com/nav_to.do?uri=%2Fkb_view.do%3Fsysparm_article%3DKB0035780%26sysparm_stack%3D%26sysparm_view%3D","How to resolve Fund related issues in ECLIPSE")</f>
        <v>0</v>
      </c>
      <c r="B9">
        <v>0.2477271556854248</v>
      </c>
      <c r="C9" t="s">
        <v>26</v>
      </c>
    </row>
    <row r="10" spans="1:3">
      <c r="A10">
        <f>HYPERLINK("https://bmsprod.service-now.com/nav_to.do?uri=%2Fkb_view.do%3Fsysparm_article%3DKB0011083%26sysparm_stack%3D%26sysparm_view%3D","How to reopen a Fund in ECLIPSE")</f>
        <v>0</v>
      </c>
      <c r="B10">
        <v>0.236792653799057</v>
      </c>
      <c r="C10" t="s">
        <v>219</v>
      </c>
    </row>
    <row r="11" spans="1:3">
      <c r="A11">
        <f>HYPERLINK("https://bmsprod.service-now.com/nav_to.do?uri=%2Fkb_view.do%3Fsysparm_article%3DKB0041596%26sysparm_stack%3D%26sysparm_view%3D","How to delete a Protocol Updates record in ECLIPSE")</f>
        <v>0</v>
      </c>
      <c r="B11">
        <v>0.235328808426857</v>
      </c>
      <c r="C11" t="s">
        <v>22</v>
      </c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>
  <dimension ref="A1:C11"/>
  <sheetViews>
    <sheetView workbookViewId="0"/>
  </sheetViews>
  <sheetFormatPr defaultRowHeight="15"/>
  <cols>
    <col min="1" max="1" width="135.7109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HYPERLINK("https://bmsprod.service-now.com/nav_to.do?uri=%2Fkb_view.do%3Fsysparm_article%3DKB0011103%26sysparm_stack%3D%26sysparm_view%3D","HDSA:Siebel Clinical: MT,RIVRS and TAO Application Access Stuck in 'In Progress'")</f>
        <v>0</v>
      </c>
      <c r="B2">
        <v>0.6562128663063049</v>
      </c>
      <c r="C2" t="s">
        <v>241</v>
      </c>
    </row>
    <row r="3" spans="1:3">
      <c r="A3">
        <f>HYPERLINK("https://bmsprod.service-now.com/nav_to.do?uri=%2Fkb_view.do%3Fsysparm_article%3DKB0011102%26sysparm_stack%3D%26sysparm_view%3D","HDSA:RABS Request for Site Contact Application Approval failure and Site Contact")</f>
        <v>0</v>
      </c>
      <c r="B3">
        <v>0.3591522574424744</v>
      </c>
      <c r="C3" t="s">
        <v>41</v>
      </c>
    </row>
    <row r="4" spans="1:3">
      <c r="A4">
        <f>HYPERLINK("https://bmsprod.service-now.com/nav_to.do?uri=%2Fkb_view.do%3Fsysparm_article%3DKB0011071%26sysparm_stack%3D%26sysparm_view%3D","HDSA: Siebel Clinical: Cannot See The Contact At Site Management Screen")</f>
        <v>0</v>
      </c>
      <c r="B4">
        <v>0.3327381014823914</v>
      </c>
      <c r="C4" t="s">
        <v>25</v>
      </c>
    </row>
    <row r="5" spans="1:3">
      <c r="A5">
        <f>HYPERLINK("https://bmsprod.service-now.com/nav_to.do?uri=%2Fkb_view.do%3Fsysparm_article%3DKB0011074%26sysparm_stack%3D%26sysparm_view%3D","HDSA:Siebel Clinical: Not Having RIVRS Application Access for A Particular User")</f>
        <v>0</v>
      </c>
      <c r="B5">
        <v>0.3193170130252838</v>
      </c>
      <c r="C5" t="s">
        <v>30</v>
      </c>
    </row>
    <row r="6" spans="1:3">
      <c r="A6">
        <f>HYPERLINK("https://bmsprod.service-now.com/nav_to.do?uri=%2Fkb_view.do%3Fsysparm_article%3DKB0070882%26sysparm_stack%3D%26sysparm_view%3D","How to resolve contact not visible under the Site Management tab/how to create a Site Contact Application Approval record in ECLIPSE")</f>
        <v>0</v>
      </c>
      <c r="B6">
        <v>0.3185387253761292</v>
      </c>
      <c r="C6" t="s">
        <v>39</v>
      </c>
    </row>
    <row r="7" spans="1:3">
      <c r="A7">
        <f>HYPERLINK("https://bmsprod.service-now.com/nav_to.do?uri=%2Fkb_view.do%3Fsysparm_article%3DKB0011075%26sysparm_stack%3D%26sysparm_view%3D","HDSA:Siebel Clinical: Missing MT/TAO Application Access For A Particular User")</f>
        <v>0</v>
      </c>
      <c r="B7">
        <v>0.2992518842220306</v>
      </c>
      <c r="C7" t="s">
        <v>43</v>
      </c>
    </row>
    <row r="8" spans="1:3">
      <c r="A8">
        <f>HYPERLINK("https://bmsprod.service-now.com/nav_to.do?uri=%2Fkb_view.do%3Fsysparm_article%3DKB0011107%26sysparm_stack%3D%26sysparm_view%3D","HDSA: Siebel Clinical: Subject Status Present in eDM but not in Eclipse")</f>
        <v>0</v>
      </c>
      <c r="B8">
        <v>0.2951918244361877</v>
      </c>
      <c r="C8" t="s">
        <v>347</v>
      </c>
    </row>
    <row r="9" spans="1:3">
      <c r="A9">
        <f>HYPERLINK("https://bmsprod.service-now.com/nav_to.do?uri=%2Fkb_view.do%3Fsysparm_article%3DKB0010818%26sysparm_stack%3D%26sysparm_view%3D","HDSA: Site Not Correctly Maintained In Eclipse")</f>
        <v>0</v>
      </c>
      <c r="B9">
        <v>0.2937561273574829</v>
      </c>
      <c r="C9" t="s">
        <v>275</v>
      </c>
    </row>
    <row r="10" spans="1:3">
      <c r="A10">
        <f>HYPERLINK("https://bmsprod.service-now.com/nav_to.do?uri=%2Fkb_view.do%3Fsysparm_article%3DKB0071462%26sysparm_stack%3D%26sysparm_view%3D","Eclipse Tire 3: How to resolve Application Approval Access related issues in ECLIPSE")</f>
        <v>0</v>
      </c>
      <c r="B10">
        <v>0.2936534881591797</v>
      </c>
      <c r="C10" t="s">
        <v>42</v>
      </c>
    </row>
    <row r="11" spans="1:3">
      <c r="A11">
        <f>HYPERLINK("https://bmsprod.service-now.com/nav_to.do?uri=%2Fkb_view.do%3Fsysparm_article%3DKB0035569%26sysparm_stack%3D%26sysparm_view%3D","MyTrials: Unable to view study")</f>
        <v>0</v>
      </c>
      <c r="B11">
        <v>0.2893747091293335</v>
      </c>
      <c r="C11" t="s">
        <v>86</v>
      </c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>
  <dimension ref="A1:C11"/>
  <sheetViews>
    <sheetView workbookViewId="0"/>
  </sheetViews>
  <sheetFormatPr defaultRowHeight="15"/>
  <cols>
    <col min="1" max="1" width="100.7109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HYPERLINK("https://bmsprod.service-now.com/nav_to.do?uri=%2Fkb_view.do%3Fsysparm_article%3DKB0011023%26sysparm_stack%3D%26sysparm_view%3D","HDSA: Siebel - The Query Could Not Be Run Because There Is An Invalid Character ")</f>
        <v>0</v>
      </c>
      <c r="B2">
        <v>0.4624890089035034</v>
      </c>
      <c r="C2" t="s">
        <v>351</v>
      </c>
    </row>
    <row r="3" spans="1:3">
      <c r="A3">
        <f>HYPERLINK("https://bmsprod.service-now.com/nav_to.do?uri=%2Fkb_view.do%3Fsysparm_article%3DKB0070816%26sysparm_stack%3D%26sysparm_view%3D","Insight Publisher: Getting Publish Job error stating document cannot be published. ")</f>
        <v>0</v>
      </c>
      <c r="B3">
        <v>0.2777107357978821</v>
      </c>
      <c r="C3" t="s">
        <v>352</v>
      </c>
    </row>
    <row r="4" spans="1:3">
      <c r="A4">
        <f>HYPERLINK("https://bmsprod.service-now.com/nav_to.do?uri=%2Fkb_view.do%3Fsysparm_article%3DKB0016159%26sysparm_stack%3D%26sysparm_view%3D","Name does not appear on the reviewers/approvers list")</f>
        <v>0</v>
      </c>
      <c r="B4">
        <v>0.2065509557723999</v>
      </c>
      <c r="C4" t="s">
        <v>353</v>
      </c>
    </row>
    <row r="5" spans="1:3">
      <c r="A5">
        <f>HYPERLINK("https://bmsprod.service-now.com/nav_to.do?uri=%2Fkb_view.do%3Fsysparm_article%3DKB0028508%26sysparm_stack%3D%26sysparm_view%3D","HDSA: PAMS -Script Manager "Error in Load Map"")</f>
        <v>0</v>
      </c>
      <c r="B5">
        <v>0.2046876847743988</v>
      </c>
      <c r="C5" t="s">
        <v>259</v>
      </c>
    </row>
    <row r="6" spans="1:3">
      <c r="A6">
        <f>HYPERLINK("https://bmsprod.service-now.com/nav_to.do?uri=%2Fkb_view.do%3Fsysparm_article%3DKB0043928%26sysparm_stack%3D%26sysparm_view%3D","clinSIGHT: ICF Grid Column Duplication Error")</f>
        <v>0</v>
      </c>
      <c r="B6">
        <v>0.202522411942482</v>
      </c>
      <c r="C6" t="s">
        <v>354</v>
      </c>
    </row>
    <row r="7" spans="1:3">
      <c r="A7">
        <f>HYPERLINK("https://bmsprod.service-now.com/nav_to.do?uri=%2Fkb_view.do%3Fsysparm_article%3DKB0029773%26sysparm_stack%3D%26sysparm_view%3D","How to log in to JReview")</f>
        <v>0</v>
      </c>
      <c r="B7">
        <v>0.1931529641151428</v>
      </c>
      <c r="C7" t="s">
        <v>244</v>
      </c>
    </row>
    <row r="8" spans="1:3">
      <c r="A8">
        <f>HYPERLINK("https://bmsprod.service-now.com/nav_to.do?uri=%2Fkb_view.do%3Fsysparm_article%3DKB0031586%26sysparm_stack%3D%26sysparm_view%3D","eDM:Unable to generate Blank PDR report in OCP1  because of  special character '&amp;' in visit name.")</f>
        <v>0</v>
      </c>
      <c r="B8">
        <v>0.1930547654628754</v>
      </c>
      <c r="C8" t="s">
        <v>355</v>
      </c>
    </row>
    <row r="9" spans="1:3">
      <c r="A9">
        <f>HYPERLINK("https://bmsprod.service-now.com/nav_to.do?uri=%2Fkb_view.do%3Fsysparm_article%3DKB0030446%26sysparm_stack%3D%26sysparm_view%3D","HDSA: ECLIPSE CORE: Contact/Account not getting imported from CMEH")</f>
        <v>0</v>
      </c>
      <c r="B9">
        <v>0.1926311999559402</v>
      </c>
      <c r="C9" t="s">
        <v>99</v>
      </c>
    </row>
    <row r="10" spans="1:3">
      <c r="A10">
        <f>HYPERLINK("https://bmsprod.service-now.com/nav_to.do?uri=%2Fkb_view.do%3Fsysparm_article%3DKB0010314%26sysparm_stack%3D%26sysparm_view%3D","clinSIGHT: SMP (Site Monitoring Plan) eSignature Submission Error")</f>
        <v>0</v>
      </c>
      <c r="B10">
        <v>0.1904717683792114</v>
      </c>
      <c r="C10" t="s">
        <v>356</v>
      </c>
    </row>
    <row r="11" spans="1:3">
      <c r="A11">
        <f>HYPERLINK("https://bmsprod.service-now.com/nav_to.do?uri=%2Fkb_view.do%3Fsysparm_article%3DKB0010103%26sysparm_stack%3D%26sysparm_view%3D","CS ELN - Out of memory error when displaying document in MS Word section")</f>
        <v>0</v>
      </c>
      <c r="B11">
        <v>0.186957374215126</v>
      </c>
      <c r="C11" t="s">
        <v>357</v>
      </c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>
  <dimension ref="A1:C11"/>
  <sheetViews>
    <sheetView workbookViewId="0"/>
  </sheetViews>
  <sheetFormatPr defaultRowHeight="15"/>
  <cols>
    <col min="1" max="1" width="109.7109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HYPERLINK("https://bmsprod.service-now.com/nav_to.do?uri=%2Fkb_view.do%3Fsysparm_article%3DKB0011066%26sysparm_stack%3D%26sysparm_view%3D","HDSA: Siebel Clinical: Add a Person to BMS Team")</f>
        <v>0</v>
      </c>
      <c r="B2">
        <v>0.5777748227119446</v>
      </c>
      <c r="C2" t="s">
        <v>32</v>
      </c>
    </row>
    <row r="3" spans="1:3">
      <c r="A3">
        <f>HYPERLINK("https://bmsprod.service-now.com/nav_to.do?uri=%2Fkb_view.do%3Fsysparm_article%3DKB0011033%26sysparm_stack%3D%26sysparm_view%3D","HDSA: Country Not Visible")</f>
        <v>0</v>
      </c>
      <c r="B3">
        <v>0.4840090870857239</v>
      </c>
      <c r="C3" t="s">
        <v>44</v>
      </c>
    </row>
    <row r="4" spans="1:3">
      <c r="A4">
        <f>HYPERLINK("https://bmsprod.service-now.com/nav_to.do?uri=%2Fkb_view.do%3Fsysparm_article%3DKB0010824%26sysparm_stack%3D%26sysparm_view%3D","How to add user under BMS Team in ECLIPSE")</f>
        <v>0</v>
      </c>
      <c r="B4">
        <v>0.4025185108184814</v>
      </c>
      <c r="C4" t="s">
        <v>96</v>
      </c>
    </row>
    <row r="5" spans="1:3">
      <c r="A5">
        <f>HYPERLINK("https://bmsprod.service-now.com/nav_to.do?uri=%2Fkb_view.do%3Fsysparm_article%3DKB0010854%26sysparm_stack%3D%26sysparm_view%3D","How to remove a Contact from BMS Team at Study, Country? (ECLIPSE)")</f>
        <v>0</v>
      </c>
      <c r="B5">
        <v>0.3270130157470703</v>
      </c>
      <c r="C5" t="s">
        <v>45</v>
      </c>
    </row>
    <row r="6" spans="1:3">
      <c r="A6">
        <f>HYPERLINK("https://bmsprod.service-now.com/nav_to.do?uri=%2Fkb_view.do%3Fsysparm_article%3DKB0039620%26sysparm_stack%3D%26sysparm_view%3D","How to remove an employee record from BMS team at the Study, Country or Site level in ECLIPSE")</f>
        <v>0</v>
      </c>
      <c r="B6">
        <v>0.3170799911022186</v>
      </c>
      <c r="C6" t="s">
        <v>20</v>
      </c>
    </row>
    <row r="7" spans="1:3">
      <c r="A7">
        <f>HYPERLINK("https://bmsprod.service-now.com/nav_to.do?uri=%2Fkb_view.do%3Fsysparm_article%3DKB0039615%26sysparm_stack%3D%26sysparm_view%3D","How to stop receiving Country Protocol Update Approval e-mail notifications in ECLIPSE")</f>
        <v>0</v>
      </c>
      <c r="B7">
        <v>0.2678041458129883</v>
      </c>
      <c r="C7" t="s">
        <v>132</v>
      </c>
    </row>
    <row r="8" spans="1:3">
      <c r="A8">
        <f>HYPERLINK("https://bmsprod.service-now.com/nav_to.do?uri=%2Fkb_view.do%3Fsysparm_article%3DKB0042819%26sysparm_stack%3D%26sysparm_view%3D","How to change user role under Team Assignments in ECLIPSE")</f>
        <v>0</v>
      </c>
      <c r="B8">
        <v>0.2433317601680756</v>
      </c>
      <c r="C8" t="s">
        <v>50</v>
      </c>
    </row>
    <row r="9" spans="1:3">
      <c r="A9">
        <f>HYPERLINK("https://bmsprod.service-now.com/nav_to.do?uri=%2Fkb_view.do%3Fsysparm_article%3DKB0042822%26sysparm_stack%3D%26sysparm_view%3D","How to swap user under Team Assignments tab in ECLIPSE")</f>
        <v>0</v>
      </c>
      <c r="B9">
        <v>0.2411428391933441</v>
      </c>
      <c r="C9" t="s">
        <v>49</v>
      </c>
    </row>
    <row r="10" spans="1:3">
      <c r="A10">
        <f>HYPERLINK("https://bmsprod.service-now.com/nav_to.do?uri=%2Fkb_view.do%3Fsysparm_article%3DKB0011070%26sysparm_stack%3D%26sysparm_view%3D","HDSA: Siebel Clinical: Duplicate Site Contact Records Under The Site")</f>
        <v>0</v>
      </c>
      <c r="B10">
        <v>0.2397522479295731</v>
      </c>
      <c r="C10" t="s">
        <v>57</v>
      </c>
    </row>
    <row r="11" spans="1:3">
      <c r="A11">
        <f>HYPERLINK("https://bmsprod.service-now.com/nav_to.do?uri=%2Fkb_view.do%3Fsysparm_article%3DKB0031333%26sysparm_stack%3D%26sysparm_view%3D","ECLIPSE:  Protocol Update Version not showing while picking protocol update/How to Perform Country Scoping")</f>
        <v>0</v>
      </c>
      <c r="B11">
        <v>0.2329904437065125</v>
      </c>
      <c r="C11" t="s">
        <v>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C11"/>
  <sheetViews>
    <sheetView workbookViewId="0"/>
  </sheetViews>
  <sheetFormatPr defaultRowHeight="15"/>
  <cols>
    <col min="1" max="1" width="135.7109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HYPERLINK("https://bmsprod.service-now.com/nav_to.do?uri=%2Fkb_view.do%3Fsysparm_article%3DKB0031262%26sysparm_stack%3D%26sysparm_view%3D","How to create the missing Site Payment activities in ECLIPSE")</f>
        <v>0</v>
      </c>
      <c r="B2">
        <v>0.6681841611862183</v>
      </c>
      <c r="C2" t="s">
        <v>76</v>
      </c>
    </row>
    <row r="3" spans="1:3">
      <c r="A3">
        <f>HYPERLINK("https://bmsprod.service-now.com/nav_to.do?uri=%2Fkb_view.do%3Fsysparm_article%3DKB0034964%26sysparm_stack%3D%26sysparm_view%3D","How to update the Site Visit Cost amount under All Payment activity tab in ECLIPSE")</f>
        <v>0</v>
      </c>
      <c r="B3">
        <v>0.3665684461593628</v>
      </c>
      <c r="C3" t="s">
        <v>73</v>
      </c>
    </row>
    <row r="4" spans="1:3">
      <c r="A4">
        <f>HYPERLINK("https://bmsprod.service-now.com/nav_to.do?uri=%2Fkb_view.do%3Fsysparm_article%3DKB0030751%26sysparm_stack%3D%26sysparm_view%3D","HDSA:Siebel Clinical: Payment activities are missing for Site")</f>
        <v>0</v>
      </c>
      <c r="B4">
        <v>0.2211406379938126</v>
      </c>
      <c r="C4" t="s">
        <v>74</v>
      </c>
    </row>
    <row r="5" spans="1:3">
      <c r="A5">
        <f>HYPERLINK("https://bmsprod.service-now.com/nav_to.do?uri=%2Fkb_view.do%3Fsysparm_article%3DKB0041639%26sysparm_stack%3D%26sysparm_view%3D","How to resolve planned milestone dates issues at the fund level in ECLIPSE")</f>
        <v>0</v>
      </c>
      <c r="B5">
        <v>0.217105358839035</v>
      </c>
      <c r="C5" t="s">
        <v>9</v>
      </c>
    </row>
    <row r="6" spans="1:3">
      <c r="A6">
        <f>HYPERLINK("https://bmsprod.service-now.com/nav_to.do?uri=%2Fkb_view.do%3Fsysparm_article%3DKB0070882%26sysparm_stack%3D%26sysparm_view%3D","How to resolve contact not visible under the Site Management tab/how to create a Site Contact Application Approval record in ECLIPSE")</f>
        <v>0</v>
      </c>
      <c r="B6">
        <v>0.2118270546197891</v>
      </c>
      <c r="C6" t="s">
        <v>39</v>
      </c>
    </row>
    <row r="7" spans="1:3">
      <c r="A7">
        <f>HYPERLINK("https://bmsprod.service-now.com/nav_to.do?uri=%2Fkb_view.do%3Fsysparm_article%3DKB0041640%26sysparm_stack%3D%26sysparm_view%3D","How to update IRT Study field in ECLIPSE")</f>
        <v>0</v>
      </c>
      <c r="B7">
        <v>0.2114203274250031</v>
      </c>
      <c r="C7" t="s">
        <v>89</v>
      </c>
    </row>
    <row r="8" spans="1:3">
      <c r="A8">
        <f>HYPERLINK("https://bmsprod.service-now.com/nav_to.do?uri=%2Fkb_view.do%3Fsysparm_article%3DKB0030752%26sysparm_stack%3D%26sysparm_view%3D","Payment Earned amount, Request amount, Withheld amount are incorrectly calculated for a Payment")</f>
        <v>0</v>
      </c>
      <c r="B8">
        <v>0.2085082828998566</v>
      </c>
      <c r="C8" t="s">
        <v>72</v>
      </c>
    </row>
    <row r="9" spans="1:3">
      <c r="A9">
        <f>HYPERLINK("https://bmsprod.service-now.com/nav_to.do?uri=%2Fkb_view.do%3Fsysparm_article%3DKB0044062%26sysparm_stack%3D%26sysparm_view%3D","How to use outage &amp; degradation functionality for incidents")</f>
        <v>0</v>
      </c>
      <c r="B9">
        <v>0.2077776789665222</v>
      </c>
      <c r="C9" t="s">
        <v>90</v>
      </c>
    </row>
    <row r="10" spans="1:3">
      <c r="A10">
        <f>HYPERLINK("https://bmsprod.service-now.com/nav_to.do?uri=%2Fkb_view.do%3Fsysparm_article%3DKB0034849%26sysparm_stack%3D%26sysparm_view%3D","How to troubleshoot issues on Site visit payment activities in ECLIPSE")</f>
        <v>0</v>
      </c>
      <c r="B10">
        <v>0.2073797881603241</v>
      </c>
      <c r="C10" t="s">
        <v>80</v>
      </c>
    </row>
    <row r="11" spans="1:3">
      <c r="A11">
        <f>HYPERLINK("https://bmsprod.service-now.com/nav_to.do?uri=%2Fkb_view.do%3Fsysparm_article%3DKB0041596%26sysparm_stack%3D%26sysparm_view%3D","How to delete a Protocol Updates record in ECLIPSE")</f>
        <v>0</v>
      </c>
      <c r="B11">
        <v>0.2028025984764099</v>
      </c>
      <c r="C11" t="s">
        <v>22</v>
      </c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>
  <dimension ref="A1:C11"/>
  <sheetViews>
    <sheetView workbookViewId="0"/>
  </sheetViews>
  <sheetFormatPr defaultRowHeight="15"/>
  <cols>
    <col min="1" max="1" width="96.7109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HYPERLINK("https://bmsprod.service-now.com/nav_to.do?uri=%2Fkb_view.do%3Fsysparm_article%3DKB0017510%26sysparm_stack%3D%26sysparm_view%3D","HDSA:  User no more have edit access to Financial Agreement tab from All View")</f>
        <v>0</v>
      </c>
      <c r="B2">
        <v>0.6159126758575439</v>
      </c>
      <c r="C2" t="s">
        <v>112</v>
      </c>
    </row>
    <row r="3" spans="1:3">
      <c r="A3">
        <f>HYPERLINK("https://bmsprod.service-now.com/nav_to.do?uri=%2Fkb_view.do%3Fsysparm_article%3DKB0010824%26sysparm_stack%3D%26sysparm_view%3D","How to add user under BMS Team in ECLIPSE")</f>
        <v>0</v>
      </c>
      <c r="B3">
        <v>0.2796768248081207</v>
      </c>
      <c r="C3" t="s">
        <v>96</v>
      </c>
    </row>
    <row r="4" spans="1:3">
      <c r="A4">
        <f>HYPERLINK("https://bmsprod.service-now.com/nav_to.do?uri=%2Fkb_view.do%3Fsysparm_article%3DKB0026817%26sysparm_stack%3D%26sysparm_view%3D","HDSA: Eclipse")</f>
        <v>0</v>
      </c>
      <c r="B4">
        <v>0.2393349856138229</v>
      </c>
      <c r="C4" t="s">
        <v>263</v>
      </c>
    </row>
    <row r="5" spans="1:3">
      <c r="A5">
        <f>HYPERLINK("https://bmsprod.service-now.com/nav_to.do?uri=%2Fkb_view.do%3Fsysparm_article%3DKB0011066%26sysparm_stack%3D%26sysparm_view%3D","HDSA: Siebel Clinical: Add a Person to BMS Team")</f>
        <v>0</v>
      </c>
      <c r="B5">
        <v>0.2291557788848877</v>
      </c>
      <c r="C5" t="s">
        <v>32</v>
      </c>
    </row>
    <row r="6" spans="1:3">
      <c r="A6">
        <f>HYPERLINK("https://bmsprod.service-now.com/nav_to.do?uri=%2Fkb_view.do%3Fsysparm_article%3DKB0010854%26sysparm_stack%3D%26sysparm_view%3D","How to remove a Contact from BMS Team at Study, Country? (ECLIPSE)")</f>
        <v>0</v>
      </c>
      <c r="B6">
        <v>0.2233925759792328</v>
      </c>
      <c r="C6" t="s">
        <v>45</v>
      </c>
    </row>
    <row r="7" spans="1:3">
      <c r="A7">
        <f>HYPERLINK("https://bmsprod.service-now.com/nav_to.do?uri=%2Fkb_view.do%3Fsysparm_article%3DKB0045106%26sysparm_stack%3D%26sysparm_view%3D","How to  add user to all Countries and Site teams under a Study in ECLIPSE")</f>
        <v>0</v>
      </c>
      <c r="B7">
        <v>0.2189412862062454</v>
      </c>
      <c r="C7" t="s">
        <v>53</v>
      </c>
    </row>
    <row r="8" spans="1:3">
      <c r="A8">
        <f>HYPERLINK("https://bmsprod.service-now.com/nav_to.do?uri=%2Fkb_view.do%3Fsysparm_article%3DKB0039620%26sysparm_stack%3D%26sysparm_view%3D","How to remove an employee record from BMS team at the Study, Country or Site level in ECLIPSE")</f>
        <v>0</v>
      </c>
      <c r="B8">
        <v>0.2182489633560181</v>
      </c>
      <c r="C8" t="s">
        <v>20</v>
      </c>
    </row>
    <row r="9" spans="1:3">
      <c r="A9">
        <f>HYPERLINK("https://bmsprod.service-now.com/nav_to.do?uri=%2Fkb_view.do%3Fsysparm_article%3DKB0011101%26sysparm_stack%3D%26sysparm_view%3D","HDSA: Primary All vs My Protocol Site Views")</f>
        <v>0</v>
      </c>
      <c r="B9">
        <v>0.2178210914134979</v>
      </c>
      <c r="C9" t="s">
        <v>108</v>
      </c>
    </row>
    <row r="10" spans="1:3">
      <c r="A10">
        <f>HYPERLINK("https://bmsprod.service-now.com/nav_to.do?uri=%2Fkb_view.do%3Fsysparm_article%3DKB0011071%26sysparm_stack%3D%26sysparm_view%3D","HDSA: Siebel Clinical: Cannot See The Contact At Site Management Screen")</f>
        <v>0</v>
      </c>
      <c r="B10">
        <v>0.2152865678071976</v>
      </c>
      <c r="C10" t="s">
        <v>25</v>
      </c>
    </row>
    <row r="11" spans="1:3">
      <c r="A11">
        <f>HYPERLINK("https://bmsprod.service-now.com/nav_to.do?uri=%2Fkb_view.do%3Fsysparm_article%3DKB0011033%26sysparm_stack%3D%26sysparm_view%3D","HDSA: Country Not Visible")</f>
        <v>0</v>
      </c>
      <c r="B11">
        <v>0.2146408259868622</v>
      </c>
      <c r="C11" t="s">
        <v>44</v>
      </c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>
  <dimension ref="A1:C11"/>
  <sheetViews>
    <sheetView workbookViewId="0"/>
  </sheetViews>
  <sheetFormatPr defaultRowHeight="15"/>
  <cols>
    <col min="1" max="1" width="66.7109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HYPERLINK("https://bmsprod.service-now.com/nav_to.do?uri=%2Fkb_view.do%3Fsysparm_article%3DKB0044756%26sysparm_stack%3D%26sysparm_view%3D","How to allow popups on the ECLIPSE application in Google Chrome")</f>
        <v>0</v>
      </c>
      <c r="B2">
        <v>0.5781152248382568</v>
      </c>
      <c r="C2" t="s">
        <v>168</v>
      </c>
    </row>
    <row r="3" spans="1:3">
      <c r="A3">
        <f>HYPERLINK("https://bmsprod.service-now.com/nav_to.do?uri=%2Fkb_view.do%3Fsysparm_article%3DKB0042885%26sysparm_stack%3D%26sysparm_view%3D","How to clear browsing history  in Google Chrome")</f>
        <v>0</v>
      </c>
      <c r="B3">
        <v>0.3330229520797729</v>
      </c>
      <c r="C3" t="s">
        <v>240</v>
      </c>
    </row>
    <row r="4" spans="1:3">
      <c r="A4">
        <f>HYPERLINK("https://bmsprod.service-now.com/nav_to.do?uri=%2Fkb_view.do%3Fsysparm_article%3DKB0029714%26sysparm_stack%3D%26sysparm_view%3D","How to install Google Chrome")</f>
        <v>0</v>
      </c>
      <c r="B4">
        <v>0.2985178232192993</v>
      </c>
      <c r="C4" t="s">
        <v>103</v>
      </c>
    </row>
    <row r="5" spans="1:3">
      <c r="A5">
        <f>HYPERLINK("https://bmsprod.service-now.com/nav_to.do?uri=%2Fkb_view.do%3Fsysparm_article%3DKB0029994%26sysparm_stack%3D%26sysparm_view%3D","HDSA:  Performance issues for Eclipse")</f>
        <v>0</v>
      </c>
      <c r="B5">
        <v>0.2764692902565002</v>
      </c>
      <c r="C5" t="s">
        <v>281</v>
      </c>
    </row>
    <row r="6" spans="1:3">
      <c r="A6">
        <f>HYPERLINK("https://bmsprod.service-now.com/nav_to.do?uri=%2Fkb_view.do%3Fsysparm_article%3DKB0025943%26sysparm_stack%3D%26sysparm_view%3D","How to restore advanced settings in Internet Explorer")</f>
        <v>0</v>
      </c>
      <c r="B6">
        <v>0.2608522772789001</v>
      </c>
      <c r="C6" t="s">
        <v>286</v>
      </c>
    </row>
    <row r="7" spans="1:3">
      <c r="A7">
        <f>HYPERLINK("https://bmsprod.service-now.com/nav_to.do?uri=%2Fkb_view.do%3Fsysparm_article%3DKB0070061%26sysparm_stack%3D%26sysparm_view%3D","How to clear Safari cache on iOS device")</f>
        <v>0</v>
      </c>
      <c r="B7">
        <v>0.2596296370029449</v>
      </c>
      <c r="C7" t="s">
        <v>358</v>
      </c>
    </row>
    <row r="8" spans="1:3">
      <c r="A8">
        <f>HYPERLINK("https://bmsprod.service-now.com/nav_to.do?uri=%2Fkb_view.do%3Fsysparm_article%3DKB0040010%26sysparm_stack%3D%26sysparm_view%3D","How to resolve Java-related errors for eDM")</f>
        <v>0</v>
      </c>
      <c r="B8">
        <v>0.2557749152183533</v>
      </c>
      <c r="C8" t="s">
        <v>359</v>
      </c>
    </row>
    <row r="9" spans="1:3">
      <c r="A9">
        <f>HYPERLINK("https://bmsprod.service-now.com/nav_to.do?uri=%2Fkb_view.do%3Fsysparm_article%3DKB0042857%26sysparm_stack%3D%26sysparm_view%3D","How to enable dashboards")</f>
        <v>0</v>
      </c>
      <c r="B9">
        <v>0.2360879778862</v>
      </c>
      <c r="C9" t="s">
        <v>101</v>
      </c>
    </row>
    <row r="10" spans="1:3">
      <c r="A10">
        <f>HYPERLINK("https://bmsprod.service-now.com/nav_to.do?uri=%2Fkb_view.do%3Fsysparm_article%3DKB0029862%26sysparm_stack%3D%26sysparm_view%3D","How to reset your Internet Explorer browser")</f>
        <v>0</v>
      </c>
      <c r="B10">
        <v>0.2308855354785919</v>
      </c>
      <c r="C10" t="s">
        <v>167</v>
      </c>
    </row>
    <row r="11" spans="1:3">
      <c r="A11">
        <f>HYPERLINK("https://bmsprod.service-now.com/nav_to.do?uri=%2Fkb_view.do%3Fsysparm_article%3DKB0044133%26sysparm_stack%3D%26sysparm_view%3D","Chrome: Search function is slow")</f>
        <v>0</v>
      </c>
      <c r="B11">
        <v>0.2286790460348129</v>
      </c>
      <c r="C11" t="s">
        <v>297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>
  <dimension ref="A1:C11"/>
  <sheetViews>
    <sheetView workbookViewId="0"/>
  </sheetViews>
  <sheetFormatPr defaultRowHeight="15"/>
  <cols>
    <col min="1" max="1" width="95.7109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HYPERLINK("https://bmsprod.service-now.com/nav_to.do?uri=%2Fkb_view.do%3Fsysparm_article%3DKB0016001%26sysparm_stack%3D%26sysparm_view%3D","What to do if the Paid to Date or Available Fund Balance for a Fund is incorrect in ECLIPSE")</f>
        <v>0</v>
      </c>
      <c r="B2">
        <v>0.5787500143051147</v>
      </c>
      <c r="C2" t="s">
        <v>70</v>
      </c>
    </row>
    <row r="3" spans="1:3">
      <c r="A3">
        <f>HYPERLINK("https://bmsprod.service-now.com/nav_to.do?uri=%2Fkb_view.do%3Fsysparm_article%3DKB0032414%26sysparm_stack%3D%26sysparm_view%3D","How to use MaxEAM Assignment Manager when the selected Labor has no available work hours")</f>
        <v>0</v>
      </c>
      <c r="B3">
        <v>0.2481562793254852</v>
      </c>
      <c r="C3" t="s">
        <v>360</v>
      </c>
    </row>
    <row r="4" spans="1:3">
      <c r="A4">
        <f>HYPERLINK("https://bmsprod.service-now.com/nav_to.do?uri=%2Fkb_view.do%3Fsysparm_article%3DKB0011504%26sysparm_stack%3D%26sysparm_view%3D","Symyx ELN: Balance integration error")</f>
        <v>0</v>
      </c>
      <c r="B4">
        <v>0.2378476709127426</v>
      </c>
      <c r="C4" t="s">
        <v>327</v>
      </c>
    </row>
    <row r="5" spans="1:3">
      <c r="A5">
        <f>HYPERLINK("https://bmsprod.service-now.com/nav_to.do?uri=%2Fkb_view.do%3Fsysparm_article%3DKB0030876%26sysparm_stack%3D%26sysparm_view%3D","Eclipse:fund balance should not be zero for CA209-040-0017 ")</f>
        <v>0</v>
      </c>
      <c r="B5">
        <v>0.2347680330276489</v>
      </c>
      <c r="C5" t="s">
        <v>254</v>
      </c>
    </row>
    <row r="6" spans="1:3">
      <c r="A6">
        <f>HYPERLINK("https://bmsprod.service-now.com/nav_to.do?uri=%2Fkb_view.do%3Fsysparm_article%3DKB0041604%26sysparm_stack%3D%26sysparm_view%3D","How to resolve a PO Integration Error during a Fund Purchase Order in ECLIPSE")</f>
        <v>0</v>
      </c>
      <c r="B6">
        <v>0.2333340048789978</v>
      </c>
      <c r="C6" t="s">
        <v>67</v>
      </c>
    </row>
    <row r="7" spans="1:3">
      <c r="A7">
        <f>HYPERLINK("https://bmsprod.service-now.com/nav_to.do?uri=%2Fkb_view.do%3Fsysparm_article%3DKB0039486%26sysparm_stack%3D%26sysparm_view%3D","How to resolve an issue when the Fund is associated with a wrong vendor in ECLIPSE")</f>
        <v>0</v>
      </c>
      <c r="B7">
        <v>0.2265680134296417</v>
      </c>
      <c r="C7" t="s">
        <v>69</v>
      </c>
    </row>
    <row r="8" spans="1:3">
      <c r="A8">
        <f>HYPERLINK("https://bmsprod.service-now.com/nav_to.do?uri=%2Fkb_view.do%3Fsysparm_article%3DKB0012386%26sysparm_stack%3D%26sysparm_view%3D","What to do if a manager assignment is incorrect in eTime")</f>
        <v>0</v>
      </c>
      <c r="B8">
        <v>0.2215916216373444</v>
      </c>
      <c r="C8" t="s">
        <v>361</v>
      </c>
    </row>
    <row r="9" spans="1:3">
      <c r="A9">
        <f>HYPERLINK("https://bmsprod.service-now.com/nav_to.do?uri=%2Fkb_view.do%3Fsysparm_article%3DKB0034084%26sysparm_stack%3D%26sysparm_view%3D","What to do if the product plan is not available in the Fund Transfer selection screen in RPM")</f>
        <v>0</v>
      </c>
      <c r="B9">
        <v>0.2211869657039642</v>
      </c>
      <c r="C9" t="s">
        <v>362</v>
      </c>
    </row>
    <row r="10" spans="1:3">
      <c r="A10">
        <f>HYPERLINK("https://bmsprod.service-now.com/nav_to.do?uri=%2Fkb_view.do%3Fsysparm_article%3DKB0034130%26sysparm_stack%3D%26sysparm_view%3D","What to do if you are unable to process a payment in SAP")</f>
        <v>0</v>
      </c>
      <c r="B10">
        <v>0.2198685258626938</v>
      </c>
      <c r="C10" t="s">
        <v>363</v>
      </c>
    </row>
    <row r="11" spans="1:3">
      <c r="A11">
        <f>HYPERLINK("https://bmsprod.service-now.com/nav_to.do?uri=%2Fkb_view.do%3Fsysparm_article%3DKB0012271%26sysparm_stack%3D%26sysparm_view%3D","How to correct a coordinator listed in eTime")</f>
        <v>0</v>
      </c>
      <c r="B11">
        <v>0.2175798416137695</v>
      </c>
      <c r="C11" t="s">
        <v>364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>
  <dimension ref="A1:C11"/>
  <sheetViews>
    <sheetView workbookViewId="0"/>
  </sheetViews>
  <sheetFormatPr defaultRowHeight="15"/>
  <cols>
    <col min="1" max="1" width="109.7109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HYPERLINK("https://bmsprod.service-now.com/nav_to.do?uri=%2Fkb_view.do%3Fsysparm_article%3DKB0031333%26sysparm_stack%3D%26sysparm_view%3D","ECLIPSE:  Protocol Update Version not showing while picking protocol update/How to Perform Country Scoping")</f>
        <v>0</v>
      </c>
      <c r="B2">
        <v>0.6536074876785278</v>
      </c>
      <c r="C2" t="s">
        <v>5</v>
      </c>
    </row>
    <row r="3" spans="1:3">
      <c r="A3">
        <f>HYPERLINK("https://bmsprod.service-now.com/nav_to.do?uri=%2Fkb_view.do%3Fsysparm_article%3DKB0011104%26sysparm_stack%3D%26sysparm_view%3D","HDSA:Siebel Clinical: Procedure to Correctly Scope Documents At The Protocol")</f>
        <v>0</v>
      </c>
      <c r="B3">
        <v>0.3638929426670074</v>
      </c>
      <c r="C3" t="s">
        <v>8</v>
      </c>
    </row>
    <row r="4" spans="1:3">
      <c r="A4">
        <f>HYPERLINK("https://bmsprod.service-now.com/nav_to.do?uri=%2Fkb_view.do%3Fsysparm_article%3DKB0010847%26sysparm_stack%3D%26sysparm_view%3D","HDSA: Siebel Clinical: How Do I Stop Getting Country Protocol Update Approval Em")</f>
        <v>0</v>
      </c>
      <c r="B4">
        <v>0.3330157399177551</v>
      </c>
      <c r="C4" t="s">
        <v>172</v>
      </c>
    </row>
    <row r="5" spans="1:3">
      <c r="A5">
        <f>HYPERLINK("https://bmsprod.service-now.com/nav_to.do?uri=%2Fkb_view.do%3Fsysparm_article%3DKB0041596%26sysparm_stack%3D%26sysparm_view%3D","How to delete a Protocol Updates record in ECLIPSE")</f>
        <v>0</v>
      </c>
      <c r="B5">
        <v>0.3076550960540771</v>
      </c>
      <c r="C5" t="s">
        <v>22</v>
      </c>
    </row>
    <row r="6" spans="1:3">
      <c r="A6">
        <f>HYPERLINK("https://bmsprod.service-now.com/nav_to.do?uri=%2Fkb_view.do%3Fsysparm_article%3DKB0039615%26sysparm_stack%3D%26sysparm_view%3D","How to stop receiving Country Protocol Update Approval e-mail notifications in ECLIPSE")</f>
        <v>0</v>
      </c>
      <c r="B6">
        <v>0.2627493441104889</v>
      </c>
      <c r="C6" t="s">
        <v>132</v>
      </c>
    </row>
    <row r="7" spans="1:3">
      <c r="A7">
        <f>HYPERLINK("https://bmsprod.service-now.com/nav_to.do?uri=%2Fkb_view.do%3Fsysparm_article%3DKB0044754%26sysparm_stack%3D%26sysparm_view%3D","How to change Fund Currency in ECLIPSE")</f>
        <v>0</v>
      </c>
      <c r="B7">
        <v>0.2566983997821808</v>
      </c>
      <c r="C7" t="s">
        <v>10</v>
      </c>
    </row>
    <row r="8" spans="1:3">
      <c r="A8">
        <f>HYPERLINK("https://bmsprod.service-now.com/nav_to.do?uri=%2Fkb_view.do%3Fsysparm_article%3DKB0011066%26sysparm_stack%3D%26sysparm_view%3D","HDSA: Siebel Clinical: Add a Person to BMS Team")</f>
        <v>0</v>
      </c>
      <c r="B8">
        <v>0.2562674880027771</v>
      </c>
      <c r="C8" t="s">
        <v>32</v>
      </c>
    </row>
    <row r="9" spans="1:3">
      <c r="A9">
        <f>HYPERLINK("https://bmsprod.service-now.com/nav_to.do?uri=%2Fkb_view.do%3Fsysparm_article%3DKB0011071%26sysparm_stack%3D%26sysparm_view%3D","HDSA: Siebel Clinical: Cannot See The Contact At Site Management Screen")</f>
        <v>0</v>
      </c>
      <c r="B9">
        <v>0.2440554350614548</v>
      </c>
      <c r="C9" t="s">
        <v>25</v>
      </c>
    </row>
    <row r="10" spans="1:3">
      <c r="A10">
        <f>HYPERLINK("https://bmsprod.service-now.com/nav_to.do?uri=%2Fkb_view.do%3Fsysparm_article%3DKB0010841%26sysparm_stack%3D%26sysparm_view%3D","HDSA: Cannot Update the Country Enrollment Status Field from Recruiting to Other")</f>
        <v>0</v>
      </c>
      <c r="B10">
        <v>0.2394668012857437</v>
      </c>
      <c r="C10" t="s">
        <v>36</v>
      </c>
    </row>
    <row r="11" spans="1:3">
      <c r="A11">
        <f>HYPERLINK("https://bmsprod.service-now.com/nav_to.do?uri=%2Fkb_view.do%3Fsysparm_article%3DKB0011041%26sysparm_stack%3D%26sysparm_view%3D","HDSA: Field Is Grayed Out, How To Enter MOH Approval Date For Country")</f>
        <v>0</v>
      </c>
      <c r="B11">
        <v>0.2351883202791214</v>
      </c>
      <c r="C11" t="s">
        <v>3</v>
      </c>
    </row>
  </sheetData>
  <pageMargins left="0.7" right="0.7" top="0.75" bottom="0.75" header="0.3" footer="0.3"/>
</worksheet>
</file>

<file path=xl/worksheets/sheet144.xml><?xml version="1.0" encoding="utf-8"?>
<worksheet xmlns="http://schemas.openxmlformats.org/spreadsheetml/2006/main" xmlns:r="http://schemas.openxmlformats.org/officeDocument/2006/relationships">
  <dimension ref="A1:C11"/>
  <sheetViews>
    <sheetView workbookViewId="0"/>
  </sheetViews>
  <sheetFormatPr defaultRowHeight="15"/>
  <cols>
    <col min="1" max="1" width="108.7109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HYPERLINK("https://bmsprod.service-now.com/nav_to.do?uri=%2Fkb_view.do%3Fsysparm_article%3DKB0011061%26sysparm_stack%3D%26sysparm_view%3D","HDSA:LPLV Final At Site Is Not Populating/Not Getting Rolled Up From The Subject")</f>
        <v>0</v>
      </c>
      <c r="B2">
        <v>0.651605486869812</v>
      </c>
      <c r="C2" t="s">
        <v>145</v>
      </c>
    </row>
    <row r="3" spans="1:3">
      <c r="A3">
        <f>HYPERLINK("https://bmsprod.service-now.com/nav_to.do?uri=%2Fkb_view.do%3Fsysparm_article%3DKB0011063%26sysparm_stack%3D%26sysparm_view%3D","HDSA: LPLV ST At Site Is Not Populating / Not Getting Rolled Up From The Subject")</f>
        <v>0</v>
      </c>
      <c r="B3">
        <v>0.564522385597229</v>
      </c>
      <c r="C3" t="s">
        <v>143</v>
      </c>
    </row>
    <row r="4" spans="1:3">
      <c r="A4">
        <f>HYPERLINK("https://bmsprod.service-now.com/nav_to.do?uri=%2Fkb_view.do%3Fsysparm_article%3DKB0011062%26sysparm_stack%3D%26sysparm_view%3D","HDSA: LPLV LT At Site Is Not Populating/Not Getting Rolled Up From The Subjects")</f>
        <v>0</v>
      </c>
      <c r="B4">
        <v>0.5621027946472168</v>
      </c>
      <c r="C4" t="s">
        <v>141</v>
      </c>
    </row>
    <row r="5" spans="1:3">
      <c r="A5">
        <f>HYPERLINK("https://bmsprod.service-now.com/nav_to.do?uri=%2Fkb_view.do%3Fsysparm_article%3DKB0011089%26sysparm_stack%3D%26sysparm_view%3D","HDSA: FPFV LT At Site Is Not Populating / Not Getting Pulled From Subjects")</f>
        <v>0</v>
      </c>
      <c r="B5">
        <v>0.5617849826812744</v>
      </c>
      <c r="C5" t="s">
        <v>140</v>
      </c>
    </row>
    <row r="6" spans="1:3">
      <c r="A6">
        <f>HYPERLINK("https://bmsprod.service-now.com/nav_to.do?uri=%2Fkb_view.do%3Fsysparm_article%3DKB0011052%26sysparm_stack%3D%26sysparm_view%3D","HDSA: LPLV LT At Country Is Not Populating / Not Getting Roll-Up From Sites.")</f>
        <v>0</v>
      </c>
      <c r="B6">
        <v>0.519635796546936</v>
      </c>
      <c r="C6" t="s">
        <v>38</v>
      </c>
    </row>
    <row r="7" spans="1:3">
      <c r="A7">
        <f>HYPERLINK("https://bmsprod.service-now.com/nav_to.do?uri=%2Fkb_view.do%3Fsysparm_article%3DKB0011050%26sysparm_stack%3D%26sysparm_view%3D","HDSA: LPLV ST At Country Is Not Populating / Not Getting Roll-Up From Sites.")</f>
        <v>0</v>
      </c>
      <c r="B7">
        <v>0.5142166614532471</v>
      </c>
      <c r="C7" t="s">
        <v>37</v>
      </c>
    </row>
    <row r="8" spans="1:3">
      <c r="A8">
        <f>HYPERLINK("https://bmsprod.service-now.com/nav_to.do?uri=%2Fkb_view.do%3Fsysparm_article%3DKB0011051%26sysparm_stack%3D%26sysparm_view%3D","HDSA:LPLV ST At Study Is Not Populating / Not Getting Roll-Up From Country")</f>
        <v>0</v>
      </c>
      <c r="B8">
        <v>0.5000814199447632</v>
      </c>
      <c r="C8" t="s">
        <v>158</v>
      </c>
    </row>
    <row r="9" spans="1:3">
      <c r="A9">
        <f>HYPERLINK("https://bmsprod.service-now.com/nav_to.do?uri=%2Fkb_view.do%3Fsysparm_article%3DKB0011096%26sysparm_stack%3D%26sysparm_view%3D","HDSA: LPFV At Site Is Not Populating / Not Getting Rolled Up From The Subjects")</f>
        <v>0</v>
      </c>
      <c r="B9">
        <v>0.4993379712104797</v>
      </c>
      <c r="C9" t="s">
        <v>142</v>
      </c>
    </row>
    <row r="10" spans="1:3">
      <c r="A10">
        <f>HYPERLINK("https://bmsprod.service-now.com/nav_to.do?uri=%2Fkb_view.do%3Fsysparm_article%3DKB0040412%26sysparm_stack%3D%26sysparm_view%3D","How to resolve issues if LPLV ST at Country Is not populating / not getting roll-up from Sites in ECLIPSE")</f>
        <v>0</v>
      </c>
      <c r="B10">
        <v>0.4924058020114899</v>
      </c>
      <c r="C10" t="s">
        <v>156</v>
      </c>
    </row>
    <row r="11" spans="1:3">
      <c r="A11">
        <f>HYPERLINK("https://bmsprod.service-now.com/nav_to.do?uri=%2Fkb_view.do%3Fsysparm_article%3DKB0011097%26sysparm_stack%3D%26sysparm_view%3D","HDSA: LPLT At Site Is Not Populating / Not Getting Rolled Up From The Subjects")</f>
        <v>0</v>
      </c>
      <c r="B11">
        <v>0.4916233420372009</v>
      </c>
      <c r="C11" t="s">
        <v>144</v>
      </c>
    </row>
  </sheetData>
  <pageMargins left="0.7" right="0.7" top="0.75" bottom="0.75" header="0.3" footer="0.3"/>
</worksheet>
</file>

<file path=xl/worksheets/sheet145.xml><?xml version="1.0" encoding="utf-8"?>
<worksheet xmlns="http://schemas.openxmlformats.org/spreadsheetml/2006/main" xmlns:r="http://schemas.openxmlformats.org/officeDocument/2006/relationships">
  <dimension ref="A1:C11"/>
  <sheetViews>
    <sheetView workbookViewId="0"/>
  </sheetViews>
  <sheetFormatPr defaultRowHeight="15"/>
  <cols>
    <col min="1" max="1" width="84.7109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HYPERLINK("https://bmsprod.service-now.com/nav_to.do?uri=%2Fkb_view.do%3Fsysparm_article%3DKB0011034%26sysparm_stack%3D%26sysparm_view%3D","HDSA: Country Status Change State Model Transitions Available ")</f>
        <v>0</v>
      </c>
      <c r="B2">
        <v>0.5567264556884766</v>
      </c>
      <c r="C2" t="s">
        <v>15</v>
      </c>
    </row>
    <row r="3" spans="1:3">
      <c r="A3">
        <f>HYPERLINK("https://bmsprod.service-now.com/nav_to.do?uri=%2Fkb_view.do%3Fsysparm_article%3DKB0010822%26sysparm_stack%3D%26sysparm_view%3D","HDSA: Study Status Change State Model Transitions available")</f>
        <v>0</v>
      </c>
      <c r="B3">
        <v>0.5296095609664917</v>
      </c>
      <c r="C3" t="s">
        <v>18</v>
      </c>
    </row>
    <row r="4" spans="1:3">
      <c r="A4">
        <f>HYPERLINK("https://bmsprod.service-now.com/nav_to.do?uri=%2Fkb_view.do%3Fsysparm_article%3DKB0010817%26sysparm_stack%3D%26sysparm_view%3D","HDSA: Site Enrollment Status Change State Model Transitions Available ")</f>
        <v>0</v>
      </c>
      <c r="B4">
        <v>0.4527795910835266</v>
      </c>
      <c r="C4" t="s">
        <v>17</v>
      </c>
    </row>
    <row r="5" spans="1:3">
      <c r="A5">
        <f>HYPERLINK("https://bmsprod.service-now.com/nav_to.do?uri=%2Fkb_view.do%3Fsysparm_article%3DKB0012546%26sysparm_stack%3D%26sysparm_view%3D","HDSA - Update Country Status from On Hold to Cancelled")</f>
        <v>0</v>
      </c>
      <c r="B5">
        <v>0.436650425195694</v>
      </c>
      <c r="C5" t="s">
        <v>16</v>
      </c>
    </row>
    <row r="6" spans="1:3">
      <c r="A6">
        <f>HYPERLINK("https://bmsprod.service-now.com/nav_to.do?uri=%2Fkb_view.do%3Fsysparm_article%3DKB0010821%26sysparm_stack%3D%26sysparm_view%3D","HDSA: Study Enrollment Status Change State Model Transitions Available")</f>
        <v>0</v>
      </c>
      <c r="B6">
        <v>0.3910205960273743</v>
      </c>
      <c r="C6" t="s">
        <v>21</v>
      </c>
    </row>
    <row r="7" spans="1:3">
      <c r="A7">
        <f>HYPERLINK("https://bmsprod.service-now.com/nav_to.do?uri=%2Fkb_view.do%3Fsysparm_article%3DKB0011032%26sysparm_stack%3D%26sysparm_view%3D","HDSA: Country Enrollment Status Change State Model Transitions Available ")</f>
        <v>0</v>
      </c>
      <c r="B7">
        <v>0.3882881999015808</v>
      </c>
      <c r="C7" t="s">
        <v>19</v>
      </c>
    </row>
    <row r="8" spans="1:3">
      <c r="A8">
        <f>HYPERLINK("https://bmsprod.service-now.com/nav_to.do?uri=%2Fkb_view.do%3Fsysparm_article%3DKB0096914%26sysparm_stack%3D%26sysparm_view%3D","How to change site status from Active to Selected in ECLIPSE")</f>
        <v>0</v>
      </c>
      <c r="B8">
        <v>0.3772466778755188</v>
      </c>
      <c r="C8" t="s">
        <v>13</v>
      </c>
    </row>
    <row r="9" spans="1:3">
      <c r="A9">
        <f>HYPERLINK("https://bmsprod.service-now.com/nav_to.do?uri=%2Fkb_view.do%3Fsysparm_article%3DKB0010848%26sysparm_stack%3D%26sysparm_view%3D","HDSA: Siebel Clinical: How To Change A Site Status From Selected To Active")</f>
        <v>0</v>
      </c>
      <c r="B9">
        <v>0.3335037231445312</v>
      </c>
      <c r="C9" t="s">
        <v>14</v>
      </c>
    </row>
    <row r="10" spans="1:3">
      <c r="A10">
        <f>HYPERLINK("https://bmsprod.service-now.com/nav_to.do?uri=%2Fkb_view.do%3Fsysparm_article%3DKB0010819%26sysparm_stack%3D%26sysparm_view%3D","ECLIPSE:  How to Change Site status change from "Active" to "Clinically Complete"")</f>
        <v>0</v>
      </c>
      <c r="B10">
        <v>0.302824467420578</v>
      </c>
      <c r="C10" t="s">
        <v>34</v>
      </c>
    </row>
    <row r="11" spans="1:3">
      <c r="A11">
        <f>HYPERLINK("https://bmsprod.service-now.com/nav_to.do?uri=%2Fkb_view.do%3Fsysparm_article%3DKB0042819%26sysparm_stack%3D%26sysparm_view%3D","How to change user role under Team Assignments in ECLIPSE")</f>
        <v>0</v>
      </c>
      <c r="B11">
        <v>0.2410794198513031</v>
      </c>
      <c r="C11" t="s">
        <v>50</v>
      </c>
    </row>
  </sheetData>
  <pageMargins left="0.7" right="0.7" top="0.75" bottom="0.75" header="0.3" footer="0.3"/>
</worksheet>
</file>

<file path=xl/worksheets/sheet146.xml><?xml version="1.0" encoding="utf-8"?>
<worksheet xmlns="http://schemas.openxmlformats.org/spreadsheetml/2006/main" xmlns:r="http://schemas.openxmlformats.org/officeDocument/2006/relationships">
  <dimension ref="A1:C11"/>
  <sheetViews>
    <sheetView workbookViewId="0"/>
  </sheetViews>
  <sheetFormatPr defaultRowHeight="15"/>
  <cols>
    <col min="1" max="1" width="135.7109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HYPERLINK("https://bmsprod.service-now.com/nav_to.do?uri=%2Fkb_view.do%3Fsysparm_article%3DKB0011102%26sysparm_stack%3D%26sysparm_view%3D","HDSA:RABS Request for Site Contact Application Approval failure and Site Contact")</f>
        <v>0</v>
      </c>
      <c r="B2">
        <v>0.5422099232673645</v>
      </c>
      <c r="C2" t="s">
        <v>41</v>
      </c>
    </row>
    <row r="3" spans="1:3">
      <c r="A3">
        <f>HYPERLINK("https://bmsprod.service-now.com/nav_to.do?uri=%2Fkb_view.do%3Fsysparm_article%3DKB0011071%26sysparm_stack%3D%26sysparm_view%3D","HDSA: Siebel Clinical: Cannot See The Contact At Site Management Screen")</f>
        <v>0</v>
      </c>
      <c r="B3">
        <v>0.2963274717330933</v>
      </c>
      <c r="C3" t="s">
        <v>25</v>
      </c>
    </row>
    <row r="4" spans="1:3">
      <c r="A4">
        <f>HYPERLINK("https://bmsprod.service-now.com/nav_to.do?uri=%2Fkb_view.do%3Fsysparm_article%3DKB0011103%26sysparm_stack%3D%26sysparm_view%3D","HDSA:Siebel Clinical: MT,RIVRS and TAO Application Access Stuck in 'In Progress'")</f>
        <v>0</v>
      </c>
      <c r="B4">
        <v>0.2886863052845001</v>
      </c>
      <c r="C4" t="s">
        <v>241</v>
      </c>
    </row>
    <row r="5" spans="1:3">
      <c r="A5">
        <f>HYPERLINK("https://bmsprod.service-now.com/nav_to.do?uri=%2Fkb_view.do%3Fsysparm_article%3DKB0070882%26sysparm_stack%3D%26sysparm_view%3D","How to resolve contact not visible under the Site Management tab/how to create a Site Contact Application Approval record in ECLIPSE")</f>
        <v>0</v>
      </c>
      <c r="B5">
        <v>0.2723531424999237</v>
      </c>
      <c r="C5" t="s">
        <v>39</v>
      </c>
    </row>
    <row r="6" spans="1:3">
      <c r="A6">
        <f>HYPERLINK("https://bmsprod.service-now.com/nav_to.do?uri=%2Fkb_view.do%3Fsysparm_article%3DKB0033973%26sysparm_stack%3D%26sysparm_view%3D","MyTrials: Countries not showing when trying to register")</f>
        <v>0</v>
      </c>
      <c r="B6">
        <v>0.2555582821369171</v>
      </c>
      <c r="C6" t="s">
        <v>365</v>
      </c>
    </row>
    <row r="7" spans="1:3">
      <c r="A7">
        <f>HYPERLINK("https://bmsprod.service-now.com/nav_to.do?uri=%2Fkb_view.do%3Fsysparm_article%3DKB0011106%26sysparm_stack%3D%26sysparm_view%3D","HDSA: Siebel Clinical: Unable To Edit Contact Birth Detail Fields")</f>
        <v>0</v>
      </c>
      <c r="B7">
        <v>0.253484845161438</v>
      </c>
      <c r="C7" t="s">
        <v>58</v>
      </c>
    </row>
    <row r="8" spans="1:3">
      <c r="A8">
        <f>HYPERLINK("https://bmsprod.service-now.com/nav_to.do?uri=%2Fkb_view.do%3Fsysparm_article%3DKB0016025%26sysparm_stack%3D%26sysparm_view%3D","HDSA: Change the status of Account or Contact to Active/Inactive")</f>
        <v>0</v>
      </c>
      <c r="B8">
        <v>0.2437992691993713</v>
      </c>
      <c r="C8" t="s">
        <v>150</v>
      </c>
    </row>
    <row r="9" spans="1:3">
      <c r="A9">
        <f>HYPERLINK("https://bmsprod.service-now.com/nav_to.do?uri=%2Fkb_view.do%3Fsysparm_article%3DKB0034961%26sysparm_stack%3D%26sysparm_view%3D","How to change a contact's email address in ECLIPSE")</f>
        <v>0</v>
      </c>
      <c r="B9">
        <v>0.2437934577465057</v>
      </c>
      <c r="C9" t="s">
        <v>125</v>
      </c>
    </row>
    <row r="10" spans="1:3">
      <c r="A10">
        <f>HYPERLINK("https://bmsprod.service-now.com/nav_to.do?uri=%2Fkb_view.do%3Fsysparm_article%3DKB0010818%26sysparm_stack%3D%26sysparm_view%3D","HDSA: Site Not Correctly Maintained In Eclipse")</f>
        <v>0</v>
      </c>
      <c r="B10">
        <v>0.2265192270278931</v>
      </c>
      <c r="C10" t="s">
        <v>275</v>
      </c>
    </row>
    <row r="11" spans="1:3">
      <c r="A11">
        <f>HYPERLINK("https://bmsprod.service-now.com/nav_to.do?uri=%2Fkb_view.do%3Fsysparm_article%3DKB0071462%26sysparm_stack%3D%26sysparm_view%3D","Eclipse Tire 3: How to resolve Application Approval Access related issues in ECLIPSE")</f>
        <v>0</v>
      </c>
      <c r="B11">
        <v>0.2254317849874496</v>
      </c>
      <c r="C11" t="s">
        <v>42</v>
      </c>
    </row>
  </sheetData>
  <pageMargins left="0.7" right="0.7" top="0.75" bottom="0.75" header="0.3" footer="0.3"/>
</worksheet>
</file>

<file path=xl/worksheets/sheet147.xml><?xml version="1.0" encoding="utf-8"?>
<worksheet xmlns="http://schemas.openxmlformats.org/spreadsheetml/2006/main" xmlns:r="http://schemas.openxmlformats.org/officeDocument/2006/relationships">
  <dimension ref="A1:C11"/>
  <sheetViews>
    <sheetView workbookViewId="0"/>
  </sheetViews>
  <sheetFormatPr defaultRowHeight="15"/>
  <cols>
    <col min="1" max="1" width="82.7109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HYPERLINK("https://bmsprod.service-now.com/nav_to.do?uri=%2Fkb_view.do%3Fsysparm_article%3DKB0011076%26sysparm_stack%3D%26sysparm_view%3D","HDSA: Siebel Clinical: Missing Site In SAP")</f>
        <v>0</v>
      </c>
      <c r="B2">
        <v>0.4929789006710052</v>
      </c>
      <c r="C2" t="s">
        <v>124</v>
      </c>
    </row>
    <row r="3" spans="1:3">
      <c r="A3">
        <f>HYPERLINK("https://bmsprod.service-now.com/nav_to.do?uri=%2Fkb_view.do%3Fsysparm_article%3DKB0026920%26sysparm_stack%3D%26sysparm_view%3D","HDSA: Instructions for Republishing Team History in Eclipse - Study Level Roles")</f>
        <v>0</v>
      </c>
      <c r="B3">
        <v>0.2457761764526367</v>
      </c>
      <c r="C3" t="s">
        <v>52</v>
      </c>
    </row>
    <row r="4" spans="1:3">
      <c r="A4">
        <f>HYPERLINK("https://bmsprod.service-now.com/nav_to.do?uri=%2Fkb_view.do%3Fsysparm_article%3DKB0011074%26sysparm_stack%3D%26sysparm_view%3D","HDSA:Siebel Clinical: Not Having RIVRS Application Access for A Particular User")</f>
        <v>0</v>
      </c>
      <c r="B4">
        <v>0.2312110364437103</v>
      </c>
      <c r="C4" t="s">
        <v>30</v>
      </c>
    </row>
    <row r="5" spans="1:3">
      <c r="A5">
        <f>HYPERLINK("https://bmsprod.service-now.com/nav_to.do?uri=%2Fkb_view.do%3Fsysparm_article%3DKB0034897%26sysparm_stack%3D%26sysparm_view%3D","How to add the PI contact and Primary Account for site in ECLIPSE")</f>
        <v>0</v>
      </c>
      <c r="B5">
        <v>0.2228272557258606</v>
      </c>
      <c r="C5" t="s">
        <v>85</v>
      </c>
    </row>
    <row r="6" spans="1:3">
      <c r="A6">
        <f>HYPERLINK("https://bmsprod.service-now.com/nav_to.do?uri=%2Fkb_view.do%3Fsysparm_article%3DKB0011098%26sysparm_stack%3D%26sysparm_view%3D","How to resolve a drug supply address issue in ECLIPSE")</f>
        <v>0</v>
      </c>
      <c r="B6">
        <v>0.2221544533967972</v>
      </c>
      <c r="C6" t="s">
        <v>118</v>
      </c>
    </row>
    <row r="7" spans="1:3">
      <c r="A7">
        <f>HYPERLINK("https://bmsprod.service-now.com/nav_to.do?uri=%2Fkb_view.do%3Fsysparm_article%3DKB0011070%26sysparm_stack%3D%26sysparm_view%3D","HDSA: Siebel Clinical: Duplicate Site Contact Records Under The Site")</f>
        <v>0</v>
      </c>
      <c r="B7">
        <v>0.2208258211612701</v>
      </c>
      <c r="C7" t="s">
        <v>57</v>
      </c>
    </row>
    <row r="8" spans="1:3">
      <c r="A8">
        <f>HYPERLINK("https://bmsprod.service-now.com/nav_to.do?uri=%2Fkb_view.do%3Fsysparm_article%3DKB0042633%26sysparm_stack%3D%26sysparm_view%3D","Password Management: How to reset user's password")</f>
        <v>0</v>
      </c>
      <c r="B8">
        <v>0.2203943431377411</v>
      </c>
      <c r="C8" t="s">
        <v>366</v>
      </c>
    </row>
    <row r="9" spans="1:3">
      <c r="A9">
        <f>HYPERLINK("https://bmsprod.service-now.com/nav_to.do?uri=%2Fkb_view.do%3Fsysparm_article%3DKB0028849%26sysparm_stack%3D%26sysparm_view%3D","CLINSIGHT: Site Missing or Unavailable")</f>
        <v>0</v>
      </c>
      <c r="B9">
        <v>0.2101981192827225</v>
      </c>
      <c r="C9" t="s">
        <v>47</v>
      </c>
    </row>
    <row r="10" spans="1:3">
      <c r="A10">
        <f>HYPERLINK("https://bmsprod.service-now.com/nav_to.do?uri=%2Fkb_view.do%3Fsysparm_article%3DKB0016002%26sysparm_stack%3D%26sysparm_view%3D","HDSA: BMS ID not created")</f>
        <v>0</v>
      </c>
      <c r="B10">
        <v>0.2097404599189758</v>
      </c>
      <c r="C10" t="s">
        <v>29</v>
      </c>
    </row>
    <row r="11" spans="1:3">
      <c r="A11">
        <f>HYPERLINK("https://bmsprod.service-now.com/nav_to.do?uri=%2Fkb_view.do%3Fsysparm_article%3DKB0011058%26sysparm_stack%3D%26sysparm_view%3D","HDSA:Last Patient Milestones Dates not rolling up to Site, Country, Study Level")</f>
        <v>0</v>
      </c>
      <c r="B11">
        <v>0.2036740183830261</v>
      </c>
      <c r="C11" t="s">
        <v>33</v>
      </c>
    </row>
  </sheetData>
  <pageMargins left="0.7" right="0.7" top="0.75" bottom="0.75" header="0.3" footer="0.3"/>
</worksheet>
</file>

<file path=xl/worksheets/sheet148.xml><?xml version="1.0" encoding="utf-8"?>
<worksheet xmlns="http://schemas.openxmlformats.org/spreadsheetml/2006/main" xmlns:r="http://schemas.openxmlformats.org/officeDocument/2006/relationships">
  <dimension ref="A1:C11"/>
  <sheetViews>
    <sheetView workbookViewId="0"/>
  </sheetViews>
  <sheetFormatPr defaultRowHeight="15"/>
  <cols>
    <col min="1" max="1" width="85.7109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HYPERLINK("https://bmsprod.service-now.com/nav_to.do?uri=%2Fkb_view.do%3Fsysparm_article%3DKB0011083%26sysparm_stack%3D%26sysparm_view%3D","How to reopen a Fund in ECLIPSE")</f>
        <v>0</v>
      </c>
      <c r="B2">
        <v>0.6276798248291016</v>
      </c>
      <c r="C2" t="s">
        <v>219</v>
      </c>
    </row>
    <row r="3" spans="1:3">
      <c r="A3">
        <f>HYPERLINK("https://bmsprod.service-now.com/nav_to.do?uri=%2Fkb_view.do%3Fsysparm_article%3DKB0039486%26sysparm_stack%3D%26sysparm_view%3D","How to resolve an issue when the Fund is associated with a wrong vendor in ECLIPSE")</f>
        <v>0</v>
      </c>
      <c r="B3">
        <v>0.2907407581806183</v>
      </c>
      <c r="C3" t="s">
        <v>69</v>
      </c>
    </row>
    <row r="4" spans="1:3">
      <c r="A4">
        <f>HYPERLINK("https://bmsprod.service-now.com/nav_to.do?uri=%2Fkb_view.do%3Fsysparm_article%3DKB0039985%26sysparm_stack%3D%26sysparm_view%3D","How to add a contact to the CFM Reviewers Group in ECLIPSE")</f>
        <v>0</v>
      </c>
      <c r="B4">
        <v>0.2808182537555695</v>
      </c>
      <c r="C4" t="s">
        <v>221</v>
      </c>
    </row>
    <row r="5" spans="1:3">
      <c r="A5">
        <f>HYPERLINK("https://bmsprod.service-now.com/nav_to.do?uri=%2Fkb_view.do%3Fsysparm_article%3DKB0041643%26sysparm_stack%3D%26sysparm_view%3D","How to change Fund Reviewer or Approver in ECLIPSE")</f>
        <v>0</v>
      </c>
      <c r="B5">
        <v>0.2686729431152344</v>
      </c>
      <c r="C5" t="s">
        <v>217</v>
      </c>
    </row>
    <row r="6" spans="1:3">
      <c r="A6">
        <f>HYPERLINK("https://bmsprod.service-now.com/nav_to.do?uri=%2Fkb_view.do%3Fsysparm_article%3DKB0011068%26sysparm_stack%3D%26sysparm_view%3D","HDSA: Siebel Clinical : Cannot Delete the Incorrect Attachment in the Adjustment")</f>
        <v>0</v>
      </c>
      <c r="B6">
        <v>0.2652749717235565</v>
      </c>
      <c r="C6" t="s">
        <v>216</v>
      </c>
    </row>
    <row r="7" spans="1:3">
      <c r="A7">
        <f>HYPERLINK("https://bmsprod.service-now.com/nav_to.do?uri=%2Fkb_view.do%3Fsysparm_article%3DKB0041639%26sysparm_stack%3D%26sysparm_view%3D","How to resolve planned milestone dates issues at the fund level in ECLIPSE")</f>
        <v>0</v>
      </c>
      <c r="B7">
        <v>0.2615216076374054</v>
      </c>
      <c r="C7" t="s">
        <v>9</v>
      </c>
    </row>
    <row r="8" spans="1:3">
      <c r="A8">
        <f>HYPERLINK("https://bmsprod.service-now.com/nav_to.do?uri=%2Fkb_view.do%3Fsysparm_article%3DKB0011078%26sysparm_stack%3D%26sysparm_view%3D","HDSA: Siebel Clinical: Unable to Change Fund Adjustment Review Status")</f>
        <v>0</v>
      </c>
      <c r="B8">
        <v>0.2525744438171387</v>
      </c>
      <c r="C8" t="s">
        <v>28</v>
      </c>
    </row>
    <row r="9" spans="1:3">
      <c r="A9">
        <f>HYPERLINK("https://bmsprod.service-now.com/nav_to.do?uri=%2Fkb_view.do%3Fsysparm_article%3DKB0035081%26sysparm_stack%3D%26sysparm_view%3D","How to verify Fund Adjustment Approval flow in ECLIPSE")</f>
        <v>0</v>
      </c>
      <c r="B9">
        <v>0.2459821999073029</v>
      </c>
      <c r="C9" t="s">
        <v>218</v>
      </c>
    </row>
    <row r="10" spans="1:3">
      <c r="A10">
        <f>HYPERLINK("https://bmsprod.service-now.com/nav_to.do?uri=%2Fkb_view.do%3Fsysparm_article%3DKB0044754%26sysparm_stack%3D%26sysparm_view%3D","How to change Fund Currency in ECLIPSE")</f>
        <v>0</v>
      </c>
      <c r="B10">
        <v>0.2458138316869736</v>
      </c>
      <c r="C10" t="s">
        <v>10</v>
      </c>
    </row>
    <row r="11" spans="1:3">
      <c r="A11">
        <f>HYPERLINK("https://bmsprod.service-now.com/nav_to.do?uri=%2Fkb_view.do%3Fsysparm_article%3DKB0041773%26sysparm_stack%3D%26sysparm_view%3D","How to resolve Fund Workflow For Review issues in ECLIPSE")</f>
        <v>0</v>
      </c>
      <c r="B11">
        <v>0.2457805871963501</v>
      </c>
      <c r="C11" t="s">
        <v>296</v>
      </c>
    </row>
  </sheetData>
  <pageMargins left="0.7" right="0.7" top="0.75" bottom="0.75" header="0.3" footer="0.3"/>
</worksheet>
</file>

<file path=xl/worksheets/sheet149.xml><?xml version="1.0" encoding="utf-8"?>
<worksheet xmlns="http://schemas.openxmlformats.org/spreadsheetml/2006/main" xmlns:r="http://schemas.openxmlformats.org/officeDocument/2006/relationships">
  <dimension ref="A1:C11"/>
  <sheetViews>
    <sheetView workbookViewId="0"/>
  </sheetViews>
  <sheetFormatPr defaultRowHeight="15"/>
  <cols>
    <col min="1" max="1" width="96.7109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HYPERLINK("https://bmsprod.service-now.com/nav_to.do?uri=%2Fkb_view.do%3Fsysparm_article%3DKB0039610%26sysparm_stack%3D%26sysparm_view%3D","How to change the Indication, Therapeutic Area or Disease Area of a study in ECLIPSE")</f>
        <v>0</v>
      </c>
      <c r="B2">
        <v>0.6617660522460938</v>
      </c>
      <c r="C2" t="s">
        <v>193</v>
      </c>
    </row>
    <row r="3" spans="1:3">
      <c r="A3">
        <f>HYPERLINK("https://bmsprod.service-now.com/nav_to.do?uri=%2Fkb_view.do%3Fsysparm_article%3DKB0010842%26sysparm_stack%3D%26sysparm_view%3D","How to Change the Indication, Therapeutic Area or Disease Area of a study")</f>
        <v>0</v>
      </c>
      <c r="B3">
        <v>0.5491385459899902</v>
      </c>
      <c r="C3" t="s">
        <v>237</v>
      </c>
    </row>
    <row r="4" spans="1:3">
      <c r="A4">
        <f>HYPERLINK("https://bmsprod.service-now.com/nav_to.do?uri=%2Fkb_view.do%3Fsysparm_article%3DKB0010854%26sysparm_stack%3D%26sysparm_view%3D","How to remove a Contact from BMS Team at Study, Country? (ECLIPSE)")</f>
        <v>0</v>
      </c>
      <c r="B4">
        <v>0.2782798409461975</v>
      </c>
      <c r="C4" t="s">
        <v>45</v>
      </c>
    </row>
    <row r="5" spans="1:3">
      <c r="A5">
        <f>HYPERLINK("https://bmsprod.service-now.com/nav_to.do?uri=%2Fkb_view.do%3Fsysparm_article%3DKB0039620%26sysparm_stack%3D%26sysparm_view%3D","How to remove an employee record from BMS team at the Study, Country or Site level in ECLIPSE")</f>
        <v>0</v>
      </c>
      <c r="B5">
        <v>0.2389784157276154</v>
      </c>
      <c r="C5" t="s">
        <v>20</v>
      </c>
    </row>
    <row r="6" spans="1:3">
      <c r="A6">
        <f>HYPERLINK("https://bmsprod.service-now.com/nav_to.do?uri=%2Fkb_view.do%3Fsysparm_article%3DKB0011066%26sysparm_stack%3D%26sysparm_view%3D","HDSA: Siebel Clinical: Add a Person to BMS Team")</f>
        <v>0</v>
      </c>
      <c r="B6">
        <v>0.2339659333229065</v>
      </c>
      <c r="C6" t="s">
        <v>32</v>
      </c>
    </row>
    <row r="7" spans="1:3">
      <c r="A7">
        <f>HYPERLINK("https://bmsprod.service-now.com/nav_to.do?uri=%2Fkb_view.do%3Fsysparm_article%3DKB0041641%26sysparm_stack%3D%26sysparm_view%3D","How to update study type in ECLIPSE")</f>
        <v>0</v>
      </c>
      <c r="B7">
        <v>0.222973495721817</v>
      </c>
      <c r="C7" t="s">
        <v>92</v>
      </c>
    </row>
    <row r="8" spans="1:3">
      <c r="A8">
        <f>HYPERLINK("https://bmsprod.service-now.com/nav_to.do?uri=%2Fkb_view.do%3Fsysparm_article%3DKB0010824%26sysparm_stack%3D%26sysparm_view%3D","How to add user under BMS Team in ECLIPSE")</f>
        <v>0</v>
      </c>
      <c r="B8">
        <v>0.2180136293172836</v>
      </c>
      <c r="C8" t="s">
        <v>96</v>
      </c>
    </row>
    <row r="9" spans="1:3">
      <c r="A9">
        <f>HYPERLINK("https://bmsprod.service-now.com/nav_to.do?uri=%2Fkb_view.do%3Fsysparm_article%3DKB0012550%26sysparm_stack%3D%26sysparm_view%3D","HDSA : Delete a Fund, created in error.")</f>
        <v>0</v>
      </c>
      <c r="B9">
        <v>0.2140617966651917</v>
      </c>
      <c r="C9" t="s">
        <v>78</v>
      </c>
    </row>
    <row r="10" spans="1:3">
      <c r="A10">
        <f>HYPERLINK("https://bmsprod.service-now.com/nav_to.do?uri=%2Fkb_view.do%3Fsysparm_article%3DKB0026920%26sysparm_stack%3D%26sysparm_view%3D","HDSA: Instructions for Republishing Team History in Eclipse - Study Level Roles")</f>
        <v>0</v>
      </c>
      <c r="B10">
        <v>0.2127422839403152</v>
      </c>
      <c r="C10" t="s">
        <v>52</v>
      </c>
    </row>
    <row r="11" spans="1:3">
      <c r="A11">
        <f>HYPERLINK("https://bmsprod.service-now.com/nav_to.do?uri=%2Fkb_view.do%3Fsysparm_article%3DKB0039615%26sysparm_stack%3D%26sysparm_view%3D","How to stop receiving Country Protocol Update Approval e-mail notifications in ECLIPSE")</f>
        <v>0</v>
      </c>
      <c r="B11">
        <v>0.2119639217853546</v>
      </c>
      <c r="C11" t="s">
        <v>132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C11"/>
  <sheetViews>
    <sheetView workbookViewId="0"/>
  </sheetViews>
  <sheetFormatPr defaultRowHeight="15"/>
  <cols>
    <col min="1" max="1" width="84.7109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HYPERLINK("https://bmsprod.service-now.com/nav_to.do?uri=%2Fkb_view.do%3Fsysparm_article%3DKB0010860%26sysparm_stack%3D%26sysparm_view%3D","HDSA: Siebel Clinical: Update a Study Which is Clinically Complete or Operationa")</f>
        <v>0</v>
      </c>
      <c r="B2">
        <v>0.3918718099594116</v>
      </c>
      <c r="C2" t="s">
        <v>91</v>
      </c>
    </row>
    <row r="3" spans="1:3">
      <c r="A3">
        <f>HYPERLINK("https://bmsprod.service-now.com/nav_to.do?uri=%2Fkb_view.do%3Fsysparm_article%3DKB0041641%26sysparm_stack%3D%26sysparm_view%3D","How to update study type in ECLIPSE")</f>
        <v>0</v>
      </c>
      <c r="B3">
        <v>0.2880751192569733</v>
      </c>
      <c r="C3" t="s">
        <v>92</v>
      </c>
    </row>
    <row r="4" spans="1:3">
      <c r="A4">
        <f>HYPERLINK("https://bmsprod.service-now.com/nav_to.do?uri=%2Fkb_view.do%3Fsysparm_article%3DKB0010822%26sysparm_stack%3D%26sysparm_view%3D","HDSA: Study Status Change State Model Transitions available")</f>
        <v>0</v>
      </c>
      <c r="B4">
        <v>0.2816689312458038</v>
      </c>
      <c r="C4" t="s">
        <v>18</v>
      </c>
    </row>
    <row r="5" spans="1:3">
      <c r="A5">
        <f>HYPERLINK("https://bmsprod.service-now.com/nav_to.do?uri=%2Fkb_view.do%3Fsysparm_article%3DKB0012546%26sysparm_stack%3D%26sysparm_view%3D","HDSA - Update Country Status from On Hold to Cancelled")</f>
        <v>0</v>
      </c>
      <c r="B5">
        <v>0.2740497291088104</v>
      </c>
      <c r="C5" t="s">
        <v>16</v>
      </c>
    </row>
    <row r="6" spans="1:3">
      <c r="A6">
        <f>HYPERLINK("https://bmsprod.service-now.com/nav_to.do?uri=%2Fkb_view.do%3Fsysparm_article%3DKB0096914%26sysparm_stack%3D%26sysparm_view%3D","How to change site status from Active to Selected in ECLIPSE")</f>
        <v>0</v>
      </c>
      <c r="B6">
        <v>0.2689026892185211</v>
      </c>
      <c r="C6" t="s">
        <v>13</v>
      </c>
    </row>
    <row r="7" spans="1:3">
      <c r="A7">
        <f>HYPERLINK("https://bmsprod.service-now.com/nav_to.do?uri=%2Fkb_view.do%3Fsysparm_article%3DKB0010819%26sysparm_stack%3D%26sysparm_view%3D","ECLIPSE:  How to Change Site status change from "Active" to "Clinically Complete"")</f>
        <v>0</v>
      </c>
      <c r="B7">
        <v>0.2567130625247955</v>
      </c>
      <c r="C7" t="s">
        <v>34</v>
      </c>
    </row>
    <row r="8" spans="1:3">
      <c r="A8">
        <f>HYPERLINK("https://bmsprod.service-now.com/nav_to.do?uri=%2Fkb_view.do%3Fsysparm_article%3DKB0010835%26sysparm_stack%3D%26sysparm_view%3D","HDSA: How Do I Enter Best Estimated Dates At The Study Level")</f>
        <v>0</v>
      </c>
      <c r="B8">
        <v>0.251139760017395</v>
      </c>
      <c r="C8" t="s">
        <v>4</v>
      </c>
    </row>
    <row r="9" spans="1:3">
      <c r="A9">
        <f>HYPERLINK("https://bmsprod.service-now.com/nav_to.do?uri=%2Fkb_view.do%3Fsysparm_article%3DKB0010848%26sysparm_stack%3D%26sysparm_view%3D","HDSA: Siebel Clinical: How To Change A Site Status From Selected To Active")</f>
        <v>0</v>
      </c>
      <c r="B9">
        <v>0.2444735169410706</v>
      </c>
      <c r="C9" t="s">
        <v>14</v>
      </c>
    </row>
    <row r="10" spans="1:3">
      <c r="A10">
        <f>HYPERLINK("https://bmsprod.service-now.com/nav_to.do?uri=%2Fkb_view.do%3Fsysparm_article%3DKB0010817%26sysparm_stack%3D%26sysparm_view%3D","HDSA: Site Enrollment Status Change State Model Transitions Available ")</f>
        <v>0</v>
      </c>
      <c r="B10">
        <v>0.2387599349021912</v>
      </c>
      <c r="C10" t="s">
        <v>17</v>
      </c>
    </row>
    <row r="11" spans="1:3">
      <c r="A11">
        <f>HYPERLINK("https://bmsprod.service-now.com/nav_to.do?uri=%2Fkb_view.do%3Fsysparm_article%3DKB0011034%26sysparm_stack%3D%26sysparm_view%3D","HDSA: Country Status Change State Model Transitions Available ")</f>
        <v>0</v>
      </c>
      <c r="B11">
        <v>0.2380120456218719</v>
      </c>
      <c r="C11" t="s">
        <v>15</v>
      </c>
    </row>
  </sheetData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>
  <dimension ref="A1:C11"/>
  <sheetViews>
    <sheetView workbookViewId="0"/>
  </sheetViews>
  <sheetFormatPr defaultRowHeight="15"/>
  <cols>
    <col min="1" max="1" width="84.7109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HYPERLINK("https://bmsprod.service-now.com/nav_to.do?uri=%2Fkb_view.do%3Fsysparm_article%3DKB0010822%26sysparm_stack%3D%26sysparm_view%3D","HDSA: Study Status Change State Model Transitions available")</f>
        <v>0</v>
      </c>
      <c r="B2">
        <v>0.7776680588722229</v>
      </c>
      <c r="C2" t="s">
        <v>18</v>
      </c>
    </row>
    <row r="3" spans="1:3">
      <c r="A3">
        <f>HYPERLINK("https://bmsprod.service-now.com/nav_to.do?uri=%2Fkb_view.do%3Fsysparm_article%3DKB0011034%26sysparm_stack%3D%26sysparm_view%3D","HDSA: Country Status Change State Model Transitions Available ")</f>
        <v>0</v>
      </c>
      <c r="B3">
        <v>0.6039842367172241</v>
      </c>
      <c r="C3" t="s">
        <v>15</v>
      </c>
    </row>
    <row r="4" spans="1:3">
      <c r="A4">
        <f>HYPERLINK("https://bmsprod.service-now.com/nav_to.do?uri=%2Fkb_view.do%3Fsysparm_article%3DKB0010817%26sysparm_stack%3D%26sysparm_view%3D","HDSA: Site Enrollment Status Change State Model Transitions Available ")</f>
        <v>0</v>
      </c>
      <c r="B4">
        <v>0.4635953009128571</v>
      </c>
      <c r="C4" t="s">
        <v>17</v>
      </c>
    </row>
    <row r="5" spans="1:3">
      <c r="A5">
        <f>HYPERLINK("https://bmsprod.service-now.com/nav_to.do?uri=%2Fkb_view.do%3Fsysparm_article%3DKB0012546%26sysparm_stack%3D%26sysparm_view%3D","HDSA - Update Country Status from On Hold to Cancelled")</f>
        <v>0</v>
      </c>
      <c r="B5">
        <v>0.4622519910335541</v>
      </c>
      <c r="C5" t="s">
        <v>16</v>
      </c>
    </row>
    <row r="6" spans="1:3">
      <c r="A6">
        <f>HYPERLINK("https://bmsprod.service-now.com/nav_to.do?uri=%2Fkb_view.do%3Fsysparm_article%3DKB0010821%26sysparm_stack%3D%26sysparm_view%3D","HDSA: Study Enrollment Status Change State Model Transitions Available")</f>
        <v>0</v>
      </c>
      <c r="B6">
        <v>0.4147204160690308</v>
      </c>
      <c r="C6" t="s">
        <v>21</v>
      </c>
    </row>
    <row r="7" spans="1:3">
      <c r="A7">
        <f>HYPERLINK("https://bmsprod.service-now.com/nav_to.do?uri=%2Fkb_view.do%3Fsysparm_article%3DKB0011032%26sysparm_stack%3D%26sysparm_view%3D","HDSA: Country Enrollment Status Change State Model Transitions Available ")</f>
        <v>0</v>
      </c>
      <c r="B7">
        <v>0.4147018194198608</v>
      </c>
      <c r="C7" t="s">
        <v>19</v>
      </c>
    </row>
    <row r="8" spans="1:3">
      <c r="A8">
        <f>HYPERLINK("https://bmsprod.service-now.com/nav_to.do?uri=%2Fkb_view.do%3Fsysparm_article%3DKB0096914%26sysparm_stack%3D%26sysparm_view%3D","How to change site status from Active to Selected in ECLIPSE")</f>
        <v>0</v>
      </c>
      <c r="B8">
        <v>0.279393345117569</v>
      </c>
      <c r="C8" t="s">
        <v>13</v>
      </c>
    </row>
    <row r="9" spans="1:3">
      <c r="A9">
        <f>HYPERLINK("https://bmsprod.service-now.com/nav_to.do?uri=%2Fkb_view.do%3Fsysparm_article%3DKB0010848%26sysparm_stack%3D%26sysparm_view%3D","HDSA: Siebel Clinical: How To Change A Site Status From Selected To Active")</f>
        <v>0</v>
      </c>
      <c r="B9">
        <v>0.2683119773864746</v>
      </c>
      <c r="C9" t="s">
        <v>14</v>
      </c>
    </row>
    <row r="10" spans="1:3">
      <c r="A10">
        <f>HYPERLINK("https://bmsprod.service-now.com/nav_to.do?uri=%2Fkb_view.do%3Fsysparm_article%3DKB0010819%26sysparm_stack%3D%26sysparm_view%3D","ECLIPSE:  How to Change Site status change from "Active" to "Clinically Complete"")</f>
        <v>0</v>
      </c>
      <c r="B10">
        <v>0.265353262424469</v>
      </c>
      <c r="C10" t="s">
        <v>34</v>
      </c>
    </row>
    <row r="11" spans="1:3">
      <c r="A11">
        <f>HYPERLINK("https://bmsprod.service-now.com/nav_to.do?uri=%2Fkb_view.do%3Fsysparm_article%3DKB0041641%26sysparm_stack%3D%26sysparm_view%3D","How to update study type in ECLIPSE")</f>
        <v>0</v>
      </c>
      <c r="B11">
        <v>0.2422139048576355</v>
      </c>
      <c r="C11" t="s">
        <v>92</v>
      </c>
    </row>
  </sheetData>
  <pageMargins left="0.7" right="0.7" top="0.75" bottom="0.75" header="0.3" footer="0.3"/>
</worksheet>
</file>

<file path=xl/worksheets/sheet151.xml><?xml version="1.0" encoding="utf-8"?>
<worksheet xmlns="http://schemas.openxmlformats.org/spreadsheetml/2006/main" xmlns:r="http://schemas.openxmlformats.org/officeDocument/2006/relationships">
  <dimension ref="A1:C11"/>
  <sheetViews>
    <sheetView workbookViewId="0"/>
  </sheetViews>
  <sheetFormatPr defaultRowHeight="15"/>
  <cols>
    <col min="1" max="1" width="108.7109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HYPERLINK("https://bmsprod.service-now.com/nav_to.do?uri=%2Fkb_view.do%3Fsysparm_article%3DKB0010857%26sysparm_stack%3D%26sysparm_view%3D","How to troubleshoot issues related to Position Roll Down button? (ECLIPSE)")</f>
        <v>0</v>
      </c>
      <c r="B2">
        <v>0.6068841218948364</v>
      </c>
      <c r="C2" t="s">
        <v>215</v>
      </c>
    </row>
    <row r="3" spans="1:3">
      <c r="A3">
        <f>HYPERLINK("https://bmsprod.service-now.com/nav_to.do?uri=%2Fkb_view.do%3Fsysparm_article%3DKB0011043%26sysparm_stack%3D%26sysparm_view%3D","HDSA FPFV At Study Is Not Populating / Not Getting Roll-Up From Country")</f>
        <v>0</v>
      </c>
      <c r="B3">
        <v>0.3261471390724182</v>
      </c>
      <c r="C3" t="s">
        <v>197</v>
      </c>
    </row>
    <row r="4" spans="1:3">
      <c r="A4">
        <f>HYPERLINK("https://bmsprod.service-now.com/nav_to.do?uri=%2Fkb_view.do%3Fsysparm_article%3DKB0011056%26sysparm_stack%3D%26sysparm_view%3D","HDSA: FPFV At Country Is Not Populating / Not Getting Roll - Up From Sites")</f>
        <v>0</v>
      </c>
      <c r="B4">
        <v>0.3031041026115417</v>
      </c>
      <c r="C4" t="s">
        <v>345</v>
      </c>
    </row>
    <row r="5" spans="1:3">
      <c r="A5">
        <f>HYPERLINK("https://bmsprod.service-now.com/nav_to.do?uri=%2Fkb_view.do%3Fsysparm_article%3DKB0011051%26sysparm_stack%3D%26sysparm_view%3D","HDSA:LPLV ST At Study Is Not Populating / Not Getting Roll-Up From Country")</f>
        <v>0</v>
      </c>
      <c r="B5">
        <v>0.2951751947402954</v>
      </c>
      <c r="C5" t="s">
        <v>158</v>
      </c>
    </row>
    <row r="6" spans="1:3">
      <c r="A6">
        <f>HYPERLINK("https://bmsprod.service-now.com/nav_to.do?uri=%2Fkb_view.do%3Fsysparm_article%3DKB0011050%26sysparm_stack%3D%26sysparm_view%3D","HDSA: LPLV ST At Country Is Not Populating / Not Getting Roll-Up From Sites.")</f>
        <v>0</v>
      </c>
      <c r="B6">
        <v>0.2799908518791199</v>
      </c>
      <c r="C6" t="s">
        <v>37</v>
      </c>
    </row>
    <row r="7" spans="1:3">
      <c r="A7">
        <f>HYPERLINK("https://bmsprod.service-now.com/nav_to.do?uri=%2Fkb_view.do%3Fsysparm_article%3DKB0011042%26sysparm_stack%3D%26sysparm_view%3D","HDSA: LPFV At Study Is Not Populating / Not Getting Roll-Up From Country. ")</f>
        <v>0</v>
      </c>
      <c r="B7">
        <v>0.2766274213790894</v>
      </c>
      <c r="C7" t="s">
        <v>205</v>
      </c>
    </row>
    <row r="8" spans="1:3">
      <c r="A8">
        <f>HYPERLINK("https://bmsprod.service-now.com/nav_to.do?uri=%2Fkb_view.do%3Fsysparm_article%3DKB0011053%26sysparm_stack%3D%26sysparm_view%3D","HDSA: LPLV LT At Study Is Not Populating / Not Getting Roll-Up From Country")</f>
        <v>0</v>
      </c>
      <c r="B8">
        <v>0.2701386213302612</v>
      </c>
      <c r="C8" t="s">
        <v>209</v>
      </c>
    </row>
    <row r="9" spans="1:3">
      <c r="A9">
        <f>HYPERLINK("https://bmsprod.service-now.com/nav_to.do?uri=%2Fkb_view.do%3Fsysparm_article%3DKB0040412%26sysparm_stack%3D%26sysparm_view%3D","How to resolve issues if LPLV ST at Country Is not populating / not getting roll-up from Sites in ECLIPSE")</f>
        <v>0</v>
      </c>
      <c r="B9">
        <v>0.2692097425460815</v>
      </c>
      <c r="C9" t="s">
        <v>156</v>
      </c>
    </row>
    <row r="10" spans="1:3">
      <c r="A10">
        <f>HYPERLINK("https://bmsprod.service-now.com/nav_to.do?uri=%2Fkb_view.do%3Fsysparm_article%3DKB0011054%26sysparm_stack%3D%26sysparm_view%3D","HDSA: LPFV At Country Is Not Populating / Not getting Roll - Up From Sites")</f>
        <v>0</v>
      </c>
      <c r="B10">
        <v>0.2653967440128326</v>
      </c>
      <c r="C10" t="s">
        <v>206</v>
      </c>
    </row>
    <row r="11" spans="1:3">
      <c r="A11">
        <f>HYPERLINK("https://bmsprod.service-now.com/nav_to.do?uri=%2Fkb_view.do%3Fsysparm_article%3DKB0011045%26sysparm_stack%3D%26sysparm_view%3D","HDSA: FPFT At Study Is Not Populating / Not Getting Roll-Up From Country")</f>
        <v>0</v>
      </c>
      <c r="B11">
        <v>0.2610577344894409</v>
      </c>
      <c r="C11" t="s">
        <v>346</v>
      </c>
    </row>
  </sheetData>
  <pageMargins left="0.7" right="0.7" top="0.75" bottom="0.75" header="0.3" footer="0.3"/>
</worksheet>
</file>

<file path=xl/worksheets/sheet152.xml><?xml version="1.0" encoding="utf-8"?>
<worksheet xmlns="http://schemas.openxmlformats.org/spreadsheetml/2006/main" xmlns:r="http://schemas.openxmlformats.org/officeDocument/2006/relationships">
  <dimension ref="A1:C11"/>
  <sheetViews>
    <sheetView workbookViewId="0"/>
  </sheetViews>
  <sheetFormatPr defaultRowHeight="15"/>
  <cols>
    <col min="1" max="1" width="108.7109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HYPERLINK("https://bmsprod.service-now.com/nav_to.do?uri=%2Fkb_view.do%3Fsysparm_article%3DKB0029976%26sysparm_stack%3D%26sysparm_view%3D","HDSA:  After login to Application salutation message is not showing")</f>
        <v>0</v>
      </c>
      <c r="B2">
        <v>0.5664524435997009</v>
      </c>
      <c r="C2" t="s">
        <v>183</v>
      </c>
    </row>
    <row r="3" spans="1:3">
      <c r="A3">
        <f>HYPERLINK("https://bmsprod.service-now.com/nav_to.do?uri=%2Fkb_view.do%3Fsysparm_article%3DKB0039494%26sysparm_stack%3D%26sysparm_view%3D","How to make a salutation message visible after login to ECLIPSE application")</f>
        <v>0</v>
      </c>
      <c r="B3">
        <v>0.4366854727268219</v>
      </c>
      <c r="C3" t="s">
        <v>95</v>
      </c>
    </row>
    <row r="4" spans="1:3">
      <c r="A4">
        <f>HYPERLINK("https://bmsprod.service-now.com/nav_to.do?uri=%2Fkb_view.do%3Fsysparm_article%3DKB0029978%26sysparm_stack%3D%26sysparm_view%3D","HDSA:  ECLIPSE Open UI Application Login page shows as blank")</f>
        <v>0</v>
      </c>
      <c r="B4">
        <v>0.2528174519538879</v>
      </c>
      <c r="C4" t="s">
        <v>176</v>
      </c>
    </row>
    <row r="5" spans="1:3">
      <c r="A5">
        <f>HYPERLINK("https://bmsprod.service-now.com/nav_to.do?uri=%2Fkb_view.do%3Fsysparm_article%3DKB0026920%26sysparm_stack%3D%26sysparm_view%3D","HDSA: Instructions for Republishing Team History in Eclipse - Study Level Roles")</f>
        <v>0</v>
      </c>
      <c r="B5">
        <v>0.2364923357963562</v>
      </c>
      <c r="C5" t="s">
        <v>52</v>
      </c>
    </row>
    <row r="6" spans="1:3">
      <c r="A6">
        <f>HYPERLINK("https://bmsprod.service-now.com/nav_to.do?uri=%2Fkb_view.do%3Fsysparm_article%3DKB0040412%26sysparm_stack%3D%26sysparm_view%3D","How to resolve issues if LPLV ST at Country Is not populating / not getting roll-up from Sites in ECLIPSE")</f>
        <v>0</v>
      </c>
      <c r="B6">
        <v>0.2253655642271042</v>
      </c>
      <c r="C6" t="s">
        <v>156</v>
      </c>
    </row>
    <row r="7" spans="1:3">
      <c r="A7">
        <f>HYPERLINK("https://bmsprod.service-now.com/nav_to.do?uri=%2Fkb_view.do%3Fsysparm_article%3DKB0011045%26sysparm_stack%3D%26sysparm_view%3D","HDSA: FPFT At Study Is Not Populating / Not Getting Roll-Up From Country")</f>
        <v>0</v>
      </c>
      <c r="B7">
        <v>0.2171710133552551</v>
      </c>
      <c r="C7" t="s">
        <v>346</v>
      </c>
    </row>
    <row r="8" spans="1:3">
      <c r="A8">
        <f>HYPERLINK("https://bmsprod.service-now.com/nav_to.do?uri=%2Fkb_view.do%3Fsysparm_article%3DKB0011028%26sysparm_stack%3D%26sysparm_view%3D","How to resolve Responsibility-related error message in ECLIPSE")</f>
        <v>0</v>
      </c>
      <c r="B8">
        <v>0.2167121320962906</v>
      </c>
      <c r="C8" t="s">
        <v>71</v>
      </c>
    </row>
    <row r="9" spans="1:3">
      <c r="A9">
        <f>HYPERLINK("https://bmsprod.service-now.com/nav_to.do?uri=%2Fkb_view.do%3Fsysparm_article%3DKB0011048%26sysparm_stack%3D%26sysparm_view%3D","HDSA: LPFT At Country Is Not Populating / Not Getting Roll - Up From Sites")</f>
        <v>0</v>
      </c>
      <c r="B9">
        <v>0.2102894634008408</v>
      </c>
      <c r="C9" t="s">
        <v>208</v>
      </c>
    </row>
    <row r="10" spans="1:3">
      <c r="A10">
        <f>HYPERLINK("https://bmsprod.service-now.com/nav_to.do?uri=%2Fkb_view.do%3Fsysparm_article%3DKB0011055%26sysparm_stack%3D%26sysparm_view%3D","HDSA: FPFT At Country Level Is Not Populated ")</f>
        <v>0</v>
      </c>
      <c r="B10">
        <v>0.2097705602645874</v>
      </c>
      <c r="C10" t="s">
        <v>212</v>
      </c>
    </row>
    <row r="11" spans="1:3">
      <c r="A11">
        <f>HYPERLINK("https://bmsprod.service-now.com/nav_to.do?uri=%2Fkb_view.do%3Fsysparm_article%3DKB0032703%26sysparm_stack%3D%26sysparm_view%3D","clinSIGHT- Randomization numbers are coming incorret ")</f>
        <v>0</v>
      </c>
      <c r="B11">
        <v>0.202325627207756</v>
      </c>
      <c r="C11" t="s">
        <v>367</v>
      </c>
    </row>
  </sheetData>
  <pageMargins left="0.7" right="0.7" top="0.75" bottom="0.75" header="0.3" footer="0.3"/>
</worksheet>
</file>

<file path=xl/worksheets/sheet153.xml><?xml version="1.0" encoding="utf-8"?>
<worksheet xmlns="http://schemas.openxmlformats.org/spreadsheetml/2006/main" xmlns:r="http://schemas.openxmlformats.org/officeDocument/2006/relationships">
  <dimension ref="A1:C11"/>
  <sheetViews>
    <sheetView workbookViewId="0"/>
  </sheetViews>
  <sheetFormatPr defaultRowHeight="15"/>
  <cols>
    <col min="1" max="1" width="109.7109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HYPERLINK("https://bmsprod.service-now.com/nav_to.do?uri=%2Fkb_view.do%3Fsysparm_article%3DKB0010854%26sysparm_stack%3D%26sysparm_view%3D","How to remove a Contact from BMS Team at Study, Country? (ECLIPSE)")</f>
        <v>0</v>
      </c>
      <c r="B2">
        <v>0.5570262670516968</v>
      </c>
      <c r="C2" t="s">
        <v>45</v>
      </c>
    </row>
    <row r="3" spans="1:3">
      <c r="A3">
        <f>HYPERLINK("https://bmsprod.service-now.com/nav_to.do?uri=%2Fkb_view.do%3Fsysparm_article%3DKB0039620%26sysparm_stack%3D%26sysparm_view%3D","How to remove an employee record from BMS team at the Study, Country or Site level in ECLIPSE")</f>
        <v>0</v>
      </c>
      <c r="B3">
        <v>0.4730268120765686</v>
      </c>
      <c r="C3" t="s">
        <v>20</v>
      </c>
    </row>
    <row r="4" spans="1:3">
      <c r="A4">
        <f>HYPERLINK("https://bmsprod.service-now.com/nav_to.do?uri=%2Fkb_view.do%3Fsysparm_article%3DKB0011066%26sysparm_stack%3D%26sysparm_view%3D","HDSA: Siebel Clinical: Add a Person to BMS Team")</f>
        <v>0</v>
      </c>
      <c r="B4">
        <v>0.3968305885791779</v>
      </c>
      <c r="C4" t="s">
        <v>32</v>
      </c>
    </row>
    <row r="5" spans="1:3">
      <c r="A5">
        <f>HYPERLINK("https://bmsprod.service-now.com/nav_to.do?uri=%2Fkb_view.do%3Fsysparm_article%3DKB0031333%26sysparm_stack%3D%26sysparm_view%3D","ECLIPSE:  Protocol Update Version not showing while picking protocol update/How to Perform Country Scoping")</f>
        <v>0</v>
      </c>
      <c r="B5">
        <v>0.3266119360923767</v>
      </c>
      <c r="C5" t="s">
        <v>5</v>
      </c>
    </row>
    <row r="6" spans="1:3">
      <c r="A6">
        <f>HYPERLINK("https://bmsprod.service-now.com/nav_to.do?uri=%2Fkb_view.do%3Fsysparm_article%3DKB0011104%26sysparm_stack%3D%26sysparm_view%3D","HDSA:Siebel Clinical: Procedure to Correctly Scope Documents At The Protocol")</f>
        <v>0</v>
      </c>
      <c r="B6">
        <v>0.3113073706626892</v>
      </c>
      <c r="C6" t="s">
        <v>8</v>
      </c>
    </row>
    <row r="7" spans="1:3">
      <c r="A7">
        <f>HYPERLINK("https://bmsprod.service-now.com/nav_to.do?uri=%2Fkb_view.do%3Fsysparm_article%3DKB0039615%26sysparm_stack%3D%26sysparm_view%3D","How to stop receiving Country Protocol Update Approval e-mail notifications in ECLIPSE")</f>
        <v>0</v>
      </c>
      <c r="B7">
        <v>0.3081632256507874</v>
      </c>
      <c r="C7" t="s">
        <v>132</v>
      </c>
    </row>
    <row r="8" spans="1:3">
      <c r="A8">
        <f>HYPERLINK("https://bmsprod.service-now.com/nav_to.do?uri=%2Fkb_view.do%3Fsysparm_article%3DKB0010824%26sysparm_stack%3D%26sysparm_view%3D","How to add user under BMS Team in ECLIPSE")</f>
        <v>0</v>
      </c>
      <c r="B8">
        <v>0.3016051054000854</v>
      </c>
      <c r="C8" t="s">
        <v>96</v>
      </c>
    </row>
    <row r="9" spans="1:3">
      <c r="A9">
        <f>HYPERLINK("https://bmsprod.service-now.com/nav_to.do?uri=%2Fkb_view.do%3Fsysparm_article%3DKB0041596%26sysparm_stack%3D%26sysparm_view%3D","How to delete a Protocol Updates record in ECLIPSE")</f>
        <v>0</v>
      </c>
      <c r="B9">
        <v>0.2951023280620575</v>
      </c>
      <c r="C9" t="s">
        <v>22</v>
      </c>
    </row>
    <row r="10" spans="1:3">
      <c r="A10">
        <f>HYPERLINK("https://bmsprod.service-now.com/nav_to.do?uri=%2Fkb_view.do%3Fsysparm_article%3DKB0010847%26sysparm_stack%3D%26sysparm_view%3D","HDSA: Siebel Clinical: How Do I Stop Getting Country Protocol Update Approval Em")</f>
        <v>0</v>
      </c>
      <c r="B10">
        <v>0.2921130657196045</v>
      </c>
      <c r="C10" t="s">
        <v>172</v>
      </c>
    </row>
    <row r="11" spans="1:3">
      <c r="A11">
        <f>HYPERLINK("https://bmsprod.service-now.com/nav_to.do?uri=%2Fkb_view.do%3Fsysparm_article%3DKB0026920%26sysparm_stack%3D%26sysparm_view%3D","HDSA: Instructions for Republishing Team History in Eclipse - Study Level Roles")</f>
        <v>0</v>
      </c>
      <c r="B11">
        <v>0.2825284600257874</v>
      </c>
      <c r="C11" t="s">
        <v>52</v>
      </c>
    </row>
  </sheetData>
  <pageMargins left="0.7" right="0.7" top="0.75" bottom="0.75" header="0.3" footer="0.3"/>
</worksheet>
</file>

<file path=xl/worksheets/sheet154.xml><?xml version="1.0" encoding="utf-8"?>
<worksheet xmlns="http://schemas.openxmlformats.org/spreadsheetml/2006/main" xmlns:r="http://schemas.openxmlformats.org/officeDocument/2006/relationships">
  <dimension ref="A1:C11"/>
  <sheetViews>
    <sheetView workbookViewId="0"/>
  </sheetViews>
  <sheetFormatPr defaultRowHeight="15"/>
  <cols>
    <col min="1" max="1" width="135.7109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HYPERLINK("https://bmsprod.service-now.com/nav_to.do?uri=%2Fkb_view.do%3Fsysparm_article%3DKB0011070%26sysparm_stack%3D%26sysparm_view%3D","HDSA: Siebel Clinical: Duplicate Site Contact Records Under The Site")</f>
        <v>0</v>
      </c>
      <c r="B2">
        <v>0.562085747718811</v>
      </c>
      <c r="C2" t="s">
        <v>57</v>
      </c>
    </row>
    <row r="3" spans="1:3">
      <c r="A3">
        <f>HYPERLINK("https://bmsprod.service-now.com/nav_to.do?uri=%2Fkb_view.do%3Fsysparm_article%3DKB0010831%26sysparm_stack%3D%26sysparm_view%3D","HDSA: End Date Duplicate Application Access Record")</f>
        <v>0</v>
      </c>
      <c r="B3">
        <v>0.32585409283638</v>
      </c>
      <c r="C3" t="s">
        <v>81</v>
      </c>
    </row>
    <row r="4" spans="1:3">
      <c r="A4">
        <f>HYPERLINK("https://bmsprod.service-now.com/nav_to.do?uri=%2Fkb_view.do%3Fsysparm_article%3DKB0070882%26sysparm_stack%3D%26sysparm_view%3D","How to resolve contact not visible under the Site Management tab/how to create a Site Contact Application Approval record in ECLIPSE")</f>
        <v>0</v>
      </c>
      <c r="B4">
        <v>0.3168950378894806</v>
      </c>
      <c r="C4" t="s">
        <v>39</v>
      </c>
    </row>
    <row r="5" spans="1:3">
      <c r="A5">
        <f>HYPERLINK("https://bmsprod.service-now.com/nav_to.do?uri=%2Fkb_view.do%3Fsysparm_article%3DKB0026920%26sysparm_stack%3D%26sysparm_view%3D","HDSA: Instructions for Republishing Team History in Eclipse - Study Level Roles")</f>
        <v>0</v>
      </c>
      <c r="B5">
        <v>0.3085643947124481</v>
      </c>
      <c r="C5" t="s">
        <v>52</v>
      </c>
    </row>
    <row r="6" spans="1:3">
      <c r="A6">
        <f>HYPERLINK("https://bmsprod.service-now.com/nav_to.do?uri=%2Fkb_view.do%3Fsysparm_article%3DKB0042822%26sysparm_stack%3D%26sysparm_view%3D","How to swap user under Team Assignments tab in ECLIPSE")</f>
        <v>0</v>
      </c>
      <c r="B6">
        <v>0.3042384386062622</v>
      </c>
      <c r="C6" t="s">
        <v>49</v>
      </c>
    </row>
    <row r="7" spans="1:3">
      <c r="A7">
        <f>HYPERLINK("https://bmsprod.service-now.com/nav_to.do?uri=%2Fkb_view.do%3Fsysparm_article%3DKB0041638%26sysparm_stack%3D%26sysparm_view%3D","How to resolve a Contact type/Phone Number error message for a particular contact in ECLIPSE")</f>
        <v>0</v>
      </c>
      <c r="B7">
        <v>0.2813388705253601</v>
      </c>
      <c r="C7" t="s">
        <v>242</v>
      </c>
    </row>
    <row r="8" spans="1:3">
      <c r="A8">
        <f>HYPERLINK("https://bmsprod.service-now.com/nav_to.do?uri=%2Fkb_view.do%3Fsysparm_article%3DKB0034852%26sysparm_stack%3D%26sysparm_view%3D","How to add or create a new address for a contact in ECLIPSE")</f>
        <v>0</v>
      </c>
      <c r="B8">
        <v>0.280262291431427</v>
      </c>
      <c r="C8" t="s">
        <v>59</v>
      </c>
    </row>
    <row r="9" spans="1:3">
      <c r="A9">
        <f>HYPERLINK("https://bmsprod.service-now.com/nav_to.do?uri=%2Fkb_view.do%3Fsysparm_article%3DKB0041596%26sysparm_stack%3D%26sysparm_view%3D","How to delete a Protocol Updates record in ECLIPSE")</f>
        <v>0</v>
      </c>
      <c r="B9">
        <v>0.2790974080562592</v>
      </c>
      <c r="C9" t="s">
        <v>22</v>
      </c>
    </row>
    <row r="10" spans="1:3">
      <c r="A10">
        <f>HYPERLINK("https://bmsprod.service-now.com/nav_to.do?uri=%2Fkb_view.do%3Fsysparm_article%3DKB0010839%26sysparm_stack%3D%26sysparm_view%3D","How to troubleshoot Application Access issues in ECLIPSE")</f>
        <v>0</v>
      </c>
      <c r="B10">
        <v>0.2645256817340851</v>
      </c>
      <c r="C10" t="s">
        <v>82</v>
      </c>
    </row>
    <row r="11" spans="1:3">
      <c r="A11">
        <f>HYPERLINK("https://bmsprod.service-now.com/nav_to.do?uri=%2Fkb_view.do%3Fsysparm_article%3DKB0011033%26sysparm_stack%3D%26sysparm_view%3D","HDSA: Country Not Visible")</f>
        <v>0</v>
      </c>
      <c r="B11">
        <v>0.2644858360290527</v>
      </c>
      <c r="C11" t="s">
        <v>44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C11"/>
  <sheetViews>
    <sheetView workbookViewId="0"/>
  </sheetViews>
  <sheetFormatPr defaultRowHeight="15"/>
  <cols>
    <col min="1" max="1" width="98.7109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HYPERLINK("https://bmsprod.service-now.com/nav_to.do?uri=%2Fkb_view.do%3Fsysparm_article%3DKB0034964%26sysparm_stack%3D%26sysparm_view%3D","How to update the Site Visit Cost amount under All Payment activity tab in ECLIPSE")</f>
        <v>0</v>
      </c>
      <c r="B2">
        <v>0.6084080934524536</v>
      </c>
      <c r="C2" t="s">
        <v>73</v>
      </c>
    </row>
    <row r="3" spans="1:3">
      <c r="A3">
        <f>HYPERLINK("https://bmsprod.service-now.com/nav_to.do?uri=%2Fkb_view.do%3Fsysparm_article%3DKB0031262%26sysparm_stack%3D%26sysparm_view%3D","How to create the missing Site Payment activities in ECLIPSE")</f>
        <v>0</v>
      </c>
      <c r="B3">
        <v>0.4586181342601776</v>
      </c>
      <c r="C3" t="s">
        <v>76</v>
      </c>
    </row>
    <row r="4" spans="1:3">
      <c r="A4">
        <f>HYPERLINK("https://bmsprod.service-now.com/nav_to.do?uri=%2Fkb_view.do%3Fsysparm_article%3DKB0030752%26sysparm_stack%3D%26sysparm_view%3D","Payment Earned amount, Request amount, Withheld amount are incorrectly calculated for a Payment")</f>
        <v>0</v>
      </c>
      <c r="B4">
        <v>0.3393426537513733</v>
      </c>
      <c r="C4" t="s">
        <v>72</v>
      </c>
    </row>
    <row r="5" spans="1:3">
      <c r="A5">
        <f>HYPERLINK("https://bmsprod.service-now.com/nav_to.do?uri=%2Fkb_view.do%3Fsysparm_article%3DKB0034849%26sysparm_stack%3D%26sysparm_view%3D","How to troubleshoot issues on Site visit payment activities in ECLIPSE")</f>
        <v>0</v>
      </c>
      <c r="B5">
        <v>0.2978659272193909</v>
      </c>
      <c r="C5" t="s">
        <v>80</v>
      </c>
    </row>
    <row r="6" spans="1:3">
      <c r="A6">
        <f>HYPERLINK("https://bmsprod.service-now.com/nav_to.do?uri=%2Fkb_view.do%3Fsysparm_article%3DKB0041639%26sysparm_stack%3D%26sysparm_view%3D","How to resolve planned milestone dates issues at the fund level in ECLIPSE")</f>
        <v>0</v>
      </c>
      <c r="B6">
        <v>0.2941415905952454</v>
      </c>
      <c r="C6" t="s">
        <v>9</v>
      </c>
    </row>
    <row r="7" spans="1:3">
      <c r="A7">
        <f>HYPERLINK("https://bmsprod.service-now.com/nav_to.do?uri=%2Fkb_view.do%3Fsysparm_article%3DKB0031302%26sysparm_stack%3D%26sysparm_view%3D","How to check Due For Payment records in Unpaid Visits Report in ECLIPSE")</f>
        <v>0</v>
      </c>
      <c r="B7">
        <v>0.2766615152359009</v>
      </c>
      <c r="C7" t="s">
        <v>93</v>
      </c>
    </row>
    <row r="8" spans="1:3">
      <c r="A8">
        <f>HYPERLINK("https://bmsprod.service-now.com/nav_to.do?uri=%2Fkb_view.do%3Fsysparm_article%3DKB0073239%26sysparm_stack%3D%26sysparm_view%3D","How to create a new Fund under Cost Plan in ECLIPSE ")</f>
        <v>0</v>
      </c>
      <c r="B8">
        <v>0.2727507948875427</v>
      </c>
      <c r="C8" t="s">
        <v>94</v>
      </c>
    </row>
    <row r="9" spans="1:3">
      <c r="A9">
        <f>HYPERLINK("https://bmsprod.service-now.com/nav_to.do?uri=%2Fkb_view.do%3Fsysparm_article%3DKB0030751%26sysparm_stack%3D%26sysparm_view%3D","HDSA:Siebel Clinical: Payment activities are missing for Site")</f>
        <v>0</v>
      </c>
      <c r="B9">
        <v>0.2699091136455536</v>
      </c>
      <c r="C9" t="s">
        <v>74</v>
      </c>
    </row>
    <row r="10" spans="1:3">
      <c r="A10">
        <f>HYPERLINK("https://bmsprod.service-now.com/nav_to.do?uri=%2Fkb_view.do%3Fsysparm_article%3DKB0033737%26sysparm_stack%3D%26sysparm_view%3D","How to identify unpaid visits in the Unpaid Visits Payment Report in ECLIPSE")</f>
        <v>0</v>
      </c>
      <c r="B10">
        <v>0.2694124579429626</v>
      </c>
      <c r="C10" t="s">
        <v>75</v>
      </c>
    </row>
    <row r="11" spans="1:3">
      <c r="A11">
        <f>HYPERLINK("https://bmsprod.service-now.com/nav_to.do?uri=%2Fkb_view.do%3Fsysparm_article%3DKB0070579%26sysparm_stack%3D%26sysparm_view%3D","Finance")</f>
        <v>0</v>
      </c>
      <c r="B11">
        <v>0.2687130272388458</v>
      </c>
      <c r="C11" t="s">
        <v>77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C11"/>
  <sheetViews>
    <sheetView workbookViewId="0"/>
  </sheetViews>
  <sheetFormatPr defaultRowHeight="15"/>
  <cols>
    <col min="1" max="1" width="100.7109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HYPERLINK("https://bmsprod.service-now.com/nav_to.do?uri=%2Fkb_view.do%3Fsysparm_article%3DKB0042819%26sysparm_stack%3D%26sysparm_view%3D","How to change user role under Team Assignments in ECLIPSE")</f>
        <v>0</v>
      </c>
      <c r="B2">
        <v>0.5917313098907471</v>
      </c>
      <c r="C2" t="s">
        <v>50</v>
      </c>
    </row>
    <row r="3" spans="1:3">
      <c r="A3">
        <f>HYPERLINK("https://bmsprod.service-now.com/nav_to.do?uri=%2Fkb_view.do%3Fsysparm_article%3DKB0042818%26sysparm_stack%3D%26sysparm_view%3D","How to make batch End date under Team Assignments tab in ECLIPSE")</f>
        <v>0</v>
      </c>
      <c r="B3">
        <v>0.5120410919189453</v>
      </c>
      <c r="C3" t="s">
        <v>51</v>
      </c>
    </row>
    <row r="4" spans="1:3">
      <c r="A4">
        <f>HYPERLINK("https://bmsprod.service-now.com/nav_to.do?uri=%2Fkb_view.do%3Fsysparm_article%3DKB0042822%26sysparm_stack%3D%26sysparm_view%3D","How to swap user under Team Assignments tab in ECLIPSE")</f>
        <v>0</v>
      </c>
      <c r="B4">
        <v>0.4334801733493805</v>
      </c>
      <c r="C4" t="s">
        <v>49</v>
      </c>
    </row>
    <row r="5" spans="1:3">
      <c r="A5">
        <f>HYPERLINK("https://bmsprod.service-now.com/nav_to.do?uri=%2Fkb_view.do%3Fsysparm_article%3DKB0042820%26sysparm_stack%3D%26sysparm_view%3D","How to copy the Team Assignment records in ECLIPSE")</f>
        <v>0</v>
      </c>
      <c r="B5">
        <v>0.4138129949569702</v>
      </c>
      <c r="C5" t="s">
        <v>48</v>
      </c>
    </row>
    <row r="6" spans="1:3">
      <c r="A6">
        <f>HYPERLINK("https://bmsprod.service-now.com/nav_to.do?uri=%2Fkb_view.do%3Fsysparm_article%3DKB0026920%26sysparm_stack%3D%26sysparm_view%3D","HDSA: Instructions for Republishing Team History in Eclipse - Study Level Roles")</f>
        <v>0</v>
      </c>
      <c r="B6">
        <v>0.3129597306251526</v>
      </c>
      <c r="C6" t="s">
        <v>52</v>
      </c>
    </row>
    <row r="7" spans="1:3">
      <c r="A7">
        <f>HYPERLINK("https://bmsprod.service-now.com/nav_to.do?uri=%2Fkb_view.do%3Fsysparm_article%3DKB0045106%26sysparm_stack%3D%26sysparm_view%3D","How to  add user to all Countries and Site teams under a Study in ECLIPSE")</f>
        <v>0</v>
      </c>
      <c r="B7">
        <v>0.2709310054779053</v>
      </c>
      <c r="C7" t="s">
        <v>53</v>
      </c>
    </row>
    <row r="8" spans="1:3">
      <c r="A8">
        <f>HYPERLINK("https://bmsprod.service-now.com/nav_to.do?uri=%2Fkb_view.do%3Fsysparm_article%3DKB0039494%26sysparm_stack%3D%26sysparm_view%3D","How to make a salutation message visible after login to ECLIPSE application")</f>
        <v>0</v>
      </c>
      <c r="B8">
        <v>0.242181122303009</v>
      </c>
      <c r="C8" t="s">
        <v>95</v>
      </c>
    </row>
    <row r="9" spans="1:3">
      <c r="A9">
        <f>HYPERLINK("https://bmsprod.service-now.com/nav_to.do?uri=%2Fkb_view.do%3Fsysparm_article%3DKB0044754%26sysparm_stack%3D%26sysparm_view%3D","How to change Fund Currency in ECLIPSE")</f>
        <v>0</v>
      </c>
      <c r="B9">
        <v>0.2410246431827545</v>
      </c>
      <c r="C9" t="s">
        <v>10</v>
      </c>
    </row>
    <row r="10" spans="1:3">
      <c r="A10">
        <f>HYPERLINK("https://bmsprod.service-now.com/nav_to.do?uri=%2Fkb_view.do%3Fsysparm_article%3DKB0010824%26sysparm_stack%3D%26sysparm_view%3D","How to add user under BMS Team in ECLIPSE")</f>
        <v>0</v>
      </c>
      <c r="B10">
        <v>0.2342495620250702</v>
      </c>
      <c r="C10" t="s">
        <v>96</v>
      </c>
    </row>
    <row r="11" spans="1:3">
      <c r="A11">
        <f>HYPERLINK("https://bmsprod.service-now.com/nav_to.do?uri=%2Fkb_view.do%3Fsysparm_article%3DKB0031132%26sysparm_stack%3D%26sysparm_view%3D","How to change the user status to Inactive upon error "Cannot change status to Inactive" in MaxEAM")</f>
        <v>0</v>
      </c>
      <c r="B11">
        <v>0.2288704365491867</v>
      </c>
      <c r="C11" t="s">
        <v>97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C11"/>
  <sheetViews>
    <sheetView workbookViewId="0"/>
  </sheetViews>
  <sheetFormatPr defaultRowHeight="15"/>
  <cols>
    <col min="1" max="1" width="89.7109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HYPERLINK("https://bmsprod.service-now.com/nav_to.do?uri=%2Fkb_view.do%3Fsysparm_article%3DKB0011022%26sysparm_stack%3D%26sysparm_view%3D","HDSA: Customer Widget: Error 500")</f>
        <v>0</v>
      </c>
      <c r="B2">
        <v>0.6769151091575623</v>
      </c>
      <c r="C2" t="s">
        <v>98</v>
      </c>
    </row>
    <row r="3" spans="1:3">
      <c r="A3">
        <f>HYPERLINK("https://bmsprod.service-now.com/nav_to.do?uri=%2Fkb_view.do%3Fsysparm_article%3DKB0030446%26sysparm_stack%3D%26sysparm_view%3D","HDSA: ECLIPSE CORE: Contact/Account not getting imported from CMEH")</f>
        <v>0</v>
      </c>
      <c r="B3">
        <v>0.2635428905487061</v>
      </c>
      <c r="C3" t="s">
        <v>99</v>
      </c>
    </row>
    <row r="4" spans="1:3">
      <c r="A4">
        <f>HYPERLINK("https://bmsprod.service-now.com/nav_to.do?uri=%2Fkb_view.do%3Fsysparm_article%3DKB0041435%26sysparm_stack%3D%26sysparm_view%3D","E-Workbook/Biobook user unable to access local files when using Citrix server")</f>
        <v>0</v>
      </c>
      <c r="B4">
        <v>0.2194350808858871</v>
      </c>
      <c r="C4" t="s">
        <v>100</v>
      </c>
    </row>
    <row r="5" spans="1:3">
      <c r="A5">
        <f>HYPERLINK("https://bmsprod.service-now.com/nav_to.do?uri=%2Fkb_view.do%3Fsysparm_article%3DKB0042857%26sysparm_stack%3D%26sysparm_view%3D","How to enable dashboards")</f>
        <v>0</v>
      </c>
      <c r="B5">
        <v>0.2059629261493683</v>
      </c>
      <c r="C5" t="s">
        <v>101</v>
      </c>
    </row>
    <row r="6" spans="1:3">
      <c r="A6">
        <f>HYPERLINK("https://bmsprod.service-now.com/nav_to.do?uri=%2Fkb_view.do%3Fsysparm_article%3DKB0029711%26sysparm_stack%3D%26sysparm_view%3D","How to add a contact in Outlook")</f>
        <v>0</v>
      </c>
      <c r="B6">
        <v>0.1976172029972076</v>
      </c>
      <c r="C6" t="s">
        <v>102</v>
      </c>
    </row>
    <row r="7" spans="1:3">
      <c r="A7">
        <f>HYPERLINK("https://bmsprod.service-now.com/nav_to.do?uri=%2Fkb_view.do%3Fsysparm_article%3DKB0029714%26sysparm_stack%3D%26sysparm_view%3D","How to install Google Chrome")</f>
        <v>0</v>
      </c>
      <c r="B7">
        <v>0.1907103061676025</v>
      </c>
      <c r="C7" t="s">
        <v>103</v>
      </c>
    </row>
    <row r="8" spans="1:3">
      <c r="A8">
        <f>HYPERLINK("https://bmsprod.service-now.com/nav_to.do?uri=%2Fkb_view.do%3Fsysparm_article%3DKB0031562%26sysparm_stack%3D%26sysparm_view%3D","CS ELN 5 - Siteminder login required to close and sign chemistry experiment")</f>
        <v>0</v>
      </c>
      <c r="B8">
        <v>0.1890706270933151</v>
      </c>
      <c r="C8" t="s">
        <v>104</v>
      </c>
    </row>
    <row r="9" spans="1:3">
      <c r="A9">
        <f>HYPERLINK("https://bmsprod.service-now.com/nav_to.do?uri=%2Fkb_view.do%3Fsysparm_article%3DKB0096222%26sysparm_stack%3D%26sysparm_view%3D","How to manage cookie settings in Internet Explorer version 10 or earlier")</f>
        <v>0</v>
      </c>
      <c r="B9">
        <v>0.1862142980098724</v>
      </c>
      <c r="C9" t="s">
        <v>105</v>
      </c>
    </row>
    <row r="10" spans="1:3">
      <c r="A10">
        <f>HYPERLINK("https://bmsprod.service-now.com/nav_to.do?uri=%2Fkb_view.do%3Fsysparm_article%3DKB0030903%26sysparm_stack%3D%26sysparm_view%3D","clinSIGHT: 'PAGE CANNOT BE DISPLAYED' error while logging in\Refresh browser settings.")</f>
        <v>0</v>
      </c>
      <c r="B10">
        <v>0.1817706227302551</v>
      </c>
      <c r="C10" t="s">
        <v>106</v>
      </c>
    </row>
    <row r="11" spans="1:3">
      <c r="A11">
        <f>HYPERLINK("https://bmsprod.service-now.com/nav_to.do?uri=%2Fkb_view.do%3Fsysparm_article%3DKB0010081%26sysparm_stack%3D%26sysparm_view%3D","CS ELN - Error Occurred Creating PDF File â€¦.local settings\Temp\tmpBA.pdf")</f>
        <v>0</v>
      </c>
      <c r="B11">
        <v>0.1805061250925064</v>
      </c>
      <c r="C11" t="s">
        <v>107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C11"/>
  <sheetViews>
    <sheetView workbookViewId="0"/>
  </sheetViews>
  <sheetFormatPr defaultRowHeight="15"/>
  <cols>
    <col min="1" max="1" width="176.7109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HYPERLINK("https://bmsprod.service-now.com/nav_to.do?uri=%2Fkb_view.do%3Fsysparm_article%3DKB0011101%26sysparm_stack%3D%26sysparm_view%3D","HDSA: Primary All vs My Protocol Site Views")</f>
        <v>0</v>
      </c>
      <c r="B2">
        <v>0.5459051132202148</v>
      </c>
      <c r="C2" t="s">
        <v>108</v>
      </c>
    </row>
    <row r="3" spans="1:3">
      <c r="A3">
        <f>HYPERLINK("https://bmsprod.service-now.com/nav_to.do?uri=%2Fkb_view.do%3Fsysparm_article%3DKB0011033%26sysparm_stack%3D%26sysparm_view%3D","HDSA: Country Not Visible")</f>
        <v>0</v>
      </c>
      <c r="B3">
        <v>0.2841783761978149</v>
      </c>
      <c r="C3" t="s">
        <v>44</v>
      </c>
    </row>
    <row r="4" spans="1:3">
      <c r="A4">
        <f>HYPERLINK("https://bmsprod.service-now.com/nav_to.do?uri=%2Fkb_view.do%3Fsysparm_article%3DKB0011066%26sysparm_stack%3D%26sysparm_view%3D","HDSA: Siebel Clinical: Add a Person to BMS Team")</f>
        <v>0</v>
      </c>
      <c r="B4">
        <v>0.2675285041332245</v>
      </c>
      <c r="C4" t="s">
        <v>32</v>
      </c>
    </row>
    <row r="5" spans="1:3">
      <c r="A5">
        <f>HYPERLINK("https://bmsprod.service-now.com/nav_to.do?uri=%2Fkb_view.do%3Fsysparm_article%3DKB0031333%26sysparm_stack%3D%26sysparm_view%3D","ECLIPSE:  Protocol Update Version not showing while picking protocol update/How to Perform Country Scoping")</f>
        <v>0</v>
      </c>
      <c r="B5">
        <v>0.2505397796630859</v>
      </c>
      <c r="C5" t="s">
        <v>5</v>
      </c>
    </row>
    <row r="6" spans="1:3">
      <c r="A6">
        <f>HYPERLINK("https://bmsprod.service-now.com/nav_to.do?uri=%2Fkb_view.do%3Fsysparm_article%3DKB0029196%26sysparm_stack%3D%26sysparm_view%3D","How to add the BCC field to a Calendar/Meeting invitation")</f>
        <v>0</v>
      </c>
      <c r="B6">
        <v>0.2344821691513062</v>
      </c>
      <c r="C6" t="s">
        <v>109</v>
      </c>
    </row>
    <row r="7" spans="1:3">
      <c r="A7">
        <f>HYPERLINK("https://bmsprod.service-now.com/nav_to.do?uri=%2Fkb_view.do%3Fsysparm_article%3DKB0032578%26sysparm_stack%3D%26sysparm_view%3D","DQM :Overview")</f>
        <v>0</v>
      </c>
      <c r="B7">
        <v>0.2293533384799957</v>
      </c>
      <c r="C7" t="s">
        <v>110</v>
      </c>
    </row>
    <row r="8" spans="1:3">
      <c r="A8">
        <f>HYPERLINK("https://bmsprod.service-now.com/nav_to.do?uri=%2Fkb_view.do%3Fsysparm_article%3DKB0011104%26sysparm_stack%3D%26sysparm_view%3D","HDSA:Siebel Clinical: Procedure to Correctly Scope Documents At The Protocol")</f>
        <v>0</v>
      </c>
      <c r="B8">
        <v>0.2267850786447525</v>
      </c>
      <c r="C8" t="s">
        <v>8</v>
      </c>
    </row>
    <row r="9" spans="1:3">
      <c r="A9">
        <f>HYPERLINK("https://bmsprod.service-now.com/nav_to.do?uri=%2Fkb_view.do%3Fsysparm_article%3DKB0010824%26sysparm_stack%3D%26sysparm_view%3D","How to add user under BMS Team in ECLIPSE")</f>
        <v>0</v>
      </c>
      <c r="B9">
        <v>0.2153239995241165</v>
      </c>
      <c r="C9" t="s">
        <v>96</v>
      </c>
    </row>
    <row r="10" spans="1:3">
      <c r="A10">
        <f>HYPERLINK("https://bmsprod.service-now.com/nav_to.do?uri=%2Fkb_view.do%3Fsysparm_article%3DKB0069995%26sysparm_stack%3D%26sysparm_view%3D","How to resolve if the user is receiving un necessary notifications like "Please be aware that SAR record has been requested" though the user is not part of the SA &amp; R group.")</f>
        <v>0</v>
      </c>
      <c r="B10">
        <v>0.2087912410497665</v>
      </c>
      <c r="C10" t="s">
        <v>111</v>
      </c>
    </row>
    <row r="11" spans="1:3">
      <c r="A11">
        <f>HYPERLINK("https://bmsprod.service-now.com/nav_to.do?uri=%2Fkb_view.do%3Fsysparm_article%3DKB0017510%26sysparm_stack%3D%26sysparm_view%3D","HDSA:  User no more have edit access to Financial Agreement tab from All View")</f>
        <v>0</v>
      </c>
      <c r="B11">
        <v>0.2069218754768372</v>
      </c>
      <c r="C11" t="s">
        <v>112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1"/>
  <sheetViews>
    <sheetView workbookViewId="0"/>
  </sheetViews>
  <sheetFormatPr defaultRowHeight="15"/>
  <cols>
    <col min="1" max="1" width="96.7109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HYPERLINK("https://bmsprod.service-now.com/nav_to.do?uri=%2Fkb_view.do%3Fsysparm_article%3DKB0096914%26sysparm_stack%3D%26sysparm_view%3D","How to change site status from Active to Selected in ECLIPSE")</f>
        <v>0</v>
      </c>
      <c r="B2">
        <v>0.6428231000900269</v>
      </c>
      <c r="C2" t="s">
        <v>13</v>
      </c>
    </row>
    <row r="3" spans="1:3">
      <c r="A3">
        <f>HYPERLINK("https://bmsprod.service-now.com/nav_to.do?uri=%2Fkb_view.do%3Fsysparm_article%3DKB0010848%26sysparm_stack%3D%26sysparm_view%3D","HDSA: Siebel Clinical: How To Change A Site Status From Selected To Active")</f>
        <v>0</v>
      </c>
      <c r="B3">
        <v>0.449012279510498</v>
      </c>
      <c r="C3" t="s">
        <v>14</v>
      </c>
    </row>
    <row r="4" spans="1:3">
      <c r="A4">
        <f>HYPERLINK("https://bmsprod.service-now.com/nav_to.do?uri=%2Fkb_view.do%3Fsysparm_article%3DKB0011034%26sysparm_stack%3D%26sysparm_view%3D","HDSA: Country Status Change State Model Transitions Available ")</f>
        <v>0</v>
      </c>
      <c r="B4">
        <v>0.3996428251266479</v>
      </c>
      <c r="C4" t="s">
        <v>15</v>
      </c>
    </row>
    <row r="5" spans="1:3">
      <c r="A5">
        <f>HYPERLINK("https://bmsprod.service-now.com/nav_to.do?uri=%2Fkb_view.do%3Fsysparm_article%3DKB0012546%26sysparm_stack%3D%26sysparm_view%3D","HDSA - Update Country Status from On Hold to Cancelled")</f>
        <v>0</v>
      </c>
      <c r="B5">
        <v>0.371711254119873</v>
      </c>
      <c r="C5" t="s">
        <v>16</v>
      </c>
    </row>
    <row r="6" spans="1:3">
      <c r="A6">
        <f>HYPERLINK("https://bmsprod.service-now.com/nav_to.do?uri=%2Fkb_view.do%3Fsysparm_article%3DKB0010817%26sysparm_stack%3D%26sysparm_view%3D","HDSA: Site Enrollment Status Change State Model Transitions Available ")</f>
        <v>0</v>
      </c>
      <c r="B6">
        <v>0.3713308572769165</v>
      </c>
      <c r="C6" t="s">
        <v>17</v>
      </c>
    </row>
    <row r="7" spans="1:3">
      <c r="A7">
        <f>HYPERLINK("https://bmsprod.service-now.com/nav_to.do?uri=%2Fkb_view.do%3Fsysparm_article%3DKB0010822%26sysparm_stack%3D%26sysparm_view%3D","HDSA: Study Status Change State Model Transitions available")</f>
        <v>0</v>
      </c>
      <c r="B7">
        <v>0.3505309224128723</v>
      </c>
      <c r="C7" t="s">
        <v>18</v>
      </c>
    </row>
    <row r="8" spans="1:3">
      <c r="A8">
        <f>HYPERLINK("https://bmsprod.service-now.com/nav_to.do?uri=%2Fkb_view.do%3Fsysparm_article%3DKB0011032%26sysparm_stack%3D%26sysparm_view%3D","HDSA: Country Enrollment Status Change State Model Transitions Available ")</f>
        <v>0</v>
      </c>
      <c r="B8">
        <v>0.312091737985611</v>
      </c>
      <c r="C8" t="s">
        <v>19</v>
      </c>
    </row>
    <row r="9" spans="1:3">
      <c r="A9">
        <f>HYPERLINK("https://bmsprod.service-now.com/nav_to.do?uri=%2Fkb_view.do%3Fsysparm_article%3DKB0039620%26sysparm_stack%3D%26sysparm_view%3D","How to remove an employee record from BMS team at the Study, Country or Site level in ECLIPSE")</f>
        <v>0</v>
      </c>
      <c r="B9">
        <v>0.3079666495323181</v>
      </c>
      <c r="C9" t="s">
        <v>20</v>
      </c>
    </row>
    <row r="10" spans="1:3">
      <c r="A10">
        <f>HYPERLINK("https://bmsprod.service-now.com/nav_to.do?uri=%2Fkb_view.do%3Fsysparm_article%3DKB0010821%26sysparm_stack%3D%26sysparm_view%3D","HDSA: Study Enrollment Status Change State Model Transitions Available")</f>
        <v>0</v>
      </c>
      <c r="B10">
        <v>0.2946798801422119</v>
      </c>
      <c r="C10" t="s">
        <v>21</v>
      </c>
    </row>
    <row r="11" spans="1:3">
      <c r="A11">
        <f>HYPERLINK("https://bmsprod.service-now.com/nav_to.do?uri=%2Fkb_view.do%3Fsysparm_article%3DKB0041596%26sysparm_stack%3D%26sysparm_view%3D","How to delete a Protocol Updates record in ECLIPSE")</f>
        <v>0</v>
      </c>
      <c r="B11">
        <v>0.2695919573307037</v>
      </c>
      <c r="C11" t="s">
        <v>22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C11"/>
  <sheetViews>
    <sheetView workbookViewId="0"/>
  </sheetViews>
  <sheetFormatPr defaultRowHeight="15"/>
  <cols>
    <col min="1" max="1" width="87.7109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HYPERLINK("https://bmsprod.service-now.com/nav_to.do?uri=%2Fkb_view.do%3Fsysparm_article%3DKB0011028%26sysparm_stack%3D%26sysparm_view%3D","How to resolve Responsibility-related error message in ECLIPSE")</f>
        <v>0</v>
      </c>
      <c r="B2">
        <v>0.6751521825790405</v>
      </c>
      <c r="C2" t="s">
        <v>71</v>
      </c>
    </row>
    <row r="3" spans="1:3">
      <c r="A3">
        <f>HYPERLINK("https://bmsprod.service-now.com/nav_to.do?uri=%2Fkb_view.do%3Fsysparm_article%3DKB0071462%26sysparm_stack%3D%26sysparm_view%3D","Eclipse Tire 3: How to resolve Application Approval Access related issues in ECLIPSE")</f>
        <v>0</v>
      </c>
      <c r="B3">
        <v>0.30950927734375</v>
      </c>
      <c r="C3" t="s">
        <v>42</v>
      </c>
    </row>
    <row r="4" spans="1:3">
      <c r="A4">
        <f>HYPERLINK("https://bmsprod.service-now.com/nav_to.do?uri=%2Fkb_view.do%3Fsysparm_article%3DKB0041604%26sysparm_stack%3D%26sysparm_view%3D","How to resolve a PO Integration Error during a Fund Purchase Order in ECLIPSE")</f>
        <v>0</v>
      </c>
      <c r="B4">
        <v>0.274074375629425</v>
      </c>
      <c r="C4" t="s">
        <v>67</v>
      </c>
    </row>
    <row r="5" spans="1:3">
      <c r="A5">
        <f>HYPERLINK("https://bmsprod.service-now.com/nav_to.do?uri=%2Fkb_view.do%3Fsysparm_article%3DKB0039494%26sysparm_stack%3D%26sysparm_view%3D","How to make a salutation message visible after login to ECLIPSE application")</f>
        <v>0</v>
      </c>
      <c r="B5">
        <v>0.2672459483146667</v>
      </c>
      <c r="C5" t="s">
        <v>95</v>
      </c>
    </row>
    <row r="6" spans="1:3">
      <c r="A6">
        <f>HYPERLINK("https://bmsprod.service-now.com/nav_to.do?uri=%2Fkb_view.do%3Fsysparm_article%3DKB0069376%26sysparm_stack%3D%26sysparm_view%3D","Verity: unable to login. ")</f>
        <v>0</v>
      </c>
      <c r="B6">
        <v>0.2479760944843292</v>
      </c>
      <c r="C6" t="s">
        <v>113</v>
      </c>
    </row>
    <row r="7" spans="1:3">
      <c r="A7">
        <f>HYPERLINK("https://bmsprod.service-now.com/nav_to.do?uri=%2Fkb_view.do%3Fsysparm_article%3DKB0028752%26sysparm_stack%3D%26sysparm_view%3D","Athena-Salesforce: Unable to Generate disclaimers")</f>
        <v>0</v>
      </c>
      <c r="B7">
        <v>0.2399479448795319</v>
      </c>
      <c r="C7" t="s">
        <v>114</v>
      </c>
    </row>
    <row r="8" spans="1:3">
      <c r="A8">
        <f>HYPERLINK("https://bmsprod.service-now.com/nav_to.do?uri=%2Fkb_view.do%3Fsysparm_article%3DKB0029864%26sysparm_stack%3D%26sysparm_view%3D","How to log in to CARA if you receive an access error message")</f>
        <v>0</v>
      </c>
      <c r="B8">
        <v>0.2385398298501968</v>
      </c>
      <c r="C8" t="s">
        <v>115</v>
      </c>
    </row>
    <row r="9" spans="1:3">
      <c r="A9">
        <f>HYPERLINK("https://bmsprod.service-now.com/nav_to.do?uri=%2Fkb_view.do%3Fsysparm_article%3DKB0042819%26sysparm_stack%3D%26sysparm_view%3D","How to change user role under Team Assignments in ECLIPSE")</f>
        <v>0</v>
      </c>
      <c r="B9">
        <v>0.2356385886669159</v>
      </c>
      <c r="C9" t="s">
        <v>50</v>
      </c>
    </row>
    <row r="10" spans="1:3">
      <c r="A10">
        <f>HYPERLINK("https://bmsprod.service-now.com/nav_to.do?uri=%2Fkb_view.do%3Fsysparm_article%3DKB0070578%26sysparm_stack%3D%26sysparm_view%3D","Study Site")</f>
        <v>0</v>
      </c>
      <c r="B10">
        <v>0.2289896309375763</v>
      </c>
      <c r="C10" t="s">
        <v>116</v>
      </c>
    </row>
    <row r="11" spans="1:3">
      <c r="A11">
        <f>HYPERLINK("https://bmsprod.service-now.com/nav_to.do?uri=%2Fkb_view.do%3Fsysparm_article%3DKB0011327%26sysparm_stack%3D%26sysparm_view%3D","HDSA: Rivrs: Account Unlock")</f>
        <v>0</v>
      </c>
      <c r="B11">
        <v>0.2253081798553467</v>
      </c>
      <c r="C11" t="s">
        <v>117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11"/>
  <sheetViews>
    <sheetView workbookViewId="0"/>
  </sheetViews>
  <sheetFormatPr defaultRowHeight="15"/>
  <cols>
    <col min="1" max="1" width="89.7109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HYPERLINK("https://bmsprod.service-now.com/nav_to.do?uri=%2Fkb_view.do%3Fsysparm_article%3DKB0011098%26sysparm_stack%3D%26sysparm_view%3D","How to resolve a drug supply address issue in ECLIPSE")</f>
        <v>0</v>
      </c>
      <c r="B2">
        <v>0.69367516040802</v>
      </c>
      <c r="C2" t="s">
        <v>118</v>
      </c>
    </row>
    <row r="3" spans="1:3">
      <c r="A3">
        <f>HYPERLINK("https://bmsprod.service-now.com/nav_to.do?uri=%2Fkb_view.do%3Fsysparm_article%3DKB0031302%26sysparm_stack%3D%26sysparm_view%3D","How to check Due For Payment records in Unpaid Visits Report in ECLIPSE")</f>
        <v>0</v>
      </c>
      <c r="B3">
        <v>0.2577082812786102</v>
      </c>
      <c r="C3" t="s">
        <v>93</v>
      </c>
    </row>
    <row r="4" spans="1:3">
      <c r="A4">
        <f>HYPERLINK("https://bmsprod.service-now.com/nav_to.do?uri=%2Fkb_view.do%3Fsysparm_article%3DKB0071458%26sysparm_stack%3D%26sysparm_view%3D","Eclipse Tire3: How to resolve Contact and Account Management related issues in ECLIPSE")</f>
        <v>0</v>
      </c>
      <c r="B4">
        <v>0.2241137623786926</v>
      </c>
      <c r="C4" t="s">
        <v>119</v>
      </c>
    </row>
    <row r="5" spans="1:3">
      <c r="A5">
        <f>HYPERLINK("https://bmsprod.service-now.com/nav_to.do?uri=%2Fkb_view.do%3Fsysparm_article%3DKB0030037%26sysparm_stack%3D%26sysparm_view%3D","How to Get Information of an Interface")</f>
        <v>0</v>
      </c>
      <c r="B5">
        <v>0.201474517583847</v>
      </c>
      <c r="C5" t="s">
        <v>120</v>
      </c>
    </row>
    <row r="6" spans="1:3">
      <c r="A6">
        <f>HYPERLINK("https://bmsprod.service-now.com/nav_to.do?uri=%2Fkb_view.do%3Fsysparm_article%3DKB0030393%26sysparm_stack%3D%26sysparm_view%3D","Process Instruction Category for UOM TH")</f>
        <v>0</v>
      </c>
      <c r="B6">
        <v>0.1900551617145538</v>
      </c>
      <c r="C6" t="s">
        <v>121</v>
      </c>
    </row>
    <row r="7" spans="1:3">
      <c r="A7">
        <f>HYPERLINK("https://bmsprod.service-now.com/nav_to.do?uri=%2Fkb_view.do%3Fsysparm_article%3DKB0033062%26sysparm_stack%3D%26sysparm_view%3D","Office365 SharePoint: Information on sites with BMS confidential data")</f>
        <v>0</v>
      </c>
      <c r="B7">
        <v>0.188270628452301</v>
      </c>
      <c r="C7" t="s">
        <v>122</v>
      </c>
    </row>
    <row r="8" spans="1:3">
      <c r="A8">
        <f>HYPERLINK("https://bmsprod.service-now.com/nav_to.do?uri=%2Fkb_view.do%3Fsysparm_article%3DKB0031350%26sysparm_stack%3D%26sysparm_view%3D","How to log in to  Maximo 7.6 in MaxEAM")</f>
        <v>0</v>
      </c>
      <c r="B8">
        <v>0.185112863779068</v>
      </c>
      <c r="C8" t="s">
        <v>123</v>
      </c>
    </row>
    <row r="9" spans="1:3">
      <c r="A9">
        <f>HYPERLINK("https://bmsprod.service-now.com/nav_to.do?uri=%2Fkb_view.do%3Fsysparm_article%3DKB0011076%26sysparm_stack%3D%26sysparm_view%3D","HDSA: Siebel Clinical: Missing Site In SAP")</f>
        <v>0</v>
      </c>
      <c r="B9">
        <v>0.1812535226345062</v>
      </c>
      <c r="C9" t="s">
        <v>124</v>
      </c>
    </row>
    <row r="10" spans="1:3">
      <c r="A10">
        <f>HYPERLINK("https://bmsprod.service-now.com/nav_to.do?uri=%2Fkb_view.do%3Fsysparm_article%3DKB0070579%26sysparm_stack%3D%26sysparm_view%3D","Finance")</f>
        <v>0</v>
      </c>
      <c r="B10">
        <v>0.180220365524292</v>
      </c>
      <c r="C10" t="s">
        <v>77</v>
      </c>
    </row>
    <row r="11" spans="1:3">
      <c r="A11">
        <f>HYPERLINK("https://bmsprod.service-now.com/nav_to.do?uri=%2Fkb_view.do%3Fsysparm_article%3DKB0034961%26sysparm_stack%3D%26sysparm_view%3D","How to change a contact's email address in ECLIPSE")</f>
        <v>0</v>
      </c>
      <c r="B11">
        <v>0.179333508014679</v>
      </c>
      <c r="C11" t="s">
        <v>125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C11"/>
  <sheetViews>
    <sheetView workbookViewId="0"/>
  </sheetViews>
  <sheetFormatPr defaultRowHeight="15"/>
  <cols>
    <col min="1" max="1" width="77.7109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HYPERLINK("https://bmsprod.service-now.com/nav_to.do?uri=%2Fkb_view.do%3Fsysparm_article%3DKB0071974%26sysparm_stack%3D%26sysparm_view%3D","How to perform a Replan for a Country or Study in ECLIPSE")</f>
        <v>0</v>
      </c>
      <c r="B2">
        <v>0.7030292749404907</v>
      </c>
      <c r="C2" t="s">
        <v>126</v>
      </c>
    </row>
    <row r="3" spans="1:3">
      <c r="A3">
        <f>HYPERLINK("https://bmsprod.service-now.com/nav_to.do?uri=%2Fkb_view.do%3Fsysparm_article%3DKB0041639%26sysparm_stack%3D%26sysparm_view%3D","How to resolve planned milestone dates issues at the fund level in ECLIPSE")</f>
        <v>0</v>
      </c>
      <c r="B3">
        <v>0.2804484963417053</v>
      </c>
      <c r="C3" t="s">
        <v>9</v>
      </c>
    </row>
    <row r="4" spans="1:3">
      <c r="A4">
        <f>HYPERLINK("https://bmsprod.service-now.com/nav_to.do?uri=%2Fkb_view.do%3Fsysparm_article%3DKB0011064%26sysparm_stack%3D%26sysparm_view%3D","HDSA: Planned Dates And Best Estimate At County Level Is Not Consistent")</f>
        <v>0</v>
      </c>
      <c r="B4">
        <v>0.2741913199424744</v>
      </c>
      <c r="C4" t="s">
        <v>6</v>
      </c>
    </row>
    <row r="5" spans="1:3">
      <c r="A5">
        <f>HYPERLINK("https://bmsprod.service-now.com/nav_to.do?uri=%2Fkb_view.do%3Fsysparm_article%3DKB0011046%26sysparm_stack%3D%26sysparm_view%3D","HDSA: Issue With Milestone Planned Dates In Eclipse")</f>
        <v>0</v>
      </c>
      <c r="B5">
        <v>0.2553731799125671</v>
      </c>
      <c r="C5" t="s">
        <v>84</v>
      </c>
    </row>
    <row r="6" spans="1:3">
      <c r="A6">
        <f>HYPERLINK("https://bmsprod.service-now.com/nav_to.do?uri=%2Fkb_view.do%3Fsysparm_article%3DKB0011065%26sysparm_stack%3D%26sysparm_view%3D","HDSA: Planned Date And Best Estimate At Protocol Level Is Not Consistent")</f>
        <v>0</v>
      </c>
      <c r="B6">
        <v>0.2253079414367676</v>
      </c>
      <c r="C6" t="s">
        <v>7</v>
      </c>
    </row>
    <row r="7" spans="1:3">
      <c r="A7">
        <f>HYPERLINK("https://bmsprod.service-now.com/nav_to.do?uri=%2Fkb_view.do%3Fsysparm_article%3DKB0044755%26sysparm_stack%3D%26sysparm_view%3D","How to Change Main Integrated Checklist Planned Dates in ECLIPSE")</f>
        <v>0</v>
      </c>
      <c r="B7">
        <v>0.217056930065155</v>
      </c>
      <c r="C7" t="s">
        <v>127</v>
      </c>
    </row>
    <row r="8" spans="1:3">
      <c r="A8">
        <f>HYPERLINK("https://bmsprod.service-now.com/nav_to.do?uri=%2Fkb_view.do%3Fsysparm_article%3DKB0036092%26sysparm_stack%3D%26sysparm_view%3D","Outlook:  Unread Message font and color change")</f>
        <v>0</v>
      </c>
      <c r="B8">
        <v>0.2065412402153015</v>
      </c>
      <c r="C8" t="s">
        <v>128</v>
      </c>
    </row>
    <row r="9" spans="1:3">
      <c r="A9">
        <f>HYPERLINK("https://bmsprod.service-now.com/nav_to.do?uri=%2Fkb_view.do%3Fsysparm_article%3DKB0031258%26sysparm_stack%3D%26sysparm_view%3D","FRESCO: Escalation process for Compliance Dashboard")</f>
        <v>0</v>
      </c>
      <c r="B9">
        <v>0.2035097926855087</v>
      </c>
      <c r="C9" t="s">
        <v>129</v>
      </c>
    </row>
    <row r="10" spans="1:3">
      <c r="A10">
        <f>HYPERLINK("https://bmsprod.service-now.com/nav_to.do?uri=%2Fkb_view.do%3Fsysparm_article%3DKB0044686%26sysparm_stack%3D%26sysparm_view%3D","Interact US: MCCP")</f>
        <v>0</v>
      </c>
      <c r="B10">
        <v>0.2020283490419388</v>
      </c>
      <c r="C10" t="s">
        <v>130</v>
      </c>
    </row>
    <row r="11" spans="1:3">
      <c r="A11">
        <f>HYPERLINK("https://bmsprod.service-now.com/nav_to.do?uri=%2Fkb_view.do%3Fsysparm_article%3DKB0029431%26sysparm_stack%3D%26sysparm_view%3D","Misalignment of Planned Dates and Best Estimate Dates")</f>
        <v>0</v>
      </c>
      <c r="B11">
        <v>0.2005282789468765</v>
      </c>
      <c r="C11" t="s">
        <v>131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C11"/>
  <sheetViews>
    <sheetView workbookViewId="0"/>
  </sheetViews>
  <sheetFormatPr defaultRowHeight="15"/>
  <cols>
    <col min="1" max="1" width="135.7109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HYPERLINK("https://bmsprod.service-now.com/nav_to.do?uri=%2Fkb_view.do%3Fsysparm_article%3DKB0039620%26sysparm_stack%3D%26sysparm_view%3D","How to remove an employee record from BMS team at the Study, Country or Site level in ECLIPSE")</f>
        <v>0</v>
      </c>
      <c r="B2">
        <v>0.5665649175643921</v>
      </c>
      <c r="C2" t="s">
        <v>20</v>
      </c>
    </row>
    <row r="3" spans="1:3">
      <c r="A3">
        <f>HYPERLINK("https://bmsprod.service-now.com/nav_to.do?uri=%2Fkb_view.do%3Fsysparm_article%3DKB0010854%26sysparm_stack%3D%26sysparm_view%3D","How to remove a Contact from BMS Team at Study, Country? (ECLIPSE)")</f>
        <v>0</v>
      </c>
      <c r="B3">
        <v>0.4686422944068909</v>
      </c>
      <c r="C3" t="s">
        <v>45</v>
      </c>
    </row>
    <row r="4" spans="1:3">
      <c r="A4">
        <f>HYPERLINK("https://bmsprod.service-now.com/nav_to.do?uri=%2Fkb_view.do%3Fsysparm_article%3DKB0011066%26sysparm_stack%3D%26sysparm_view%3D","HDSA: Siebel Clinical: Add a Person to BMS Team")</f>
        <v>0</v>
      </c>
      <c r="B4">
        <v>0.3629537522792816</v>
      </c>
      <c r="C4" t="s">
        <v>32</v>
      </c>
    </row>
    <row r="5" spans="1:3">
      <c r="A5">
        <f>HYPERLINK("https://bmsprod.service-now.com/nav_to.do?uri=%2Fkb_view.do%3Fsysparm_article%3DKB0010824%26sysparm_stack%3D%26sysparm_view%3D","How to add user under BMS Team in ECLIPSE")</f>
        <v>0</v>
      </c>
      <c r="B5">
        <v>0.3558566570281982</v>
      </c>
      <c r="C5" t="s">
        <v>96</v>
      </c>
    </row>
    <row r="6" spans="1:3">
      <c r="A6">
        <f>HYPERLINK("https://bmsprod.service-now.com/nav_to.do?uri=%2Fkb_view.do%3Fsysparm_article%3DKB0041596%26sysparm_stack%3D%26sysparm_view%3D","How to delete a Protocol Updates record in ECLIPSE")</f>
        <v>0</v>
      </c>
      <c r="B6">
        <v>0.3440139889717102</v>
      </c>
      <c r="C6" t="s">
        <v>22</v>
      </c>
    </row>
    <row r="7" spans="1:3">
      <c r="A7">
        <f>HYPERLINK("https://bmsprod.service-now.com/nav_to.do?uri=%2Fkb_view.do%3Fsysparm_article%3DKB0045106%26sysparm_stack%3D%26sysparm_view%3D","How to  add user to all Countries and Site teams under a Study in ECLIPSE")</f>
        <v>0</v>
      </c>
      <c r="B7">
        <v>0.3373379707336426</v>
      </c>
      <c r="C7" t="s">
        <v>53</v>
      </c>
    </row>
    <row r="8" spans="1:3">
      <c r="A8">
        <f>HYPERLINK("https://bmsprod.service-now.com/nav_to.do?uri=%2Fkb_view.do%3Fsysparm_article%3DKB0039615%26sysparm_stack%3D%26sysparm_view%3D","How to stop receiving Country Protocol Update Approval e-mail notifications in ECLIPSE")</f>
        <v>0</v>
      </c>
      <c r="B8">
        <v>0.3019133806228638</v>
      </c>
      <c r="C8" t="s">
        <v>132</v>
      </c>
    </row>
    <row r="9" spans="1:3">
      <c r="A9">
        <f>HYPERLINK("https://bmsprod.service-now.com/nav_to.do?uri=%2Fkb_view.do%3Fsysparm_article%3DKB0070882%26sysparm_stack%3D%26sysparm_view%3D","How to resolve contact not visible under the Site Management tab/how to create a Site Contact Application Approval record in ECLIPSE")</f>
        <v>0</v>
      </c>
      <c r="B9">
        <v>0.2914670705795288</v>
      </c>
      <c r="C9" t="s">
        <v>39</v>
      </c>
    </row>
    <row r="10" spans="1:3">
      <c r="A10">
        <f>HYPERLINK("https://bmsprod.service-now.com/nav_to.do?uri=%2Fkb_view.do%3Fsysparm_article%3DKB0096914%26sysparm_stack%3D%26sysparm_view%3D","How to change site status from Active to Selected in ECLIPSE")</f>
        <v>0</v>
      </c>
      <c r="B10">
        <v>0.2846171855926514</v>
      </c>
      <c r="C10" t="s">
        <v>13</v>
      </c>
    </row>
    <row r="11" spans="1:3">
      <c r="A11">
        <f>HYPERLINK("https://bmsprod.service-now.com/nav_to.do?uri=%2Fkb_view.do%3Fsysparm_article%3DKB0042822%26sysparm_stack%3D%26sysparm_view%3D","How to swap user under Team Assignments tab in ECLIPSE")</f>
        <v>0</v>
      </c>
      <c r="B11">
        <v>0.2839130461215973</v>
      </c>
      <c r="C11" t="s">
        <v>49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C11"/>
  <sheetViews>
    <sheetView workbookViewId="0"/>
  </sheetViews>
  <sheetFormatPr defaultRowHeight="15"/>
  <cols>
    <col min="1" max="1" width="85.7109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HYPERLINK("https://bmsprod.service-now.com/nav_to.do?uri=%2Fkb_view.do%3Fsysparm_article%3DKB0035415%26sysparm_stack%3D%26sysparm_view%3D","How to modify or enter data at the Site, Country, or Study level in ECLIPSE")</f>
        <v>0</v>
      </c>
      <c r="B2">
        <v>0.6984831690788269</v>
      </c>
      <c r="C2" t="s">
        <v>133</v>
      </c>
    </row>
    <row r="3" spans="1:3">
      <c r="A3">
        <f>HYPERLINK("https://bmsprod.service-now.com/nav_to.do?uri=%2Fkb_view.do%3Fsysparm_article%3DKB0032577%26sysparm_stack%3D%26sysparm_view%3D","DQM :Main Tab Search")</f>
        <v>0</v>
      </c>
      <c r="B3">
        <v>0.2637454569339752</v>
      </c>
      <c r="C3" t="s">
        <v>134</v>
      </c>
    </row>
    <row r="4" spans="1:3">
      <c r="A4">
        <f>HYPERLINK("https://bmsprod.service-now.com/nav_to.do?uri=%2Fkb_view.do%3Fsysparm_article%3DKB0032580%26sysparm_stack%3D%26sysparm_view%3D","DQM Dashboard - cant find PTM-STM")</f>
        <v>0</v>
      </c>
      <c r="B4">
        <v>0.2442477941513062</v>
      </c>
      <c r="C4" t="s">
        <v>135</v>
      </c>
    </row>
    <row r="5" spans="1:3">
      <c r="A5">
        <f>HYPERLINK("https://bmsprod.service-now.com/nav_to.do?uri=%2Fkb_view.do%3Fsysparm_article%3DKB0032574%26sysparm_stack%3D%26sysparm_view%3D","DQM: Problems trying to select more than 1 PTM or STM or combination in Dashboard.")</f>
        <v>0</v>
      </c>
      <c r="B5">
        <v>0.2373952567577362</v>
      </c>
      <c r="C5" t="s">
        <v>136</v>
      </c>
    </row>
    <row r="6" spans="1:3">
      <c r="A6">
        <f>HYPERLINK("https://bmsprod.service-now.com/nav_to.do?uri=%2Fkb_view.do%3Fsysparm_article%3DKB0032578%26sysparm_stack%3D%26sysparm_view%3D","DQM :Overview")</f>
        <v>0</v>
      </c>
      <c r="B6">
        <v>0.2191148996353149</v>
      </c>
      <c r="C6" t="s">
        <v>110</v>
      </c>
    </row>
    <row r="7" spans="1:3">
      <c r="A7">
        <f>HYPERLINK("https://bmsprod.service-now.com/nav_to.do?uri=%2Fkb_view.do%3Fsysparm_article%3DKB0010822%26sysparm_stack%3D%26sysparm_view%3D","HDSA: Study Status Change State Model Transitions available")</f>
        <v>0</v>
      </c>
      <c r="B7">
        <v>0.2134539484977722</v>
      </c>
      <c r="C7" t="s">
        <v>18</v>
      </c>
    </row>
    <row r="8" spans="1:3">
      <c r="A8">
        <f>HYPERLINK("https://bmsprod.service-now.com/nav_to.do?uri=%2Fkb_view.do%3Fsysparm_article%3DKB0034330%26sysparm_stack%3D%26sysparm_view%3D","NRDG-FastTrack: How to change Team Member Data")</f>
        <v>0</v>
      </c>
      <c r="B8">
        <v>0.2083614468574524</v>
      </c>
      <c r="C8" t="s">
        <v>137</v>
      </c>
    </row>
    <row r="9" spans="1:3">
      <c r="A9">
        <f>HYPERLINK("https://bmsprod.service-now.com/nav_to.do?uri=%2Fkb_view.do%3Fsysparm_article%3DKB0070669%26sysparm_stack%3D%26sysparm_view%3D","DQM: Two STM's issue.")</f>
        <v>0</v>
      </c>
      <c r="B9">
        <v>0.2069285809993744</v>
      </c>
      <c r="C9" t="s">
        <v>138</v>
      </c>
    </row>
    <row r="10" spans="1:3">
      <c r="A10">
        <f>HYPERLINK("https://bmsprod.service-now.com/nav_to.do?uri=%2Fkb_view.do%3Fsysparm_article%3DKB0011104%26sysparm_stack%3D%26sysparm_view%3D","HDSA:Siebel Clinical: Procedure to Correctly Scope Documents At The Protocol")</f>
        <v>0</v>
      </c>
      <c r="B10">
        <v>0.2065456062555313</v>
      </c>
      <c r="C10" t="s">
        <v>8</v>
      </c>
    </row>
    <row r="11" spans="1:3">
      <c r="A11">
        <f>HYPERLINK("https://bmsprod.service-now.com/nav_to.do?uri=%2Fkb_view.do%3Fsysparm_article%3DKB0037904%26sysparm_stack%3D%26sysparm_view%3D","Difficulty accessing specific study documents or binders in eTMF")</f>
        <v>0</v>
      </c>
      <c r="B11">
        <v>0.2013456672430038</v>
      </c>
      <c r="C11" t="s">
        <v>139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C11"/>
  <sheetViews>
    <sheetView workbookViewId="0"/>
  </sheetViews>
  <sheetFormatPr defaultRowHeight="15"/>
  <cols>
    <col min="1" max="1" width="83.7109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HYPERLINK("https://bmsprod.service-now.com/nav_to.do?uri=%2Fkb_view.do%3Fsysparm_article%3DKB0011089%26sysparm_stack%3D%26sysparm_view%3D","HDSA: FPFV LT At Site Is Not Populating / Not Getting Pulled From Subjects")</f>
        <v>0</v>
      </c>
      <c r="B2">
        <v>0.7098820805549622</v>
      </c>
      <c r="C2" t="s">
        <v>140</v>
      </c>
    </row>
    <row r="3" spans="1:3">
      <c r="A3">
        <f>HYPERLINK("https://bmsprod.service-now.com/nav_to.do?uri=%2Fkb_view.do%3Fsysparm_article%3DKB0011062%26sysparm_stack%3D%26sysparm_view%3D","HDSA: LPLV LT At Site Is Not Populating/Not Getting Rolled Up From The Subjects")</f>
        <v>0</v>
      </c>
      <c r="B3">
        <v>0.6013271808624268</v>
      </c>
      <c r="C3" t="s">
        <v>141</v>
      </c>
    </row>
    <row r="4" spans="1:3">
      <c r="A4">
        <f>HYPERLINK("https://bmsprod.service-now.com/nav_to.do?uri=%2Fkb_view.do%3Fsysparm_article%3DKB0011096%26sysparm_stack%3D%26sysparm_view%3D","HDSA: LPFV At Site Is Not Populating / Not Getting Rolled Up From The Subjects")</f>
        <v>0</v>
      </c>
      <c r="B4">
        <v>0.5845966339111328</v>
      </c>
      <c r="C4" t="s">
        <v>142</v>
      </c>
    </row>
    <row r="5" spans="1:3">
      <c r="A5">
        <f>HYPERLINK("https://bmsprod.service-now.com/nav_to.do?uri=%2Fkb_view.do%3Fsysparm_article%3DKB0011063%26sysparm_stack%3D%26sysparm_view%3D","HDSA: LPLV ST At Site Is Not Populating / Not Getting Rolled Up From The Subject")</f>
        <v>0</v>
      </c>
      <c r="B5">
        <v>0.5738321542739868</v>
      </c>
      <c r="C5" t="s">
        <v>143</v>
      </c>
    </row>
    <row r="6" spans="1:3">
      <c r="A6">
        <f>HYPERLINK("https://bmsprod.service-now.com/nav_to.do?uri=%2Fkb_view.do%3Fsysparm_article%3DKB0011097%26sysparm_stack%3D%26sysparm_view%3D","HDSA: LPLT At Site Is Not Populating / Not Getting Rolled Up From The Subjects")</f>
        <v>0</v>
      </c>
      <c r="B6">
        <v>0.5679080486297607</v>
      </c>
      <c r="C6" t="s">
        <v>144</v>
      </c>
    </row>
    <row r="7" spans="1:3">
      <c r="A7">
        <f>HYPERLINK("https://bmsprod.service-now.com/nav_to.do?uri=%2Fkb_view.do%3Fsysparm_article%3DKB0011061%26sysparm_stack%3D%26sysparm_view%3D","HDSA:LPLV Final At Site Is Not Populating/Not Getting Rolled Up From The Subject")</f>
        <v>0</v>
      </c>
      <c r="B7">
        <v>0.492878258228302</v>
      </c>
      <c r="C7" t="s">
        <v>145</v>
      </c>
    </row>
    <row r="8" spans="1:3">
      <c r="A8">
        <f>HYPERLINK("https://bmsprod.service-now.com/nav_to.do?uri=%2Fkb_view.do%3Fsysparm_article%3DKB0011094%26sysparm_stack%3D%26sysparm_view%3D","HDSA: LPFT At Site Is Not Populating / Not Getting Rolled Up From The Subjects")</f>
        <v>0</v>
      </c>
      <c r="B8">
        <v>0.4862733781337738</v>
      </c>
      <c r="C8" t="s">
        <v>146</v>
      </c>
    </row>
    <row r="9" spans="1:3">
      <c r="A9">
        <f>HYPERLINK("https://bmsprod.service-now.com/nav_to.do?uri=%2Fkb_view.do%3Fsysparm_article%3DKB0011052%26sysparm_stack%3D%26sysparm_view%3D","HDSA: LPLV LT At Country Is Not Populating / Not Getting Roll-Up From Sites.")</f>
        <v>0</v>
      </c>
      <c r="B9">
        <v>0.4569693207740784</v>
      </c>
      <c r="C9" t="s">
        <v>38</v>
      </c>
    </row>
    <row r="10" spans="1:3">
      <c r="A10">
        <f>HYPERLINK("https://bmsprod.service-now.com/nav_to.do?uri=%2Fkb_view.do%3Fsysparm_article%3DKB0011050%26sysparm_stack%3D%26sysparm_view%3D","HDSA: LPLV ST At Country Is Not Populating / Not Getting Roll-Up From Sites.")</f>
        <v>0</v>
      </c>
      <c r="B10">
        <v>0.4496413469314575</v>
      </c>
      <c r="C10" t="s">
        <v>37</v>
      </c>
    </row>
    <row r="11" spans="1:3">
      <c r="A11">
        <f>HYPERLINK("https://bmsprod.service-now.com/nav_to.do?uri=%2Fkb_view.do%3Fsysparm_article%3DKB0011059%26sysparm_stack%3D%26sysparm_view%3D","HDSA: FPFV At Site Is Not Populating / Not Getting Pulled From Subjects / EDM")</f>
        <v>0</v>
      </c>
      <c r="B11">
        <v>0.4474398493766785</v>
      </c>
      <c r="C11" t="s">
        <v>147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C11"/>
  <sheetViews>
    <sheetView workbookViewId="0"/>
  </sheetViews>
  <sheetFormatPr defaultRowHeight="15"/>
  <cols>
    <col min="1" max="1" width="89.7109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HYPERLINK("https://bmsprod.service-now.com/nav_to.do?uri=%2Fkb_view.do%3Fsysparm_article%3DKB0044753%26sysparm_stack%3D%26sysparm_view%3D","How to change an Account or Contact Name in ECLIPSE")</f>
        <v>0</v>
      </c>
      <c r="B2">
        <v>0.4524124264717102</v>
      </c>
      <c r="C2" t="s">
        <v>148</v>
      </c>
    </row>
    <row r="3" spans="1:3">
      <c r="A3">
        <f>HYPERLINK("https://bmsprod.service-now.com/nav_to.do?uri=%2Fkb_view.do%3Fsysparm_article%3DKB0012551%26sysparm_stack%3D%26sysparm_view%3D","HDSA: How to update Account/Contact/Employee information in ECLIPSE")</f>
        <v>0</v>
      </c>
      <c r="B3">
        <v>0.3363496661186218</v>
      </c>
      <c r="C3" t="s">
        <v>149</v>
      </c>
    </row>
    <row r="4" spans="1:3">
      <c r="A4">
        <f>HYPERLINK("https://bmsprod.service-now.com/nav_to.do?uri=%2Fkb_view.do%3Fsysparm_article%3DKB0034961%26sysparm_stack%3D%26sysparm_view%3D","How to change a contact's email address in ECLIPSE")</f>
        <v>0</v>
      </c>
      <c r="B4">
        <v>0.2697777152061462</v>
      </c>
      <c r="C4" t="s">
        <v>125</v>
      </c>
    </row>
    <row r="5" spans="1:3">
      <c r="A5">
        <f>HYPERLINK("https://bmsprod.service-now.com/nav_to.do?uri=%2Fkb_view.do%3Fsysparm_article%3DKB0016025%26sysparm_stack%3D%26sysparm_view%3D","HDSA: Change the status of Account or Contact to Active/Inactive")</f>
        <v>0</v>
      </c>
      <c r="B5">
        <v>0.2610292434692383</v>
      </c>
      <c r="C5" t="s">
        <v>150</v>
      </c>
    </row>
    <row r="6" spans="1:3">
      <c r="A6">
        <f>HYPERLINK("https://bmsprod.service-now.com/nav_to.do?uri=%2Fkb_view.do%3Fsysparm_article%3DKB0071915%26sysparm_stack%3D%26sysparm_view%3D","How to create a request to change personal BMS email address ")</f>
        <v>0</v>
      </c>
      <c r="B6">
        <v>0.2589201927185059</v>
      </c>
      <c r="C6" t="s">
        <v>151</v>
      </c>
    </row>
    <row r="7" spans="1:3">
      <c r="A7">
        <f>HYPERLINK("https://bmsprod.service-now.com/nav_to.do?uri=%2Fkb_view.do%3Fsysparm_article%3DKB0011029%26sysparm_stack%3D%26sysparm_view%3D","HDSA: Account or Contact Name Change")</f>
        <v>0</v>
      </c>
      <c r="B7">
        <v>0.2528087496757507</v>
      </c>
      <c r="C7" t="s">
        <v>62</v>
      </c>
    </row>
    <row r="8" spans="1:3">
      <c r="A8">
        <f>HYPERLINK("https://bmsprod.service-now.com/nav_to.do?uri=%2Fkb_view.do%3Fsysparm_article%3DKB0010837%26sysparm_stack%3D%26sysparm_view%3D","HDSA: Siebel Clinical: Account Name Change ")</f>
        <v>0</v>
      </c>
      <c r="B8">
        <v>0.2506808042526245</v>
      </c>
      <c r="C8" t="s">
        <v>152</v>
      </c>
    </row>
    <row r="9" spans="1:3">
      <c r="A9">
        <f>HYPERLINK("https://bmsprod.service-now.com/nav_to.do?uri=%2Fkb_view.do%3Fsysparm_article%3DKB0011509%26sysparm_stack%3D%26sysparm_view%3D","How to change your name in Symyx ELN")</f>
        <v>0</v>
      </c>
      <c r="B9">
        <v>0.2477109879255295</v>
      </c>
      <c r="C9" t="s">
        <v>153</v>
      </c>
    </row>
    <row r="10" spans="1:3">
      <c r="A10">
        <f>HYPERLINK("https://bmsprod.service-now.com/nav_to.do?uri=%2Fkb_view.do%3Fsysparm_article%3DKB0071458%26sysparm_stack%3D%26sysparm_view%3D","Eclipse Tire3: How to resolve Contact and Account Management related issues in ECLIPSE")</f>
        <v>0</v>
      </c>
      <c r="B10">
        <v>0.2433717846870422</v>
      </c>
      <c r="C10" t="s">
        <v>119</v>
      </c>
    </row>
    <row r="11" spans="1:3">
      <c r="A11">
        <f>HYPERLINK("https://bmsprod.service-now.com/nav_to.do?uri=%2Fkb_view.do%3Fsysparm_article%3DKB0010854%26sysparm_stack%3D%26sysparm_view%3D","How to remove a Contact from BMS Team at Study, Country? (ECLIPSE)")</f>
        <v>0</v>
      </c>
      <c r="B11">
        <v>0.2302894741296768</v>
      </c>
      <c r="C11" t="s">
        <v>45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C11"/>
  <sheetViews>
    <sheetView workbookViewId="0"/>
  </sheetViews>
  <sheetFormatPr defaultRowHeight="15"/>
  <cols>
    <col min="1" max="1" width="98.7109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HYPERLINK("https://bmsprod.service-now.com/nav_to.do?uri=%2Fkb_view.do%3Fsysparm_article%3DKB0010817%26sysparm_stack%3D%26sysparm_view%3D","HDSA: Site Enrollment Status Change State Model Transitions Available ")</f>
        <v>0</v>
      </c>
      <c r="B2">
        <v>0.6162683963775635</v>
      </c>
      <c r="C2" t="s">
        <v>17</v>
      </c>
    </row>
    <row r="3" spans="1:3">
      <c r="A3">
        <f>HYPERLINK("https://bmsprod.service-now.com/nav_to.do?uri=%2Fkb_view.do%3Fsysparm_article%3DKB0010821%26sysparm_stack%3D%26sysparm_view%3D","HDSA: Study Enrollment Status Change State Model Transitions Available")</f>
        <v>0</v>
      </c>
      <c r="B3">
        <v>0.5421066880226135</v>
      </c>
      <c r="C3" t="s">
        <v>21</v>
      </c>
    </row>
    <row r="4" spans="1:3">
      <c r="A4">
        <f>HYPERLINK("https://bmsprod.service-now.com/nav_to.do?uri=%2Fkb_view.do%3Fsysparm_article%3DKB0011032%26sysparm_stack%3D%26sysparm_view%3D","HDSA: Country Enrollment Status Change State Model Transitions Available ")</f>
        <v>0</v>
      </c>
      <c r="B4">
        <v>0.5358930826187134</v>
      </c>
      <c r="C4" t="s">
        <v>19</v>
      </c>
    </row>
    <row r="5" spans="1:3">
      <c r="A5">
        <f>HYPERLINK("https://bmsprod.service-now.com/nav_to.do?uri=%2Fkb_view.do%3Fsysparm_article%3DKB0011034%26sysparm_stack%3D%26sysparm_view%3D","HDSA: Country Status Change State Model Transitions Available ")</f>
        <v>0</v>
      </c>
      <c r="B5">
        <v>0.4689136743545532</v>
      </c>
      <c r="C5" t="s">
        <v>15</v>
      </c>
    </row>
    <row r="6" spans="1:3">
      <c r="A6">
        <f>HYPERLINK("https://bmsprod.service-now.com/nav_to.do?uri=%2Fkb_view.do%3Fsysparm_article%3DKB0010822%26sysparm_stack%3D%26sysparm_view%3D","HDSA: Study Status Change State Model Transitions available")</f>
        <v>0</v>
      </c>
      <c r="B6">
        <v>0.4468059539794922</v>
      </c>
      <c r="C6" t="s">
        <v>18</v>
      </c>
    </row>
    <row r="7" spans="1:3">
      <c r="A7">
        <f>HYPERLINK("https://bmsprod.service-now.com/nav_to.do?uri=%2Fkb_view.do%3Fsysparm_article%3DKB0012546%26sysparm_stack%3D%26sysparm_view%3D","HDSA - Update Country Status from On Hold to Cancelled")</f>
        <v>0</v>
      </c>
      <c r="B7">
        <v>0.3888508677482605</v>
      </c>
      <c r="C7" t="s">
        <v>16</v>
      </c>
    </row>
    <row r="8" spans="1:3">
      <c r="A8">
        <f>HYPERLINK("https://bmsprod.service-now.com/nav_to.do?uri=%2Fkb_view.do%3Fsysparm_article%3DKB0096914%26sysparm_stack%3D%26sysparm_view%3D","How to change site status from Active to Selected in ECLIPSE")</f>
        <v>0</v>
      </c>
      <c r="B8">
        <v>0.3356353342533112</v>
      </c>
      <c r="C8" t="s">
        <v>13</v>
      </c>
    </row>
    <row r="9" spans="1:3">
      <c r="A9">
        <f>HYPERLINK("https://bmsprod.service-now.com/nav_to.do?uri=%2Fkb_view.do%3Fsysparm_article%3DKB0011030%26sysparm_stack%3D%26sysparm_view%3D","HDSA: Cannot update the Study Enrollment Status field from Recruiting to Active, Not Recruiting")</f>
        <v>0</v>
      </c>
      <c r="B9">
        <v>0.2797750234603882</v>
      </c>
      <c r="C9" t="s">
        <v>35</v>
      </c>
    </row>
    <row r="10" spans="1:3">
      <c r="A10">
        <f>HYPERLINK("https://bmsprod.service-now.com/nav_to.do?uri=%2Fkb_view.do%3Fsysparm_article%3DKB0010848%26sysparm_stack%3D%26sysparm_view%3D","HDSA: Siebel Clinical: How To Change A Site Status From Selected To Active")</f>
        <v>0</v>
      </c>
      <c r="B10">
        <v>0.2726051807403564</v>
      </c>
      <c r="C10" t="s">
        <v>14</v>
      </c>
    </row>
    <row r="11" spans="1:3">
      <c r="A11">
        <f>HYPERLINK("https://bmsprod.service-now.com/nav_to.do?uri=%2Fkb_view.do%3Fsysparm_article%3DKB0010841%26sysparm_stack%3D%26sysparm_view%3D","HDSA: Cannot Update the Country Enrollment Status Field from Recruiting to Other")</f>
        <v>0</v>
      </c>
      <c r="B11">
        <v>0.2349469214677811</v>
      </c>
      <c r="C11" t="s">
        <v>36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C11"/>
  <sheetViews>
    <sheetView workbookViewId="0"/>
  </sheetViews>
  <sheetFormatPr defaultRowHeight="15"/>
  <cols>
    <col min="1" max="1" width="108.7109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HYPERLINK("https://bmsprod.service-now.com/nav_to.do?uri=%2Fkb_view.do%3Fsysparm_article%3DKB0011058%26sysparm_stack%3D%26sysparm_view%3D","HDSA:Last Patient Milestones Dates not rolling up to Site, Country, Study Level")</f>
        <v>0</v>
      </c>
      <c r="B2">
        <v>0.5426529049873352</v>
      </c>
      <c r="C2" t="s">
        <v>33</v>
      </c>
    </row>
    <row r="3" spans="1:3">
      <c r="A3">
        <f>HYPERLINK("https://bmsprod.service-now.com/nav_to.do?uri=%2Fkb_view.do%3Fsysparm_article%3DKB0071376%26sysparm_stack%3D%26sysparm_view%3D","Eclipse Tire3 : Site milestone Issues")</f>
        <v>0</v>
      </c>
      <c r="B3">
        <v>0.4166010618209839</v>
      </c>
      <c r="C3" t="s">
        <v>154</v>
      </c>
    </row>
    <row r="4" spans="1:3">
      <c r="A4">
        <f>HYPERLINK("https://bmsprod.service-now.com/nav_to.do?uri=%2Fkb_view.do%3Fsysparm_article%3DKB0011061%26sysparm_stack%3D%26sysparm_view%3D","HDSA:LPLV Final At Site Is Not Populating/Not Getting Rolled Up From The Subject")</f>
        <v>0</v>
      </c>
      <c r="B4">
        <v>0.4018530249595642</v>
      </c>
      <c r="C4" t="s">
        <v>145</v>
      </c>
    </row>
    <row r="5" spans="1:3">
      <c r="A5">
        <f>HYPERLINK("https://bmsprod.service-now.com/nav_to.do?uri=%2Fkb_view.do%3Fsysparm_article%3DKB0010861%26sysparm_stack%3D%26sysparm_view%3D","HDSA: Site Dates Not Rolling up to Country and Study Level")</f>
        <v>0</v>
      </c>
      <c r="B5">
        <v>0.3965391516685486</v>
      </c>
      <c r="C5" t="s">
        <v>155</v>
      </c>
    </row>
    <row r="6" spans="1:3">
      <c r="A6">
        <f>HYPERLINK("https://bmsprod.service-now.com/nav_to.do?uri=%2Fkb_view.do%3Fsysparm_article%3DKB0011050%26sysparm_stack%3D%26sysparm_view%3D","HDSA: LPLV ST At Country Is Not Populating / Not Getting Roll-Up From Sites.")</f>
        <v>0</v>
      </c>
      <c r="B6">
        <v>0.368951678276062</v>
      </c>
      <c r="C6" t="s">
        <v>37</v>
      </c>
    </row>
    <row r="7" spans="1:3">
      <c r="A7">
        <f>HYPERLINK("https://bmsprod.service-now.com/nav_to.do?uri=%2Fkb_view.do%3Fsysparm_article%3DKB0040412%26sysparm_stack%3D%26sysparm_view%3D","How to resolve issues if LPLV ST at Country Is not populating / not getting roll-up from Sites in ECLIPSE")</f>
        <v>0</v>
      </c>
      <c r="B7">
        <v>0.3654278814792633</v>
      </c>
      <c r="C7" t="s">
        <v>156</v>
      </c>
    </row>
    <row r="8" spans="1:3">
      <c r="A8">
        <f>HYPERLINK("https://bmsprod.service-now.com/nav_to.do?uri=%2Fkb_view.do%3Fsysparm_article%3DKB0011060%26sysparm_stack%3D%26sysparm_view%3D","HDSA: LPLT At Country Is Not Populating / Not Getting Roll - Up From Sites")</f>
        <v>0</v>
      </c>
      <c r="B8">
        <v>0.3636536300182343</v>
      </c>
      <c r="C8" t="s">
        <v>157</v>
      </c>
    </row>
    <row r="9" spans="1:3">
      <c r="A9">
        <f>HYPERLINK("https://bmsprod.service-now.com/nav_to.do?uri=%2Fkb_view.do%3Fsysparm_article%3DKB0011052%26sysparm_stack%3D%26sysparm_view%3D","HDSA: LPLV LT At Country Is Not Populating / Not Getting Roll-Up From Sites.")</f>
        <v>0</v>
      </c>
      <c r="B9">
        <v>0.3599183261394501</v>
      </c>
      <c r="C9" t="s">
        <v>38</v>
      </c>
    </row>
    <row r="10" spans="1:3">
      <c r="A10">
        <f>HYPERLINK("https://bmsprod.service-now.com/nav_to.do?uri=%2Fkb_view.do%3Fsysparm_article%3DKB0011051%26sysparm_stack%3D%26sysparm_view%3D","HDSA:LPLV ST At Study Is Not Populating / Not Getting Roll-Up From Country")</f>
        <v>0</v>
      </c>
      <c r="B10">
        <v>0.3511649370193481</v>
      </c>
      <c r="C10" t="s">
        <v>158</v>
      </c>
    </row>
    <row r="11" spans="1:3">
      <c r="A11">
        <f>HYPERLINK("https://bmsprod.service-now.com/nav_to.do?uri=%2Fkb_view.do%3Fsysparm_article%3DKB0011030%26sysparm_stack%3D%26sysparm_view%3D","HDSA: Cannot update the Study Enrollment Status field from Recruiting to Active, Not Recruiting")</f>
        <v>0</v>
      </c>
      <c r="B11">
        <v>0.335429310798645</v>
      </c>
      <c r="C11" t="s">
        <v>35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C11"/>
  <sheetViews>
    <sheetView workbookViewId="0"/>
  </sheetViews>
  <sheetFormatPr defaultRowHeight="15"/>
  <cols>
    <col min="1" max="1" width="115.7109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HYPERLINK("https://bmsprod.service-now.com/nav_to.do?uri=%2Fkb_view.do%3Fsysparm_article%3DKB0011093%26sysparm_stack%3D%26sysparm_view%3D","HDSA: Internet Explorer issues loading Eclipse Application")</f>
        <v>0</v>
      </c>
      <c r="B2">
        <v>0.7110663652420044</v>
      </c>
      <c r="C2" t="s">
        <v>159</v>
      </c>
    </row>
    <row r="3" spans="1:3">
      <c r="A3">
        <f>HYPERLINK("https://bmsprod.service-now.com/nav_to.do?uri=%2Fkb_view.do%3Fsysparm_article%3DKB0011027%26sysparm_stack%3D%26sysparm_view%3D","HDSA: Siebel Clinical: Siebel High Interactivity Framework Error Message")</f>
        <v>0</v>
      </c>
      <c r="B3">
        <v>0.4245504140853882</v>
      </c>
      <c r="C3" t="s">
        <v>160</v>
      </c>
    </row>
    <row r="4" spans="1:3">
      <c r="A4">
        <f>HYPERLINK("https://bmsprod.service-now.com/nav_to.do?uri=%2Fkb_view.do%3Fsysparm_article%3DKB0011099%26sysparm_stack%3D%26sysparm_view%3D","HDSA: OBIEE Login Page Continuous Displaying in Eclipse UI after Every Click")</f>
        <v>0</v>
      </c>
      <c r="B4">
        <v>0.3272399008274078</v>
      </c>
      <c r="C4" t="s">
        <v>161</v>
      </c>
    </row>
    <row r="5" spans="1:3">
      <c r="A5">
        <f>HYPERLINK("https://bmsprod.service-now.com/nav_to.do?uri=%2Fkb_view.do%3Fsysparm_article%3DKB0028726%26sysparm_stack%3D%26sysparm_view%3D","clinSIGHT â€“IE 11 browser issue")</f>
        <v>0</v>
      </c>
      <c r="B5">
        <v>0.2790168225765228</v>
      </c>
      <c r="C5" t="s">
        <v>162</v>
      </c>
    </row>
    <row r="6" spans="1:3">
      <c r="A6">
        <f>HYPERLINK("https://bmsprod.service-now.com/nav_to.do?uri=%2Fkb_view.do%3Fsysparm_article%3DKB0040275%26sysparm_stack%3D%26sysparm_view%3D","This article explains how to troubleshoot if OBIEE Login page is continuously displayed on each click in ECLIPSE")</f>
        <v>0</v>
      </c>
      <c r="B6">
        <v>0.2695344686508179</v>
      </c>
      <c r="C6" t="s">
        <v>163</v>
      </c>
    </row>
    <row r="7" spans="1:3">
      <c r="A7">
        <f>HYPERLINK("https://bmsprod.service-now.com/nav_to.do?uri=%2Fkb_view.do%3Fsysparm_article%3DKB0020032%26sysparm_stack%3D%26sysparm_view%3D","SuccessFactors LMS - How to troubleshoot content issues")</f>
        <v>0</v>
      </c>
      <c r="B7">
        <v>0.2596825957298279</v>
      </c>
      <c r="C7" t="s">
        <v>164</v>
      </c>
    </row>
    <row r="8" spans="1:3">
      <c r="A8">
        <f>HYPERLINK("https://bmsprod.service-now.com/nav_to.do?uri=%2Fkb_view.do%3Fsysparm_article%3DKB0033903%26sysparm_stack%3D%26sysparm_view%3D","JREVIEW - Unable to launch - Gets redirected to ORACLE page")</f>
        <v>0</v>
      </c>
      <c r="B8">
        <v>0.2549194097518921</v>
      </c>
      <c r="C8" t="s">
        <v>165</v>
      </c>
    </row>
    <row r="9" spans="1:3">
      <c r="A9">
        <f>HYPERLINK("https://bmsprod.service-now.com/nav_to.do?uri=%2Fkb_view.do%3Fsysparm_article%3DKB0038900%26sysparm_stack%3D%26sysparm_view%3D","How to add favorites in Internet Explorer")</f>
        <v>0</v>
      </c>
      <c r="B9">
        <v>0.2526503205299377</v>
      </c>
      <c r="C9" t="s">
        <v>166</v>
      </c>
    </row>
    <row r="10" spans="1:3">
      <c r="A10">
        <f>HYPERLINK("https://bmsprod.service-now.com/nav_to.do?uri=%2Fkb_view.do%3Fsysparm_article%3DKB0029862%26sysparm_stack%3D%26sysparm_view%3D","How to reset your Internet Explorer browser")</f>
        <v>0</v>
      </c>
      <c r="B10">
        <v>0.2360416948795319</v>
      </c>
      <c r="C10" t="s">
        <v>167</v>
      </c>
    </row>
    <row r="11" spans="1:3">
      <c r="A11">
        <f>HYPERLINK("https://bmsprod.service-now.com/nav_to.do?uri=%2Fkb_view.do%3Fsysparm_article%3DKB0044756%26sysparm_stack%3D%26sysparm_view%3D","How to allow popups on the ECLIPSE application in Google Chrome")</f>
        <v>0</v>
      </c>
      <c r="B11">
        <v>0.231770932674408</v>
      </c>
      <c r="C11" t="s">
        <v>168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1"/>
  <sheetViews>
    <sheetView workbookViewId="0"/>
  </sheetViews>
  <sheetFormatPr defaultRowHeight="15"/>
  <cols>
    <col min="1" max="1" width="83.7109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HYPERLINK("https://bmsprod.service-now.com/nav_to.do?uri=%2Fkb_view.do%3Fsysparm_article%3DKB0010829%26sysparm_stack%3D%26sysparm_view%3D","HDSA: Question On Proxy Approval Authority Rights For A Fund ")</f>
        <v>0</v>
      </c>
      <c r="B2">
        <v>0.6273362636566162</v>
      </c>
      <c r="C2" t="s">
        <v>23</v>
      </c>
    </row>
    <row r="3" spans="1:3">
      <c r="A3">
        <f>HYPERLINK("https://bmsprod.service-now.com/nav_to.do?uri=%2Fkb_view.do%3Fsysparm_article%3DKB0012549%26sysparm_stack%3D%26sysparm_view%3D","HDSA: eClipse Update the Phone #, Email Address and Proxy Details of an Employee")</f>
        <v>0</v>
      </c>
      <c r="B3">
        <v>0.2680988311767578</v>
      </c>
      <c r="C3" t="s">
        <v>24</v>
      </c>
    </row>
    <row r="4" spans="1:3">
      <c r="A4">
        <f>HYPERLINK("https://bmsprod.service-now.com/nav_to.do?uri=%2Fkb_view.do%3Fsysparm_article%3DKB0011071%26sysparm_stack%3D%26sysparm_view%3D","HDSA: Siebel Clinical: Cannot See The Contact At Site Management Screen")</f>
        <v>0</v>
      </c>
      <c r="B4">
        <v>0.2293987274169922</v>
      </c>
      <c r="C4" t="s">
        <v>25</v>
      </c>
    </row>
    <row r="5" spans="1:3">
      <c r="A5">
        <f>HYPERLINK("https://bmsprod.service-now.com/nav_to.do?uri=%2Fkb_view.do%3Fsysparm_article%3DKB0035780%26sysparm_stack%3D%26sysparm_view%3D","How to resolve Fund related issues in ECLIPSE")</f>
        <v>0</v>
      </c>
      <c r="B5">
        <v>0.2132513970136642</v>
      </c>
      <c r="C5" t="s">
        <v>26</v>
      </c>
    </row>
    <row r="6" spans="1:3">
      <c r="A6">
        <f>HYPERLINK("https://bmsprod.service-now.com/nav_to.do?uri=%2Fkb_view.do%3Fsysparm_article%3DKB0034531%26sysparm_stack%3D%26sysparm_view%3D","Requesting a proxy in eSetup")</f>
        <v>0</v>
      </c>
      <c r="B6">
        <v>0.212365597486496</v>
      </c>
      <c r="C6" t="s">
        <v>27</v>
      </c>
    </row>
    <row r="7" spans="1:3">
      <c r="A7">
        <f>HYPERLINK("https://bmsprod.service-now.com/nav_to.do?uri=%2Fkb_view.do%3Fsysparm_article%3DKB0011078%26sysparm_stack%3D%26sysparm_view%3D","HDSA: Siebel Clinical: Unable to Change Fund Adjustment Review Status")</f>
        <v>0</v>
      </c>
      <c r="B7">
        <v>0.2092873454093933</v>
      </c>
      <c r="C7" t="s">
        <v>28</v>
      </c>
    </row>
    <row r="8" spans="1:3">
      <c r="A8">
        <f>HYPERLINK("https://bmsprod.service-now.com/nav_to.do?uri=%2Fkb_view.do%3Fsysparm_article%3DKB0016002%26sysparm_stack%3D%26sysparm_view%3D","HDSA: BMS ID not created")</f>
        <v>0</v>
      </c>
      <c r="B8">
        <v>0.204189658164978</v>
      </c>
      <c r="C8" t="s">
        <v>29</v>
      </c>
    </row>
    <row r="9" spans="1:3">
      <c r="A9">
        <f>HYPERLINK("https://bmsprod.service-now.com/nav_to.do?uri=%2Fkb_view.do%3Fsysparm_article%3DKB0011074%26sysparm_stack%3D%26sysparm_view%3D","HDSA:Siebel Clinical: Not Having RIVRS Application Access for A Particular User")</f>
        <v>0</v>
      </c>
      <c r="B9">
        <v>0.2025592476129532</v>
      </c>
      <c r="C9" t="s">
        <v>30</v>
      </c>
    </row>
    <row r="10" spans="1:3">
      <c r="A10">
        <f>HYPERLINK("https://bmsprod.service-now.com/nav_to.do?uri=%2Fkb_view.do%3Fsysparm_article%3DKB0011082%26sysparm_stack%3D%26sysparm_view%3D","HDSA: Employee's Position Prefix Does Not Match The Role")</f>
        <v>0</v>
      </c>
      <c r="B10">
        <v>0.2022814303636551</v>
      </c>
      <c r="C10" t="s">
        <v>31</v>
      </c>
    </row>
    <row r="11" spans="1:3">
      <c r="A11">
        <f>HYPERLINK("https://bmsprod.service-now.com/nav_to.do?uri=%2Fkb_view.do%3Fsysparm_article%3DKB0011066%26sysparm_stack%3D%26sysparm_view%3D","HDSA: Siebel Clinical: Add a Person to BMS Team")</f>
        <v>0</v>
      </c>
      <c r="B11">
        <v>0.1962178945541382</v>
      </c>
      <c r="C11" t="s">
        <v>32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C11"/>
  <sheetViews>
    <sheetView workbookViewId="0"/>
  </sheetViews>
  <sheetFormatPr defaultRowHeight="15"/>
  <cols>
    <col min="1" max="1" width="91.7109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HYPERLINK("https://bmsprod.service-now.com/nav_to.do?uri=%2Fkb_view.do%3Fsysparm_article%3DKB0041640%26sysparm_stack%3D%26sysparm_view%3D","How to update IRT Study field in ECLIPSE")</f>
        <v>0</v>
      </c>
      <c r="B2">
        <v>0.5928811430931091</v>
      </c>
      <c r="C2" t="s">
        <v>89</v>
      </c>
    </row>
    <row r="3" spans="1:3">
      <c r="A3">
        <f>HYPERLINK("https://bmsprod.service-now.com/nav_to.do?uri=%2Fkb_view.do%3Fsysparm_article%3DKB0010824%26sysparm_stack%3D%26sysparm_view%3D","How to add user under BMS Team in ECLIPSE")</f>
        <v>0</v>
      </c>
      <c r="B3">
        <v>0.2701626420021057</v>
      </c>
      <c r="C3" t="s">
        <v>96</v>
      </c>
    </row>
    <row r="4" spans="1:3">
      <c r="A4">
        <f>HYPERLINK("https://bmsprod.service-now.com/nav_to.do?uri=%2Fkb_view.do%3Fsysparm_article%3DKB0041641%26sysparm_stack%3D%26sysparm_view%3D","How to update study type in ECLIPSE")</f>
        <v>0</v>
      </c>
      <c r="B4">
        <v>0.2571634650230408</v>
      </c>
      <c r="C4" t="s">
        <v>92</v>
      </c>
    </row>
    <row r="5" spans="1:3">
      <c r="A5">
        <f>HYPERLINK("https://bmsprod.service-now.com/nav_to.do?uri=%2Fkb_view.do%3Fsysparm_article%3DKB0012548%26sysparm_stack%3D%26sysparm_view%3D","HDSA: Unable to delete a Country under Study")</f>
        <v>0</v>
      </c>
      <c r="B5">
        <v>0.2501223683357239</v>
      </c>
      <c r="C5" t="s">
        <v>169</v>
      </c>
    </row>
    <row r="6" spans="1:3">
      <c r="A6">
        <f>HYPERLINK("https://bmsprod.service-now.com/nav_to.do?uri=%2Fkb_view.do%3Fsysparm_article%3DKB0096914%26sysparm_stack%3D%26sysparm_view%3D","How to change site status from Active to Selected in ECLIPSE")</f>
        <v>0</v>
      </c>
      <c r="B6">
        <v>0.2487435042858124</v>
      </c>
      <c r="C6" t="s">
        <v>13</v>
      </c>
    </row>
    <row r="7" spans="1:3">
      <c r="A7">
        <f>HYPERLINK("https://bmsprod.service-now.com/nav_to.do?uri=%2Fkb_view.do%3Fsysparm_article%3DKB0026920%26sysparm_stack%3D%26sysparm_view%3D","HDSA: Instructions for Republishing Team History in Eclipse - Study Level Roles")</f>
        <v>0</v>
      </c>
      <c r="B7">
        <v>0.2455161213874817</v>
      </c>
      <c r="C7" t="s">
        <v>52</v>
      </c>
    </row>
    <row r="8" spans="1:3">
      <c r="A8">
        <f>HYPERLINK("https://bmsprod.service-now.com/nav_to.do?uri=%2Fkb_view.do%3Fsysparm_article%3DKB0045106%26sysparm_stack%3D%26sysparm_view%3D","How to  add user to all Countries and Site teams under a Study in ECLIPSE")</f>
        <v>0</v>
      </c>
      <c r="B8">
        <v>0.2439801096916199</v>
      </c>
      <c r="C8" t="s">
        <v>53</v>
      </c>
    </row>
    <row r="9" spans="1:3">
      <c r="A9">
        <f>HYPERLINK("https://bmsprod.service-now.com/nav_to.do?uri=%2Fkb_view.do%3Fsysparm_article%3DKB0037904%26sysparm_stack%3D%26sysparm_view%3D","Difficulty accessing specific study documents or binders in eTMF")</f>
        <v>0</v>
      </c>
      <c r="B9">
        <v>0.2231514751911163</v>
      </c>
      <c r="C9" t="s">
        <v>139</v>
      </c>
    </row>
    <row r="10" spans="1:3">
      <c r="A10">
        <f>HYPERLINK("https://bmsprod.service-now.com/nav_to.do?uri=%2Fkb_view.do%3Fsysparm_article%3DKB0035717%26sysparm_stack%3D%26sysparm_view%3D","How to verify Milestone roll up functionality or fix Milestone roll up issues in ECLIPSE")</f>
        <v>0</v>
      </c>
      <c r="B10">
        <v>0.2227668464183807</v>
      </c>
      <c r="C10" t="s">
        <v>170</v>
      </c>
    </row>
    <row r="11" spans="1:3">
      <c r="A11">
        <f>HYPERLINK("https://bmsprod.service-now.com/nav_to.do?uri=%2Fkb_view.do%3Fsysparm_article%3DKB0040519%26sysparm_stack%3D%26sysparm_view%3D","clinSIGHT- Incorrect Enrollment and Randomized Count Notification.")</f>
        <v>0</v>
      </c>
      <c r="B11">
        <v>0.2114672064781189</v>
      </c>
      <c r="C11" t="s">
        <v>171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C11"/>
  <sheetViews>
    <sheetView workbookViewId="0"/>
  </sheetViews>
  <sheetFormatPr defaultRowHeight="15"/>
  <cols>
    <col min="1" max="1" width="109.7109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HYPERLINK("https://bmsprod.service-now.com/nav_to.do?uri=%2Fkb_view.do%3Fsysparm_article%3DKB0010847%26sysparm_stack%3D%26sysparm_view%3D","HDSA: Siebel Clinical: How Do I Stop Getting Country Protocol Update Approval Em")</f>
        <v>0</v>
      </c>
      <c r="B2">
        <v>0.5796295404434204</v>
      </c>
      <c r="C2" t="s">
        <v>172</v>
      </c>
    </row>
    <row r="3" spans="1:3">
      <c r="A3">
        <f>HYPERLINK("https://bmsprod.service-now.com/nav_to.do?uri=%2Fkb_view.do%3Fsysparm_article%3DKB0039615%26sysparm_stack%3D%26sysparm_view%3D","How to stop receiving Country Protocol Update Approval e-mail notifications in ECLIPSE")</f>
        <v>0</v>
      </c>
      <c r="B3">
        <v>0.4016849398612976</v>
      </c>
      <c r="C3" t="s">
        <v>132</v>
      </c>
    </row>
    <row r="4" spans="1:3">
      <c r="A4">
        <f>HYPERLINK("https://bmsprod.service-now.com/nav_to.do?uri=%2Fkb_view.do%3Fsysparm_article%3DKB0011104%26sysparm_stack%3D%26sysparm_view%3D","HDSA:Siebel Clinical: Procedure to Correctly Scope Documents At The Protocol")</f>
        <v>0</v>
      </c>
      <c r="B4">
        <v>0.3171065747737885</v>
      </c>
      <c r="C4" t="s">
        <v>8</v>
      </c>
    </row>
    <row r="5" spans="1:3">
      <c r="A5">
        <f>HYPERLINK("https://bmsprod.service-now.com/nav_to.do?uri=%2Fkb_view.do%3Fsysparm_article%3DKB0031333%26sysparm_stack%3D%26sysparm_view%3D","ECLIPSE:  Protocol Update Version not showing while picking protocol update/How to Perform Country Scoping")</f>
        <v>0</v>
      </c>
      <c r="B5">
        <v>0.2994207143783569</v>
      </c>
      <c r="C5" t="s">
        <v>5</v>
      </c>
    </row>
    <row r="6" spans="1:3">
      <c r="A6">
        <f>HYPERLINK("https://bmsprod.service-now.com/nav_to.do?uri=%2Fkb_view.do%3Fsysparm_article%3DKB0011066%26sysparm_stack%3D%26sysparm_view%3D","HDSA: Siebel Clinical: Add a Person to BMS Team")</f>
        <v>0</v>
      </c>
      <c r="B6">
        <v>0.2739542722702026</v>
      </c>
      <c r="C6" t="s">
        <v>32</v>
      </c>
    </row>
    <row r="7" spans="1:3">
      <c r="A7">
        <f>HYPERLINK("https://bmsprod.service-now.com/nav_to.do?uri=%2Fkb_view.do%3Fsysparm_article%3DKB0010854%26sysparm_stack%3D%26sysparm_view%3D","How to remove a Contact from BMS Team at Study, Country? (ECLIPSE)")</f>
        <v>0</v>
      </c>
      <c r="B7">
        <v>0.2586288452148438</v>
      </c>
      <c r="C7" t="s">
        <v>45</v>
      </c>
    </row>
    <row r="8" spans="1:3">
      <c r="A8">
        <f>HYPERLINK("https://bmsprod.service-now.com/nav_to.do?uri=%2Fkb_view.do%3Fsysparm_article%3DKB0010833%26sysparm_stack%3D%26sysparm_view%3D","HDSA: How Do I Add A Role To A Contact")</f>
        <v>0</v>
      </c>
      <c r="B8">
        <v>0.2556855082511902</v>
      </c>
      <c r="C8" t="s">
        <v>173</v>
      </c>
    </row>
    <row r="9" spans="1:3">
      <c r="A9">
        <f>HYPERLINK("https://bmsprod.service-now.com/nav_to.do?uri=%2Fkb_view.do%3Fsysparm_article%3DKB0014831%26sysparm_stack%3D%26sysparm_view%3D","Removing Calendar Permissions in Outlook")</f>
        <v>0</v>
      </c>
      <c r="B9">
        <v>0.2212345600128174</v>
      </c>
      <c r="C9" t="s">
        <v>174</v>
      </c>
    </row>
    <row r="10" spans="1:3">
      <c r="A10">
        <f>HYPERLINK("https://bmsprod.service-now.com/nav_to.do?uri=%2Fkb_view.do%3Fsysparm_article%3DKB0032887%26sysparm_stack%3D%26sysparm_view%3D","How to create and assign a task in CARA")</f>
        <v>0</v>
      </c>
      <c r="B10">
        <v>0.2150953412055969</v>
      </c>
      <c r="C10" t="s">
        <v>175</v>
      </c>
    </row>
    <row r="11" spans="1:3">
      <c r="A11">
        <f>HYPERLINK("https://bmsprod.service-now.com/nav_to.do?uri=%2Fkb_view.do%3Fsysparm_article%3DKB0011070%26sysparm_stack%3D%26sysparm_view%3D","HDSA: Siebel Clinical: Duplicate Site Contact Records Under The Site")</f>
        <v>0</v>
      </c>
      <c r="B11">
        <v>0.2146765291690826</v>
      </c>
      <c r="C11" t="s">
        <v>57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C11"/>
  <sheetViews>
    <sheetView workbookViewId="0"/>
  </sheetViews>
  <sheetFormatPr defaultRowHeight="15"/>
  <cols>
    <col min="1" max="1" width="79.7109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HYPERLINK("https://bmsprod.service-now.com/nav_to.do?uri=%2Fkb_view.do%3Fsysparm_article%3DKB0029978%26sysparm_stack%3D%26sysparm_view%3D","HDSA:  ECLIPSE Open UI Application Login page shows as blank")</f>
        <v>0</v>
      </c>
      <c r="B2">
        <v>0.5402727127075195</v>
      </c>
      <c r="C2" t="s">
        <v>176</v>
      </c>
    </row>
    <row r="3" spans="1:3">
      <c r="A3">
        <f>HYPERLINK("https://bmsprod.service-now.com/nav_to.do?uri=%2Fkb_view.do%3Fsysparm_article%3DKB0042400%26sysparm_stack%3D%26sysparm_view%3D","How to use the Yammer Web Part in a BMS SharePoint site (2nd Edition)")</f>
        <v>0</v>
      </c>
      <c r="B3">
        <v>0.2207968831062317</v>
      </c>
      <c r="C3" t="s">
        <v>177</v>
      </c>
    </row>
    <row r="4" spans="1:3">
      <c r="A4">
        <f>HYPERLINK("https://bmsprod.service-now.com/nav_to.do?uri=%2Fkb_view.do%3Fsysparm_article%3DKB0029133%26sysparm_stack%3D%26sysparm_view%3D","Athena-salesforce: Issue while creating new requestor")</f>
        <v>0</v>
      </c>
      <c r="B4">
        <v>0.2167671024799347</v>
      </c>
      <c r="C4" t="s">
        <v>178</v>
      </c>
    </row>
    <row r="5" spans="1:3">
      <c r="A5">
        <f>HYPERLINK("https://bmsprod.service-now.com/nav_to.do?uri=%2Fkb_view.do%3Fsysparm_article%3DKB0069376%26sysparm_stack%3D%26sysparm_view%3D","Verity: unable to login. ")</f>
        <v>0</v>
      </c>
      <c r="B5">
        <v>0.2033745646476746</v>
      </c>
      <c r="C5" t="s">
        <v>113</v>
      </c>
    </row>
    <row r="6" spans="1:3">
      <c r="A6">
        <f>HYPERLINK("https://bmsprod.service-now.com/nav_to.do?uri=%2Fkb_view.do%3Fsysparm_article%3DKB0039189%26sysparm_stack%3D%26sysparm_view%3D","DATA LOAD SYSTEM: Unable to login")</f>
        <v>0</v>
      </c>
      <c r="B6">
        <v>0.1965514719486237</v>
      </c>
      <c r="C6" t="s">
        <v>179</v>
      </c>
    </row>
    <row r="7" spans="1:3">
      <c r="A7">
        <f>HYPERLINK("https://bmsprod.service-now.com/nav_to.do?uri=%2Fkb_view.do%3Fsysparm_article%3DKB0039841%26sysparm_stack%3D%26sysparm_view%3D","What if I get a blank screen when trying to access Clinical Trials Navigator")</f>
        <v>0</v>
      </c>
      <c r="B7">
        <v>0.1915106177330017</v>
      </c>
      <c r="C7" t="s">
        <v>180</v>
      </c>
    </row>
    <row r="8" spans="1:3">
      <c r="A8">
        <f>HYPERLINK("https://bmsprod.service-now.com/nav_to.do?uri=%2Fkb_view.do%3Fsysparm_article%3DKB0033102%26sysparm_stack%3D%26sysparm_view%3D","clinSIGHT: Unable to Login")</f>
        <v>0</v>
      </c>
      <c r="B8">
        <v>0.1906685531139374</v>
      </c>
      <c r="C8" t="s">
        <v>181</v>
      </c>
    </row>
    <row r="9" spans="1:3">
      <c r="A9">
        <f>HYPERLINK("https://bmsprod.service-now.com/nav_to.do?uri=%2Fkb_view.do%3Fsysparm_article%3DKB0031611%26sysparm_stack%3D%26sysparm_view%3D","How to embed a Sway into a SharePoint online page")</f>
        <v>0</v>
      </c>
      <c r="B9">
        <v>0.1828193366527557</v>
      </c>
      <c r="C9" t="s">
        <v>182</v>
      </c>
    </row>
    <row r="10" spans="1:3">
      <c r="A10">
        <f>HYPERLINK("https://bmsprod.service-now.com/nav_to.do?uri=%2Fkb_view.do%3Fsysparm_article%3DKB0029976%26sysparm_stack%3D%26sysparm_view%3D","HDSA:  After login to Application salutation message is not showing")</f>
        <v>0</v>
      </c>
      <c r="B10">
        <v>0.1815384924411774</v>
      </c>
      <c r="C10" t="s">
        <v>183</v>
      </c>
    </row>
    <row r="11" spans="1:3">
      <c r="A11">
        <f>HYPERLINK("https://bmsprod.service-now.com/nav_to.do?uri=%2Fkb_view.do%3Fsysparm_article%3DKB0039494%26sysparm_stack%3D%26sysparm_view%3D","How to make a salutation message visible after login to ECLIPSE application")</f>
        <v>0</v>
      </c>
      <c r="B11">
        <v>0.1802297830581665</v>
      </c>
      <c r="C11" t="s">
        <v>95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:C11"/>
  <sheetViews>
    <sheetView workbookViewId="0"/>
  </sheetViews>
  <sheetFormatPr defaultRowHeight="15"/>
  <cols>
    <col min="1" max="1" width="105.7109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HYPERLINK("https://bmsprod.service-now.com/nav_to.do?uri=%2Fkb_view.do%3Fsysparm_article%3DKB0011086%26sysparm_stack%3D%26sysparm_view%3D","HDSA: ECLIPSE CORE: Issues related to Contacts/Accounts â€“ Advocacy/Engagement")</f>
        <v>0</v>
      </c>
      <c r="B2">
        <v>0.556646466255188</v>
      </c>
      <c r="C2" t="s">
        <v>184</v>
      </c>
    </row>
    <row r="3" spans="1:3">
      <c r="A3">
        <f>HYPERLINK("https://bmsprod.service-now.com/nav_to.do?uri=%2Fkb_view.do%3Fsysparm_article%3DKB0011087%26sysparm_stack%3D%26sysparm_view%3D","HDSA:ECLIPSE CORE: Issues related to Country Tactics or Country Hub Commitment")</f>
        <v>0</v>
      </c>
      <c r="B3">
        <v>0.2647711634635925</v>
      </c>
      <c r="C3" t="s">
        <v>185</v>
      </c>
    </row>
    <row r="4" spans="1:3">
      <c r="A4">
        <f>HYPERLINK("https://bmsprod.service-now.com/nav_to.do?uri=%2Fkb_view.do%3Fsysparm_article%3DKB0095707%26sysparm_stack%3D%26sysparm_view%3D","clinSIGHT: Issue visibility for study/site")</f>
        <v>0</v>
      </c>
      <c r="B4">
        <v>0.2353657484054565</v>
      </c>
      <c r="C4" t="s">
        <v>186</v>
      </c>
    </row>
    <row r="5" spans="1:3">
      <c r="A5">
        <f>HYPERLINK("https://bmsprod.service-now.com/nav_to.do?uri=%2Fkb_view.do%3Fsysparm_article%3DKB0031292%26sysparm_stack%3D%26sysparm_view%3D","vitalize Known Error: what is a Known Error")</f>
        <v>0</v>
      </c>
      <c r="B5">
        <v>0.2344884276390076</v>
      </c>
      <c r="C5" t="s">
        <v>187</v>
      </c>
    </row>
    <row r="6" spans="1:3">
      <c r="A6">
        <f>HYPERLINK("https://bmsprod.service-now.com/nav_to.do?uri=%2Fkb_view.do%3Fsysparm_article%3DKB0032881%26sysparm_stack%3D%26sysparm_view%3D","MyTrials: ETMF-MT document classification mismatch")</f>
        <v>0</v>
      </c>
      <c r="B6">
        <v>0.2338171154260635</v>
      </c>
      <c r="C6" t="s">
        <v>188</v>
      </c>
    </row>
    <row r="7" spans="1:3">
      <c r="A7">
        <f>HYPERLINK("https://bmsprod.service-now.com/nav_to.do?uri=%2Fkb_view.do%3Fsysparm_article%3DKB0028760%26sysparm_stack%3D%26sysparm_view%3D","How to ensure my contacts see my current contact details in Skype for Business")</f>
        <v>0</v>
      </c>
      <c r="B7">
        <v>0.2239390164613724</v>
      </c>
      <c r="C7" t="s">
        <v>189</v>
      </c>
    </row>
    <row r="8" spans="1:3">
      <c r="A8">
        <f>HYPERLINK("https://bmsprod.service-now.com/nav_to.do?uri=%2Fkb_view.do%3Fsysparm_article%3DKB0034493%26sysparm_stack%3D%26sysparm_view%3D","Redirect of Medidata / RAVE product issues")</f>
        <v>0</v>
      </c>
      <c r="B8">
        <v>0.1961662173271179</v>
      </c>
      <c r="C8" t="s">
        <v>190</v>
      </c>
    </row>
    <row r="9" spans="1:3">
      <c r="A9">
        <f>HYPERLINK("https://bmsprod.service-now.com/nav_to.do?uri=%2Fkb_view.do%3Fsysparm_article%3DKB0071458%26sysparm_stack%3D%26sysparm_view%3D","Eclipse Tire3: How to resolve Contact and Account Management related issues in ECLIPSE")</f>
        <v>0</v>
      </c>
      <c r="B9">
        <v>0.1830455660820007</v>
      </c>
      <c r="C9" t="s">
        <v>119</v>
      </c>
    </row>
    <row r="10" spans="1:3">
      <c r="A10">
        <f>HYPERLINK("https://bmsprod.service-now.com/nav_to.do?uri=%2Fkb_view.do%3Fsysparm_article%3DKB0034330%26sysparm_stack%3D%26sysparm_view%3D","NRDG-FastTrack: How to change Team Member Data")</f>
        <v>0</v>
      </c>
      <c r="B10">
        <v>0.1807989776134491</v>
      </c>
      <c r="C10" t="s">
        <v>137</v>
      </c>
    </row>
    <row r="11" spans="1:3">
      <c r="A11">
        <f>HYPERLINK("https://bmsprod.service-now.com/nav_to.do?uri=%2Fkb_view.do%3Fsysparm_article%3DKB0040397%26sysparm_stack%3D%26sysparm_view%3D","How to understand the common terminologies used in ECLIPSE Reporting that helps with assigning tickets")</f>
        <v>0</v>
      </c>
      <c r="B11">
        <v>0.1795860230922699</v>
      </c>
      <c r="C11" t="s">
        <v>191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1:C11"/>
  <sheetViews>
    <sheetView workbookViewId="0"/>
  </sheetViews>
  <sheetFormatPr defaultRowHeight="15"/>
  <cols>
    <col min="1" max="1" width="135.7109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HYPERLINK("https://bmsprod.service-now.com/nav_to.do?uri=%2Fkb_view.do%3Fsysparm_article%3DKB0070882%26sysparm_stack%3D%26sysparm_view%3D","How to resolve contact not visible under the Site Management tab/how to create a Site Contact Application Approval record in ECLIPSE")</f>
        <v>0</v>
      </c>
      <c r="B2">
        <v>0.6760567426681519</v>
      </c>
      <c r="C2" t="s">
        <v>39</v>
      </c>
    </row>
    <row r="3" spans="1:3">
      <c r="A3">
        <f>HYPERLINK("https://bmsprod.service-now.com/nav_to.do?uri=%2Fkb_view.do%3Fsysparm_article%3DKB0011071%26sysparm_stack%3D%26sysparm_view%3D","HDSA: Siebel Clinical: Cannot See The Contact At Site Management Screen")</f>
        <v>0</v>
      </c>
      <c r="B3">
        <v>0.4880115985870361</v>
      </c>
      <c r="C3" t="s">
        <v>25</v>
      </c>
    </row>
    <row r="4" spans="1:3">
      <c r="A4">
        <f>HYPERLINK("https://bmsprod.service-now.com/nav_to.do?uri=%2Fkb_view.do%3Fsysparm_article%3DKB0071462%26sysparm_stack%3D%26sysparm_view%3D","Eclipse Tire 3: How to resolve Application Approval Access related issues in ECLIPSE")</f>
        <v>0</v>
      </c>
      <c r="B4">
        <v>0.3312153220176697</v>
      </c>
      <c r="C4" t="s">
        <v>42</v>
      </c>
    </row>
    <row r="5" spans="1:3">
      <c r="A5">
        <f>HYPERLINK("https://bmsprod.service-now.com/nav_to.do?uri=%2Fkb_view.do%3Fsysparm_article%3DKB0011074%26sysparm_stack%3D%26sysparm_view%3D","HDSA:Siebel Clinical: Not Having RIVRS Application Access for A Particular User")</f>
        <v>0</v>
      </c>
      <c r="B5">
        <v>0.2721381783485413</v>
      </c>
      <c r="C5" t="s">
        <v>30</v>
      </c>
    </row>
    <row r="6" spans="1:3">
      <c r="A6">
        <f>HYPERLINK("https://bmsprod.service-now.com/nav_to.do?uri=%2Fkb_view.do%3Fsysparm_article%3DKB0044754%26sysparm_stack%3D%26sysparm_view%3D","How to change Fund Currency in ECLIPSE")</f>
        <v>0</v>
      </c>
      <c r="B6">
        <v>0.2652318179607391</v>
      </c>
      <c r="C6" t="s">
        <v>10</v>
      </c>
    </row>
    <row r="7" spans="1:3">
      <c r="A7">
        <f>HYPERLINK("https://bmsprod.service-now.com/nav_to.do?uri=%2Fkb_view.do%3Fsysparm_article%3DKB0039611%26sysparm_stack%3D%26sysparm_view%3D","How to change a Primary Investigator in ECLIPSE")</f>
        <v>0</v>
      </c>
      <c r="B7">
        <v>0.2498873472213745</v>
      </c>
      <c r="C7" t="s">
        <v>192</v>
      </c>
    </row>
    <row r="8" spans="1:3">
      <c r="A8">
        <f>HYPERLINK("https://bmsprod.service-now.com/nav_to.do?uri=%2Fkb_view.do%3Fsysparm_article%3DKB0010824%26sysparm_stack%3D%26sysparm_view%3D","How to add user under BMS Team in ECLIPSE")</f>
        <v>0</v>
      </c>
      <c r="B8">
        <v>0.2439747452735901</v>
      </c>
      <c r="C8" t="s">
        <v>96</v>
      </c>
    </row>
    <row r="9" spans="1:3">
      <c r="A9">
        <f>HYPERLINK("https://bmsprod.service-now.com/nav_to.do?uri=%2Fkb_view.do%3Fsysparm_article%3DKB0010839%26sysparm_stack%3D%26sysparm_view%3D","How to troubleshoot Application Access issues in ECLIPSE")</f>
        <v>0</v>
      </c>
      <c r="B9">
        <v>0.24212846159935</v>
      </c>
      <c r="C9" t="s">
        <v>82</v>
      </c>
    </row>
    <row r="10" spans="1:3">
      <c r="A10">
        <f>HYPERLINK("https://bmsprod.service-now.com/nav_to.do?uri=%2Fkb_view.do%3Fsysparm_article%3DKB0034852%26sysparm_stack%3D%26sysparm_view%3D","How to add or create a new address for a contact in ECLIPSE")</f>
        <v>0</v>
      </c>
      <c r="B10">
        <v>0.2398881614208221</v>
      </c>
      <c r="C10" t="s">
        <v>59</v>
      </c>
    </row>
    <row r="11" spans="1:3">
      <c r="A11">
        <f>HYPERLINK("https://bmsprod.service-now.com/nav_to.do?uri=%2Fkb_view.do%3Fsysparm_article%3DKB0030152%26sysparm_stack%3D%26sysparm_view%3D","HDSA: ECLIPSE CORE: Unable to approve Application Access Approval Requests.")</f>
        <v>0</v>
      </c>
      <c r="B11">
        <v>0.2383313924074173</v>
      </c>
      <c r="C11" t="s">
        <v>40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:C11"/>
  <sheetViews>
    <sheetView workbookViewId="0"/>
  </sheetViews>
  <sheetFormatPr defaultRowHeight="15"/>
  <cols>
    <col min="1" max="1" width="87.7109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HYPERLINK("https://bmsprod.service-now.com/nav_to.do?uri=%2Fkb_view.do%3Fsysparm_article%3DKB0041641%26sysparm_stack%3D%26sysparm_view%3D","How to update study type in ECLIPSE")</f>
        <v>0</v>
      </c>
      <c r="B2">
        <v>0.5892268419265747</v>
      </c>
      <c r="C2" t="s">
        <v>92</v>
      </c>
    </row>
    <row r="3" spans="1:3">
      <c r="A3">
        <f>HYPERLINK("https://bmsprod.service-now.com/nav_to.do?uri=%2Fkb_view.do%3Fsysparm_article%3DKB0010824%26sysparm_stack%3D%26sysparm_view%3D","How to add user under BMS Team in ECLIPSE")</f>
        <v>0</v>
      </c>
      <c r="B3">
        <v>0.2962795197963715</v>
      </c>
      <c r="C3" t="s">
        <v>96</v>
      </c>
    </row>
    <row r="4" spans="1:3">
      <c r="A4">
        <f>HYPERLINK("https://bmsprod.service-now.com/nav_to.do?uri=%2Fkb_view.do%3Fsysparm_article%3DKB0010822%26sysparm_stack%3D%26sysparm_view%3D","HDSA: Study Status Change State Model Transitions available")</f>
        <v>0</v>
      </c>
      <c r="B4">
        <v>0.2565978467464447</v>
      </c>
      <c r="C4" t="s">
        <v>18</v>
      </c>
    </row>
    <row r="5" spans="1:3">
      <c r="A5">
        <f>HYPERLINK("https://bmsprod.service-now.com/nav_to.do?uri=%2Fkb_view.do%3Fsysparm_article%3DKB0039610%26sysparm_stack%3D%26sysparm_view%3D","How to change the Indication, Therapeutic Area or Disease Area of a study in ECLIPSE")</f>
        <v>0</v>
      </c>
      <c r="B5">
        <v>0.2479383647441864</v>
      </c>
      <c r="C5" t="s">
        <v>193</v>
      </c>
    </row>
    <row r="6" spans="1:3">
      <c r="A6">
        <f>HYPERLINK("https://bmsprod.service-now.com/nav_to.do?uri=%2Fkb_view.do%3Fsysparm_article%3DKB0010854%26sysparm_stack%3D%26sysparm_view%3D","How to remove a Contact from BMS Team at Study, Country? (ECLIPSE)")</f>
        <v>0</v>
      </c>
      <c r="B6">
        <v>0.2464896887540817</v>
      </c>
      <c r="C6" t="s">
        <v>45</v>
      </c>
    </row>
    <row r="7" spans="1:3">
      <c r="A7">
        <f>HYPERLINK("https://bmsprod.service-now.com/nav_to.do?uri=%2Fkb_view.do%3Fsysparm_article%3DKB0037904%26sysparm_stack%3D%26sysparm_view%3D","Difficulty accessing specific study documents or binders in eTMF")</f>
        <v>0</v>
      </c>
      <c r="B7">
        <v>0.2362672984600067</v>
      </c>
      <c r="C7" t="s">
        <v>139</v>
      </c>
    </row>
    <row r="8" spans="1:3">
      <c r="A8">
        <f>HYPERLINK("https://bmsprod.service-now.com/nav_to.do?uri=%2Fkb_view.do%3Fsysparm_article%3DKB0033945%26sysparm_stack%3D%26sysparm_view%3D","Non-Registrational Data Generation (NRDG):   Go-Live Support")</f>
        <v>0</v>
      </c>
      <c r="B8">
        <v>0.2306969314813614</v>
      </c>
      <c r="C8" t="s">
        <v>194</v>
      </c>
    </row>
    <row r="9" spans="1:3">
      <c r="A9">
        <f>HYPERLINK("https://bmsprod.service-now.com/nav_to.do?uri=%2Fkb_view.do%3Fsysparm_article%3DKB0026920%26sysparm_stack%3D%26sysparm_view%3D","HDSA: Instructions for Republishing Team History in Eclipse - Study Level Roles")</f>
        <v>0</v>
      </c>
      <c r="B9">
        <v>0.2297950237989426</v>
      </c>
      <c r="C9" t="s">
        <v>52</v>
      </c>
    </row>
    <row r="10" spans="1:3">
      <c r="A10">
        <f>HYPERLINK("https://bmsprod.service-now.com/nav_to.do?uri=%2Fkb_view.do%3Fsysparm_article%3DKB0044755%26sysparm_stack%3D%26sysparm_view%3D","How to Change Main Integrated Checklist Planned Dates in ECLIPSE")</f>
        <v>0</v>
      </c>
      <c r="B10">
        <v>0.2287954092025757</v>
      </c>
      <c r="C10" t="s">
        <v>127</v>
      </c>
    </row>
    <row r="11" spans="1:3">
      <c r="A11">
        <f>HYPERLINK("https://bmsprod.service-now.com/nav_to.do?uri=%2Fkb_view.do%3Fsysparm_article%3DKB0044753%26sysparm_stack%3D%26sysparm_view%3D","How to change an Account or Contact Name in ECLIPSE")</f>
        <v>0</v>
      </c>
      <c r="B11">
        <v>0.22856205701828</v>
      </c>
      <c r="C11" t="s">
        <v>148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:C11"/>
  <sheetViews>
    <sheetView workbookViewId="0"/>
  </sheetViews>
  <sheetFormatPr defaultRowHeight="15"/>
  <cols>
    <col min="1" max="1" width="85.7109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HYPERLINK("https://bmsprod.service-now.com/nav_to.do?uri=%2Fkb_view.do%3Fsysparm_article%3DKB0012549%26sysparm_stack%3D%26sysparm_view%3D","HDSA: eClipse Update the Phone #, Email Address and Proxy Details of an Employee")</f>
        <v>0</v>
      </c>
      <c r="B2">
        <v>0.6172469854354858</v>
      </c>
      <c r="C2" t="s">
        <v>24</v>
      </c>
    </row>
    <row r="3" spans="1:3">
      <c r="A3">
        <f>HYPERLINK("https://bmsprod.service-now.com/nav_to.do?uri=%2Fkb_view.do%3Fsysparm_article%3DKB0031261%26sysparm_stack%3D%26sysparm_view%3D","How to update the end date in the Team Assignment View record in ECLIPSE")</f>
        <v>0</v>
      </c>
      <c r="B3">
        <v>0.2739676535129547</v>
      </c>
      <c r="C3" t="s">
        <v>54</v>
      </c>
    </row>
    <row r="4" spans="1:3">
      <c r="A4">
        <f>HYPERLINK("https://bmsprod.service-now.com/nav_to.do?uri=%2Fkb_view.do%3Fsysparm_article%3DKB0016026%26sysparm_stack%3D%26sysparm_view%3D","HDSA: Application Name â€“ Access Start date error when trying to create new appli")</f>
        <v>0</v>
      </c>
      <c r="B4">
        <v>0.255305290222168</v>
      </c>
      <c r="C4" t="s">
        <v>195</v>
      </c>
    </row>
    <row r="5" spans="1:3">
      <c r="A5">
        <f>HYPERLINK("https://bmsprod.service-now.com/nav_to.do?uri=%2Fkb_view.do%3Fsysparm_article%3DKB0031118%26sysparm_stack%3D%26sysparm_view%3D","clinSIGHT: Unable  to login the application after name changed.")</f>
        <v>0</v>
      </c>
      <c r="B5">
        <v>0.2486185282468796</v>
      </c>
      <c r="C5" t="s">
        <v>196</v>
      </c>
    </row>
    <row r="6" spans="1:3">
      <c r="A6">
        <f>HYPERLINK("https://bmsprod.service-now.com/nav_to.do?uri=%2Fkb_view.do%3Fsysparm_article%3DKB0012551%26sysparm_stack%3D%26sysparm_view%3D","HDSA: How to update Account/Contact/Employee information in ECLIPSE")</f>
        <v>0</v>
      </c>
      <c r="B6">
        <v>0.2380958646535873</v>
      </c>
      <c r="C6" t="s">
        <v>149</v>
      </c>
    </row>
    <row r="7" spans="1:3">
      <c r="A7">
        <f>HYPERLINK("https://bmsprod.service-now.com/nav_to.do?uri=%2Fkb_view.do%3Fsysparm_article%3DKB0016002%26sysparm_stack%3D%26sysparm_view%3D","HDSA: BMS ID not created")</f>
        <v>0</v>
      </c>
      <c r="B7">
        <v>0.227283239364624</v>
      </c>
      <c r="C7" t="s">
        <v>29</v>
      </c>
    </row>
    <row r="8" spans="1:3">
      <c r="A8">
        <f>HYPERLINK("https://bmsprod.service-now.com/nav_to.do?uri=%2Fkb_view.do%3Fsysparm_article%3DKB0011043%26sysparm_stack%3D%26sysparm_view%3D","HDSA FPFV At Study Is Not Populating / Not Getting Roll-Up From Country")</f>
        <v>0</v>
      </c>
      <c r="B8">
        <v>0.2217511683702469</v>
      </c>
      <c r="C8" t="s">
        <v>197</v>
      </c>
    </row>
    <row r="9" spans="1:3">
      <c r="A9">
        <f>HYPERLINK("https://bmsprod.service-now.com/nav_to.do?uri=%2Fkb_view.do%3Fsysparm_article%3DKB0011094%26sysparm_stack%3D%26sysparm_view%3D","HDSA: LPFT At Site Is Not Populating / Not Getting Rolled Up From The Subjects")</f>
        <v>0</v>
      </c>
      <c r="B9">
        <v>0.2194972336292267</v>
      </c>
      <c r="C9" t="s">
        <v>146</v>
      </c>
    </row>
    <row r="10" spans="1:3">
      <c r="A10">
        <f>HYPERLINK("https://bmsprod.service-now.com/nav_to.do?uri=%2Fkb_view.do%3Fsysparm_article%3DKB0011063%26sysparm_stack%3D%26sysparm_view%3D","HDSA: LPLV ST At Site Is Not Populating / Not Getting Rolled Up From The Subject")</f>
        <v>0</v>
      </c>
      <c r="B10">
        <v>0.2167843878269196</v>
      </c>
      <c r="C10" t="s">
        <v>143</v>
      </c>
    </row>
    <row r="11" spans="1:3">
      <c r="A11">
        <f>HYPERLINK("https://bmsprod.service-now.com/nav_to.do?uri=%2Fkb_view.do%3Fsysparm_article%3DKB0011044%26sysparm_stack%3D%26sysparm_view%3D","HDSA: FPFV LT At Study Is Not Populating / Not Getting Roll-Up From Country")</f>
        <v>0</v>
      </c>
      <c r="B11">
        <v>0.2161875069141388</v>
      </c>
      <c r="C11" t="s">
        <v>198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>
  <dimension ref="A1:C11"/>
  <sheetViews>
    <sheetView workbookViewId="0"/>
  </sheetViews>
  <sheetFormatPr defaultRowHeight="15"/>
  <cols>
    <col min="1" max="1" width="135.7109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HYPERLINK("https://bmsprod.service-now.com/nav_to.do?uri=%2Fkb_view.do%3Fsysparm_article%3DKB0039611%26sysparm_stack%3D%26sysparm_view%3D","How to change a Primary Investigator in ECLIPSE")</f>
        <v>0</v>
      </c>
      <c r="B2">
        <v>0.4924138784408569</v>
      </c>
      <c r="C2" t="s">
        <v>192</v>
      </c>
    </row>
    <row r="3" spans="1:3">
      <c r="A3">
        <f>HYPERLINK("https://bmsprod.service-now.com/nav_to.do?uri=%2Fkb_view.do%3Fsysparm_article%3DKB0010844%26sysparm_stack%3D%26sysparm_view%3D","HDSA: Siebel Clinical: How Do I Change a Primary Investigator?")</f>
        <v>0</v>
      </c>
      <c r="B3">
        <v>0.4126670360565186</v>
      </c>
      <c r="C3" t="s">
        <v>199</v>
      </c>
    </row>
    <row r="4" spans="1:3">
      <c r="A4">
        <f>HYPERLINK("https://bmsprod.service-now.com/nav_to.do?uri=%2Fkb_view.do%3Fsysparm_article%3DKB0034897%26sysparm_stack%3D%26sysparm_view%3D","How to add the PI contact and Primary Account for site in ECLIPSE")</f>
        <v>0</v>
      </c>
      <c r="B4">
        <v>0.4044368267059326</v>
      </c>
      <c r="C4" t="s">
        <v>85</v>
      </c>
    </row>
    <row r="5" spans="1:3">
      <c r="A5">
        <f>HYPERLINK("https://bmsprod.service-now.com/nav_to.do?uri=%2Fkb_view.do%3Fsysparm_article%3DKB0070882%26sysparm_stack%3D%26sysparm_view%3D","How to resolve contact not visible under the Site Management tab/how to create a Site Contact Application Approval record in ECLIPSE")</f>
        <v>0</v>
      </c>
      <c r="B5">
        <v>0.2933893799781799</v>
      </c>
      <c r="C5" t="s">
        <v>39</v>
      </c>
    </row>
    <row r="6" spans="1:3">
      <c r="A6">
        <f>HYPERLINK("https://bmsprod.service-now.com/nav_to.do?uri=%2Fkb_view.do%3Fsysparm_article%3DKB0026920%26sysparm_stack%3D%26sysparm_view%3D","HDSA: Instructions for Republishing Team History in Eclipse - Study Level Roles")</f>
        <v>0</v>
      </c>
      <c r="B6">
        <v>0.2922854423522949</v>
      </c>
      <c r="C6" t="s">
        <v>52</v>
      </c>
    </row>
    <row r="7" spans="1:3">
      <c r="A7">
        <f>HYPERLINK("https://bmsprod.service-now.com/nav_to.do?uri=%2Fkb_view.do%3Fsysparm_article%3DKB0035270%26sysparm_stack%3D%26sysparm_view%3D","How to associate the PI and Account while creating a new Site in ECLIPSE")</f>
        <v>0</v>
      </c>
      <c r="B7">
        <v>0.2757962942123413</v>
      </c>
      <c r="C7" t="s">
        <v>200</v>
      </c>
    </row>
    <row r="8" spans="1:3">
      <c r="A8">
        <f>HYPERLINK("https://bmsprod.service-now.com/nav_to.do?uri=%2Fkb_view.do%3Fsysparm_article%3DKB0034852%26sysparm_stack%3D%26sysparm_view%3D","How to add or create a new address for a contact in ECLIPSE")</f>
        <v>0</v>
      </c>
      <c r="B8">
        <v>0.2640061378479004</v>
      </c>
      <c r="C8" t="s">
        <v>59</v>
      </c>
    </row>
    <row r="9" spans="1:3">
      <c r="A9">
        <f>HYPERLINK("https://bmsprod.service-now.com/nav_to.do?uri=%2Fkb_view.do%3Fsysparm_article%3DKB0010834%26sysparm_stack%3D%26sysparm_view%3D","HDSA: ECLIPSE - How Do I Edit The Phone Number Of A Contact")</f>
        <v>0</v>
      </c>
      <c r="B9">
        <v>0.2608632445335388</v>
      </c>
      <c r="C9" t="s">
        <v>201</v>
      </c>
    </row>
    <row r="10" spans="1:3">
      <c r="A10">
        <f>HYPERLINK("https://bmsprod.service-now.com/nav_to.do?uri=%2Fkb_view.do%3Fsysparm_article%3DKB0010854%26sysparm_stack%3D%26sysparm_view%3D","How to remove a Contact from BMS Team at Study, Country? (ECLIPSE)")</f>
        <v>0</v>
      </c>
      <c r="B10">
        <v>0.2490717172622681</v>
      </c>
      <c r="C10" t="s">
        <v>45</v>
      </c>
    </row>
    <row r="11" spans="1:3">
      <c r="A11">
        <f>HYPERLINK("https://bmsprod.service-now.com/nav_to.do?uri=%2Fkb_view.do%3Fsysparm_article%3DKB0044754%26sysparm_stack%3D%26sysparm_view%3D","How to change Fund Currency in ECLIPSE")</f>
        <v>0</v>
      </c>
      <c r="B11">
        <v>0.2459955960512161</v>
      </c>
      <c r="C11" t="s">
        <v>10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:C11"/>
  <sheetViews>
    <sheetView workbookViewId="0"/>
  </sheetViews>
  <sheetFormatPr defaultRowHeight="15"/>
  <cols>
    <col min="1" max="1" width="98.7109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HYPERLINK("https://bmsprod.service-now.com/nav_to.do?uri=%2Fkb_view.do%3Fsysparm_article%3DKB0011081%26sysparm_stack%3D%26sysparm_view%3D","HDSA: ECLIPSE  To See Only Active Studies In My Protocols View")</f>
        <v>0</v>
      </c>
      <c r="B2">
        <v>0.6150227189064026</v>
      </c>
      <c r="C2" t="s">
        <v>202</v>
      </c>
    </row>
    <row r="3" spans="1:3">
      <c r="A3">
        <f>HYPERLINK("https://bmsprod.service-now.com/nav_to.do?uri=%2Fkb_view.do%3Fsysparm_article%3DKB0026920%26sysparm_stack%3D%26sysparm_view%3D","HDSA: Instructions for Republishing Team History in Eclipse - Study Level Roles")</f>
        <v>0</v>
      </c>
      <c r="B3">
        <v>0.2850243747234344</v>
      </c>
      <c r="C3" t="s">
        <v>52</v>
      </c>
    </row>
    <row r="4" spans="1:3">
      <c r="A4">
        <f>HYPERLINK("https://bmsprod.service-now.com/nav_to.do?uri=%2Fkb_view.do%3Fsysparm_article%3DKB0010822%26sysparm_stack%3D%26sysparm_view%3D","HDSA: Study Status Change State Model Transitions available")</f>
        <v>0</v>
      </c>
      <c r="B4">
        <v>0.2309800237417221</v>
      </c>
      <c r="C4" t="s">
        <v>18</v>
      </c>
    </row>
    <row r="5" spans="1:3">
      <c r="A5">
        <f>HYPERLINK("https://bmsprod.service-now.com/nav_to.do?uri=%2Fkb_view.do%3Fsysparm_article%3DKB0012548%26sysparm_stack%3D%26sysparm_view%3D","HDSA: Unable to delete a Country under Study")</f>
        <v>0</v>
      </c>
      <c r="B5">
        <v>0.2097096294164658</v>
      </c>
      <c r="C5" t="s">
        <v>169</v>
      </c>
    </row>
    <row r="6" spans="1:3">
      <c r="A6">
        <f>HYPERLINK("https://bmsprod.service-now.com/nav_to.do?uri=%2Fkb_view.do%3Fsysparm_article%3DKB0011030%26sysparm_stack%3D%26sysparm_view%3D","HDSA: Cannot update the Study Enrollment Status field from Recruiting to Active, Not Recruiting")</f>
        <v>0</v>
      </c>
      <c r="B6">
        <v>0.2092549353837967</v>
      </c>
      <c r="C6" t="s">
        <v>35</v>
      </c>
    </row>
    <row r="7" spans="1:3">
      <c r="A7">
        <f>HYPERLINK("https://bmsprod.service-now.com/nav_to.do?uri=%2Fkb_view.do%3Fsysparm_article%3DKB0044754%26sysparm_stack%3D%26sysparm_view%3D","How to change Fund Currency in ECLIPSE")</f>
        <v>0</v>
      </c>
      <c r="B7">
        <v>0.2063198089599609</v>
      </c>
      <c r="C7" t="s">
        <v>10</v>
      </c>
    </row>
    <row r="8" spans="1:3">
      <c r="A8">
        <f>HYPERLINK("https://bmsprod.service-now.com/nav_to.do?uri=%2Fkb_view.do%3Fsysparm_article%3DKB0011078%26sysparm_stack%3D%26sysparm_view%3D","HDSA: Siebel Clinical: Unable to Change Fund Adjustment Review Status")</f>
        <v>0</v>
      </c>
      <c r="B8">
        <v>0.2061446160078049</v>
      </c>
      <c r="C8" t="s">
        <v>28</v>
      </c>
    </row>
    <row r="9" spans="1:3">
      <c r="A9">
        <f>HYPERLINK("https://bmsprod.service-now.com/nav_to.do?uri=%2Fkb_view.do%3Fsysparm_article%3DKB0011070%26sysparm_stack%3D%26sysparm_view%3D","HDSA: Siebel Clinical: Duplicate Site Contact Records Under The Site")</f>
        <v>0</v>
      </c>
      <c r="B9">
        <v>0.2000364661216736</v>
      </c>
      <c r="C9" t="s">
        <v>57</v>
      </c>
    </row>
    <row r="10" spans="1:3">
      <c r="A10">
        <f>HYPERLINK("https://bmsprod.service-now.com/nav_to.do?uri=%2Fkb_view.do%3Fsysparm_article%3DKB0032471%26sysparm_stack%3D%26sysparm_view%3D","SMT: Studies not appearing after login")</f>
        <v>0</v>
      </c>
      <c r="B10">
        <v>0.1988254636526108</v>
      </c>
      <c r="C10" t="s">
        <v>203</v>
      </c>
    </row>
    <row r="11" spans="1:3">
      <c r="A11">
        <f>HYPERLINK("https://bmsprod.service-now.com/nav_to.do?uri=%2Fkb_view.do%3Fsysparm_article%3DKB0032952%26sysparm_stack%3D%26sysparm_view%3D","CliNSIGHT : Unable to see any studies he/she is assigned with CDQM Backup role in ECLIPSE.")</f>
        <v>0</v>
      </c>
      <c r="B11">
        <v>0.1957673877477646</v>
      </c>
      <c r="C11" t="s">
        <v>204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A1:C11"/>
  <sheetViews>
    <sheetView workbookViewId="0"/>
  </sheetViews>
  <sheetFormatPr defaultRowHeight="15"/>
  <cols>
    <col min="1" max="1" width="79.7109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HYPERLINK("https://bmsprod.service-now.com/nav_to.do?uri=%2Fkb_view.do%3Fsysparm_article%3DKB0011042%26sysparm_stack%3D%26sysparm_view%3D","HDSA: LPFV At Study Is Not Populating / Not Getting Roll-Up From Country. ")</f>
        <v>0</v>
      </c>
      <c r="B2">
        <v>0.6621938943862915</v>
      </c>
      <c r="C2" t="s">
        <v>205</v>
      </c>
    </row>
    <row r="3" spans="1:3">
      <c r="A3">
        <f>HYPERLINK("https://bmsprod.service-now.com/nav_to.do?uri=%2Fkb_view.do%3Fsysparm_article%3DKB0011054%26sysparm_stack%3D%26sysparm_view%3D","HDSA: LPFV At Country Is Not Populating / Not getting Roll - Up From Sites")</f>
        <v>0</v>
      </c>
      <c r="B3">
        <v>0.6278365850448608</v>
      </c>
      <c r="C3" t="s">
        <v>206</v>
      </c>
    </row>
    <row r="4" spans="1:3">
      <c r="A4">
        <f>HYPERLINK("https://bmsprod.service-now.com/nav_to.do?uri=%2Fkb_view.do%3Fsysparm_article%3DKB0011060%26sysparm_stack%3D%26sysparm_view%3D","HDSA: LPLT At Country Is Not Populating / Not Getting Roll - Up From Sites")</f>
        <v>0</v>
      </c>
      <c r="B4">
        <v>0.6260958313941956</v>
      </c>
      <c r="C4" t="s">
        <v>157</v>
      </c>
    </row>
    <row r="5" spans="1:3">
      <c r="A5">
        <f>HYPERLINK("https://bmsprod.service-now.com/nav_to.do?uri=%2Fkb_view.do%3Fsysparm_article%3DKB0011050%26sysparm_stack%3D%26sysparm_view%3D","HDSA: LPLV ST At Country Is Not Populating / Not Getting Roll-Up From Sites.")</f>
        <v>0</v>
      </c>
      <c r="B5">
        <v>0.6072952151298523</v>
      </c>
      <c r="C5" t="s">
        <v>37</v>
      </c>
    </row>
    <row r="6" spans="1:3">
      <c r="A6">
        <f>HYPERLINK("https://bmsprod.service-now.com/nav_to.do?uri=%2Fkb_view.do%3Fsysparm_article%3DKB0011051%26sysparm_stack%3D%26sysparm_view%3D","HDSA:LPLV ST At Study Is Not Populating / Not Getting Roll-Up From Country")</f>
        <v>0</v>
      </c>
      <c r="B6">
        <v>0.6053986549377441</v>
      </c>
      <c r="C6" t="s">
        <v>158</v>
      </c>
    </row>
    <row r="7" spans="1:3">
      <c r="A7">
        <f>HYPERLINK("https://bmsprod.service-now.com/nav_to.do?uri=%2Fkb_view.do%3Fsysparm_article%3DKB0011052%26sysparm_stack%3D%26sysparm_view%3D","HDSA: LPLV LT At Country Is Not Populating / Not Getting Roll-Up From Sites.")</f>
        <v>0</v>
      </c>
      <c r="B7">
        <v>0.6052167415618896</v>
      </c>
      <c r="C7" t="s">
        <v>38</v>
      </c>
    </row>
    <row r="8" spans="1:3">
      <c r="A8">
        <f>HYPERLINK("https://bmsprod.service-now.com/nav_to.do?uri=%2Fkb_view.do%3Fsysparm_article%3DKB0011047%26sysparm_stack%3D%26sysparm_view%3D","HDSA:LPFT At Study Is Not Populating / Not Getting Roll-Up From Country.")</f>
        <v>0</v>
      </c>
      <c r="B8">
        <v>0.6010227203369141</v>
      </c>
      <c r="C8" t="s">
        <v>207</v>
      </c>
    </row>
    <row r="9" spans="1:3">
      <c r="A9">
        <f>HYPERLINK("https://bmsprod.service-now.com/nav_to.do?uri=%2Fkb_view.do%3Fsysparm_article%3DKB0011048%26sysparm_stack%3D%26sysparm_view%3D","HDSA: LPFT At Country Is Not Populating / Not Getting Roll - Up From Sites")</f>
        <v>0</v>
      </c>
      <c r="B9">
        <v>0.5972549319267273</v>
      </c>
      <c r="C9" t="s">
        <v>208</v>
      </c>
    </row>
    <row r="10" spans="1:3">
      <c r="A10">
        <f>HYPERLINK("https://bmsprod.service-now.com/nav_to.do?uri=%2Fkb_view.do%3Fsysparm_article%3DKB0011053%26sysparm_stack%3D%26sysparm_view%3D","HDSA: LPLV LT At Study Is Not Populating / Not Getting Roll-Up From Country")</f>
        <v>0</v>
      </c>
      <c r="B10">
        <v>0.5907642841339111</v>
      </c>
      <c r="C10" t="s">
        <v>209</v>
      </c>
    </row>
    <row r="11" spans="1:3">
      <c r="A11">
        <f>HYPERLINK("https://bmsprod.service-now.com/nav_to.do?uri=%2Fkb_view.do%3Fsysparm_article%3DKB0011049%26sysparm_stack%3D%26sysparm_view%3D","HDSA: LPLT At Study Is Not Populating / Not Getting Roll-Up From Country")</f>
        <v>0</v>
      </c>
      <c r="B11">
        <v>0.5887135863304138</v>
      </c>
      <c r="C11" t="s">
        <v>210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1"/>
  <sheetViews>
    <sheetView workbookViewId="0"/>
  </sheetViews>
  <sheetFormatPr defaultRowHeight="15"/>
  <cols>
    <col min="1" max="1" width="84.7109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HYPERLINK("https://bmsprod.service-now.com/nav_to.do?uri=%2Fkb_view.do%3Fsysparm_article%3DKB0012546%26sysparm_stack%3D%26sysparm_view%3D","HDSA - Update Country Status from On Hold to Cancelled")</f>
        <v>0</v>
      </c>
      <c r="B2">
        <v>0.6901124119758606</v>
      </c>
      <c r="C2" t="s">
        <v>16</v>
      </c>
    </row>
    <row r="3" spans="1:3">
      <c r="A3">
        <f>HYPERLINK("https://bmsprod.service-now.com/nav_to.do?uri=%2Fkb_view.do%3Fsysparm_article%3DKB0011034%26sysparm_stack%3D%26sysparm_view%3D","HDSA: Country Status Change State Model Transitions Available ")</f>
        <v>0</v>
      </c>
      <c r="B3">
        <v>0.5639476776123047</v>
      </c>
      <c r="C3" t="s">
        <v>15</v>
      </c>
    </row>
    <row r="4" spans="1:3">
      <c r="A4">
        <f>HYPERLINK("https://bmsprod.service-now.com/nav_to.do?uri=%2Fkb_view.do%3Fsysparm_article%3DKB0010822%26sysparm_stack%3D%26sysparm_view%3D","HDSA: Study Status Change State Model Transitions available")</f>
        <v>0</v>
      </c>
      <c r="B4">
        <v>0.5160995125770569</v>
      </c>
      <c r="C4" t="s">
        <v>18</v>
      </c>
    </row>
    <row r="5" spans="1:3">
      <c r="A5">
        <f>HYPERLINK("https://bmsprod.service-now.com/nav_to.do?uri=%2Fkb_view.do%3Fsysparm_article%3DKB0011032%26sysparm_stack%3D%26sysparm_view%3D","HDSA: Country Enrollment Status Change State Model Transitions Available ")</f>
        <v>0</v>
      </c>
      <c r="B5">
        <v>0.4364092946052551</v>
      </c>
      <c r="C5" t="s">
        <v>19</v>
      </c>
    </row>
    <row r="6" spans="1:3">
      <c r="A6">
        <f>HYPERLINK("https://bmsprod.service-now.com/nav_to.do?uri=%2Fkb_view.do%3Fsysparm_article%3DKB0010821%26sysparm_stack%3D%26sysparm_view%3D","HDSA: Study Enrollment Status Change State Model Transitions Available")</f>
        <v>0</v>
      </c>
      <c r="B6">
        <v>0.4160879850387573</v>
      </c>
      <c r="C6" t="s">
        <v>21</v>
      </c>
    </row>
    <row r="7" spans="1:3">
      <c r="A7">
        <f>HYPERLINK("https://bmsprod.service-now.com/nav_to.do?uri=%2Fkb_view.do%3Fsysparm_article%3DKB0010817%26sysparm_stack%3D%26sysparm_view%3D","HDSA: Site Enrollment Status Change State Model Transitions Available ")</f>
        <v>0</v>
      </c>
      <c r="B7">
        <v>0.4105913043022156</v>
      </c>
      <c r="C7" t="s">
        <v>17</v>
      </c>
    </row>
    <row r="8" spans="1:3">
      <c r="A8">
        <f>HYPERLINK("https://bmsprod.service-now.com/nav_to.do?uri=%2Fkb_view.do%3Fsysparm_article%3DKB0096914%26sysparm_stack%3D%26sysparm_view%3D","How to change site status from Active to Selected in ECLIPSE")</f>
        <v>0</v>
      </c>
      <c r="B8">
        <v>0.3570403456687927</v>
      </c>
      <c r="C8" t="s">
        <v>13</v>
      </c>
    </row>
    <row r="9" spans="1:3">
      <c r="A9">
        <f>HYPERLINK("https://bmsprod.service-now.com/nav_to.do?uri=%2Fkb_view.do%3Fsysparm_article%3DKB0010848%26sysparm_stack%3D%26sysparm_view%3D","HDSA: Siebel Clinical: How To Change A Site Status From Selected To Active")</f>
        <v>0</v>
      </c>
      <c r="B9">
        <v>0.2860768139362335</v>
      </c>
      <c r="C9" t="s">
        <v>14</v>
      </c>
    </row>
    <row r="10" spans="1:3">
      <c r="A10">
        <f>HYPERLINK("https://bmsprod.service-now.com/nav_to.do?uri=%2Fkb_view.do%3Fsysparm_article%3DKB0011058%26sysparm_stack%3D%26sysparm_view%3D","HDSA:Last Patient Milestones Dates not rolling up to Site, Country, Study Level")</f>
        <v>0</v>
      </c>
      <c r="B10">
        <v>0.2744217216968536</v>
      </c>
      <c r="C10" t="s">
        <v>33</v>
      </c>
    </row>
    <row r="11" spans="1:3">
      <c r="A11">
        <f>HYPERLINK("https://bmsprod.service-now.com/nav_to.do?uri=%2Fkb_view.do%3Fsysparm_article%3DKB0010819%26sysparm_stack%3D%26sysparm_view%3D","ECLIPSE:  How to Change Site status change from "Active" to "Clinically Complete"")</f>
        <v>0</v>
      </c>
      <c r="B11">
        <v>0.271467924118042</v>
      </c>
      <c r="C11" t="s">
        <v>34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>
  <dimension ref="A1:C11"/>
  <sheetViews>
    <sheetView workbookViewId="0"/>
  </sheetViews>
  <sheetFormatPr defaultRowHeight="15"/>
  <cols>
    <col min="1" max="1" width="87.7109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HYPERLINK("https://bmsprod.service-now.com/nav_to.do?uri=%2Fkb_view.do%3Fsysparm_article%3DKB0016026%26sysparm_stack%3D%26sysparm_view%3D","HDSA: Application Name â€“ Access Start date error when trying to create new appli")</f>
        <v>0</v>
      </c>
      <c r="B2">
        <v>0.6455789804458618</v>
      </c>
      <c r="C2" t="s">
        <v>195</v>
      </c>
    </row>
    <row r="3" spans="1:3">
      <c r="A3">
        <f>HYPERLINK("https://bmsprod.service-now.com/nav_to.do?uri=%2Fkb_view.do%3Fsysparm_article%3DKB0010839%26sysparm_stack%3D%26sysparm_view%3D","How to troubleshoot Application Access issues in ECLIPSE")</f>
        <v>0</v>
      </c>
      <c r="B3">
        <v>0.3806499838829041</v>
      </c>
      <c r="C3" t="s">
        <v>82</v>
      </c>
    </row>
    <row r="4" spans="1:3">
      <c r="A4">
        <f>HYPERLINK("https://bmsprod.service-now.com/nav_to.do?uri=%2Fkb_view.do%3Fsysparm_article%3DKB0032907%26sysparm_stack%3D%26sysparm_view%3D","MyTrials: User unable to get access due to end date in Eclipse.")</f>
        <v>0</v>
      </c>
      <c r="B4">
        <v>0.2710227966308594</v>
      </c>
      <c r="C4" t="s">
        <v>83</v>
      </c>
    </row>
    <row r="5" spans="1:3">
      <c r="A5">
        <f>HYPERLINK("https://bmsprod.service-now.com/nav_to.do?uri=%2Fkb_view.do%3Fsysparm_article%3DKB0029534%26sysparm_stack%3D%26sysparm_view%3D","Error Regarding Document library")</f>
        <v>0</v>
      </c>
      <c r="B5">
        <v>0.2648775577545166</v>
      </c>
      <c r="C5" t="s">
        <v>211</v>
      </c>
    </row>
    <row r="6" spans="1:3">
      <c r="A6">
        <f>HYPERLINK("https://bmsprod.service-now.com/nav_to.do?uri=%2Fkb_view.do%3Fsysparm_article%3DKB0011055%26sysparm_stack%3D%26sysparm_view%3D","HDSA: FPFT At Country Level Is Not Populated ")</f>
        <v>0</v>
      </c>
      <c r="B6">
        <v>0.2561908364295959</v>
      </c>
      <c r="C6" t="s">
        <v>212</v>
      </c>
    </row>
    <row r="7" spans="1:3">
      <c r="A7">
        <f>HYPERLINK("https://bmsprod.service-now.com/nav_to.do?uri=%2Fkb_view.do%3Fsysparm_article%3DKB0033777%26sysparm_stack%3D%26sysparm_view%3D","Requesting access to a vitalize Knowledge Management group")</f>
        <v>0</v>
      </c>
      <c r="B7">
        <v>0.2489768862724304</v>
      </c>
      <c r="C7" t="s">
        <v>213</v>
      </c>
    </row>
    <row r="8" spans="1:3">
      <c r="A8">
        <f>HYPERLINK("https://bmsprod.service-now.com/nav_to.do?uri=%2Fkb_view.do%3Fsysparm_article%3DKB0028337%26sysparm_stack%3D%26sysparm_view%3D","Customer Acknowledgement Emails creating Cases in Athena")</f>
        <v>0</v>
      </c>
      <c r="B8">
        <v>0.2447558045387268</v>
      </c>
      <c r="C8" t="s">
        <v>214</v>
      </c>
    </row>
    <row r="9" spans="1:3">
      <c r="A9">
        <f>HYPERLINK("https://bmsprod.service-now.com/nav_to.do?uri=%2Fkb_view.do%3Fsysparm_article%3DKB0010857%26sysparm_stack%3D%26sysparm_view%3D","How to troubleshoot issues related to Position Roll Down button? (ECLIPSE)")</f>
        <v>0</v>
      </c>
      <c r="B9">
        <v>0.2408896386623383</v>
      </c>
      <c r="C9" t="s">
        <v>215</v>
      </c>
    </row>
    <row r="10" spans="1:3">
      <c r="A10">
        <f>HYPERLINK("https://bmsprod.service-now.com/nav_to.do?uri=%2Fkb_view.do%3Fsysparm_article%3DKB0031118%26sysparm_stack%3D%26sysparm_view%3D","clinSIGHT: Unable  to login the application after name changed.")</f>
        <v>0</v>
      </c>
      <c r="B10">
        <v>0.2360642105340958</v>
      </c>
      <c r="C10" t="s">
        <v>196</v>
      </c>
    </row>
    <row r="11" spans="1:3">
      <c r="A11">
        <f>HYPERLINK("https://bmsprod.service-now.com/nav_to.do?uri=%2Fkb_view.do%3Fsysparm_article%3DKB0071462%26sysparm_stack%3D%26sysparm_view%3D","Eclipse Tire 3: How to resolve Application Approval Access related issues in ECLIPSE")</f>
        <v>0</v>
      </c>
      <c r="B11">
        <v>0.2320983111858368</v>
      </c>
      <c r="C11" t="s">
        <v>42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>
  <dimension ref="A1:C11"/>
  <sheetViews>
    <sheetView workbookViewId="0"/>
  </sheetViews>
  <sheetFormatPr defaultRowHeight="15"/>
  <cols>
    <col min="1" max="1" width="109.7109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HYPERLINK("https://bmsprod.service-now.com/nav_to.do?uri=%2Fkb_view.do%3Fsysparm_article%3DKB0045106%26sysparm_stack%3D%26sysparm_view%3D","How to  add user to all Countries and Site teams under a Study in ECLIPSE")</f>
        <v>0</v>
      </c>
      <c r="B2">
        <v>0.5996257662773132</v>
      </c>
      <c r="C2" t="s">
        <v>53</v>
      </c>
    </row>
    <row r="3" spans="1:3">
      <c r="A3">
        <f>HYPERLINK("https://bmsprod.service-now.com/nav_to.do?uri=%2Fkb_view.do%3Fsysparm_article%3DKB0010824%26sysparm_stack%3D%26sysparm_view%3D","How to add user under BMS Team in ECLIPSE")</f>
        <v>0</v>
      </c>
      <c r="B3">
        <v>0.4958484470844269</v>
      </c>
      <c r="C3" t="s">
        <v>96</v>
      </c>
    </row>
    <row r="4" spans="1:3">
      <c r="A4">
        <f>HYPERLINK("https://bmsprod.service-now.com/nav_to.do?uri=%2Fkb_view.do%3Fsysparm_article%3DKB0010857%26sysparm_stack%3D%26sysparm_view%3D","How to troubleshoot issues related to Position Roll Down button? (ECLIPSE)")</f>
        <v>0</v>
      </c>
      <c r="B4">
        <v>0.3374310433864594</v>
      </c>
      <c r="C4" t="s">
        <v>215</v>
      </c>
    </row>
    <row r="5" spans="1:3">
      <c r="A5">
        <f>HYPERLINK("https://bmsprod.service-now.com/nav_to.do?uri=%2Fkb_view.do%3Fsysparm_article%3DKB0039620%26sysparm_stack%3D%26sysparm_view%3D","How to remove an employee record from BMS team at the Study, Country or Site level in ECLIPSE")</f>
        <v>0</v>
      </c>
      <c r="B5">
        <v>0.3314055800437927</v>
      </c>
      <c r="C5" t="s">
        <v>20</v>
      </c>
    </row>
    <row r="6" spans="1:3">
      <c r="A6">
        <f>HYPERLINK("https://bmsprod.service-now.com/nav_to.do?uri=%2Fkb_view.do%3Fsysparm_article%3DKB0010854%26sysparm_stack%3D%26sysparm_view%3D","How to remove a Contact from BMS Team at Study, Country? (ECLIPSE)")</f>
        <v>0</v>
      </c>
      <c r="B6">
        <v>0.3155722618103027</v>
      </c>
      <c r="C6" t="s">
        <v>45</v>
      </c>
    </row>
    <row r="7" spans="1:3">
      <c r="A7">
        <f>HYPERLINK("https://bmsprod.service-now.com/nav_to.do?uri=%2Fkb_view.do%3Fsysparm_article%3DKB0011066%26sysparm_stack%3D%26sysparm_view%3D","HDSA: Siebel Clinical: Add a Person to BMS Team")</f>
        <v>0</v>
      </c>
      <c r="B7">
        <v>0.3039931654930115</v>
      </c>
      <c r="C7" t="s">
        <v>32</v>
      </c>
    </row>
    <row r="8" spans="1:3">
      <c r="A8">
        <f>HYPERLINK("https://bmsprod.service-now.com/nav_to.do?uri=%2Fkb_view.do%3Fsysparm_article%3DKB0010833%26sysparm_stack%3D%26sysparm_view%3D","HDSA: How Do I Add A Role To A Contact")</f>
        <v>0</v>
      </c>
      <c r="B8">
        <v>0.2974219024181366</v>
      </c>
      <c r="C8" t="s">
        <v>173</v>
      </c>
    </row>
    <row r="9" spans="1:3">
      <c r="A9">
        <f>HYPERLINK("https://bmsprod.service-now.com/nav_to.do?uri=%2Fkb_view.do%3Fsysparm_article%3DKB0026920%26sysparm_stack%3D%26sysparm_view%3D","HDSA: Instructions for Republishing Team History in Eclipse - Study Level Roles")</f>
        <v>0</v>
      </c>
      <c r="B9">
        <v>0.2961655259132385</v>
      </c>
      <c r="C9" t="s">
        <v>52</v>
      </c>
    </row>
    <row r="10" spans="1:3">
      <c r="A10">
        <f>HYPERLINK("https://bmsprod.service-now.com/nav_to.do?uri=%2Fkb_view.do%3Fsysparm_article%3DKB0042819%26sysparm_stack%3D%26sysparm_view%3D","How to change user role under Team Assignments in ECLIPSE")</f>
        <v>0</v>
      </c>
      <c r="B10">
        <v>0.2935124635696411</v>
      </c>
      <c r="C10" t="s">
        <v>50</v>
      </c>
    </row>
    <row r="11" spans="1:3">
      <c r="A11">
        <f>HYPERLINK("https://bmsprod.service-now.com/nav_to.do?uri=%2Fkb_view.do%3Fsysparm_article%3DKB0031333%26sysparm_stack%3D%26sysparm_view%3D","ECLIPSE:  Protocol Update Version not showing while picking protocol update/How to Perform Country Scoping")</f>
        <v>0</v>
      </c>
      <c r="B11">
        <v>0.2843317091464996</v>
      </c>
      <c r="C11" t="s">
        <v>5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>
  <dimension ref="A1:C11"/>
  <sheetViews>
    <sheetView workbookViewId="0"/>
  </sheetViews>
  <sheetFormatPr defaultRowHeight="15"/>
  <cols>
    <col min="1" max="1" width="83.7109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HYPERLINK("https://bmsprod.service-now.com/nav_to.do?uri=%2Fkb_view.do%3Fsysparm_article%3DKB0011068%26sysparm_stack%3D%26sysparm_view%3D","HDSA: Siebel Clinical : Cannot Delete the Incorrect Attachment in the Adjustment")</f>
        <v>0</v>
      </c>
      <c r="B2">
        <v>0.553145170211792</v>
      </c>
      <c r="C2" t="s">
        <v>216</v>
      </c>
    </row>
    <row r="3" spans="1:3">
      <c r="A3">
        <f>HYPERLINK("https://bmsprod.service-now.com/nav_to.do?uri=%2Fkb_view.do%3Fsysparm_article%3DKB0011078%26sysparm_stack%3D%26sysparm_view%3D","HDSA: Siebel Clinical: Unable to Change Fund Adjustment Review Status")</f>
        <v>0</v>
      </c>
      <c r="B3">
        <v>0.3238654136657715</v>
      </c>
      <c r="C3" t="s">
        <v>28</v>
      </c>
    </row>
    <row r="4" spans="1:3">
      <c r="A4">
        <f>HYPERLINK("https://bmsprod.service-now.com/nav_to.do?uri=%2Fkb_view.do%3Fsysparm_article%3DKB0044754%26sysparm_stack%3D%26sysparm_view%3D","How to change Fund Currency in ECLIPSE")</f>
        <v>0</v>
      </c>
      <c r="B4">
        <v>0.2884717285633087</v>
      </c>
      <c r="C4" t="s">
        <v>10</v>
      </c>
    </row>
    <row r="5" spans="1:3">
      <c r="A5">
        <f>HYPERLINK("https://bmsprod.service-now.com/nav_to.do?uri=%2Fkb_view.do%3Fsysparm_article%3DKB0041643%26sysparm_stack%3D%26sysparm_view%3D","How to change Fund Reviewer or Approver in ECLIPSE")</f>
        <v>0</v>
      </c>
      <c r="B5">
        <v>0.2727829813957214</v>
      </c>
      <c r="C5" t="s">
        <v>217</v>
      </c>
    </row>
    <row r="6" spans="1:3">
      <c r="A6">
        <f>HYPERLINK("https://bmsprod.service-now.com/nav_to.do?uri=%2Fkb_view.do%3Fsysparm_article%3DKB0035081%26sysparm_stack%3D%26sysparm_view%3D","How to verify Fund Adjustment Approval flow in ECLIPSE")</f>
        <v>0</v>
      </c>
      <c r="B6">
        <v>0.2584025859832764</v>
      </c>
      <c r="C6" t="s">
        <v>218</v>
      </c>
    </row>
    <row r="7" spans="1:3">
      <c r="A7">
        <f>HYPERLINK("https://bmsprod.service-now.com/nav_to.do?uri=%2Fkb_view.do%3Fsysparm_article%3DKB0011070%26sysparm_stack%3D%26sysparm_view%3D","HDSA: Siebel Clinical: Duplicate Site Contact Records Under The Site")</f>
        <v>0</v>
      </c>
      <c r="B7">
        <v>0.2553586363792419</v>
      </c>
      <c r="C7" t="s">
        <v>57</v>
      </c>
    </row>
    <row r="8" spans="1:3">
      <c r="A8">
        <f>HYPERLINK("https://bmsprod.service-now.com/nav_to.do?uri=%2Fkb_view.do%3Fsysparm_article%3DKB0011083%26sysparm_stack%3D%26sysparm_view%3D","How to reopen a Fund in ECLIPSE")</f>
        <v>0</v>
      </c>
      <c r="B8">
        <v>0.2541124820709229</v>
      </c>
      <c r="C8" t="s">
        <v>219</v>
      </c>
    </row>
    <row r="9" spans="1:3">
      <c r="A9">
        <f>HYPERLINK("https://bmsprod.service-now.com/nav_to.do?uri=%2Fkb_view.do%3Fsysparm_article%3DKB0011021%26sysparm_stack%3D%26sysparm_view%3D","HDSA: Adjustment Error: No More Negative Adjustment Can Be Created ")</f>
        <v>0</v>
      </c>
      <c r="B9">
        <v>0.2512532472610474</v>
      </c>
      <c r="C9" t="s">
        <v>220</v>
      </c>
    </row>
    <row r="10" spans="1:3">
      <c r="A10">
        <f>HYPERLINK("https://bmsprod.service-now.com/nav_to.do?uri=%2Fkb_view.do%3Fsysparm_article%3DKB0012550%26sysparm_stack%3D%26sysparm_view%3D","HDSA : Delete a Fund, created in error.")</f>
        <v>0</v>
      </c>
      <c r="B10">
        <v>0.2501841485500336</v>
      </c>
      <c r="C10" t="s">
        <v>78</v>
      </c>
    </row>
    <row r="11" spans="1:3">
      <c r="A11">
        <f>HYPERLINK("https://bmsprod.service-now.com/nav_to.do?uri=%2Fkb_view.do%3Fsysparm_article%3DKB0035780%26sysparm_stack%3D%26sysparm_view%3D","How to resolve Fund related issues in ECLIPSE")</f>
        <v>0</v>
      </c>
      <c r="B11">
        <v>0.2412838041782379</v>
      </c>
      <c r="C11" t="s">
        <v>26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>
  <dimension ref="A1:C11"/>
  <sheetViews>
    <sheetView workbookViewId="0"/>
  </sheetViews>
  <sheetFormatPr defaultRowHeight="15"/>
  <cols>
    <col min="1" max="1" width="77.7109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HYPERLINK("https://bmsprod.service-now.com/nav_to.do?uri=%2Fkb_view.do%3Fsysparm_article%3DKB0039985%26sysparm_stack%3D%26sysparm_view%3D","How to add a contact to the CFM Reviewers Group in ECLIPSE")</f>
        <v>0</v>
      </c>
      <c r="B2">
        <v>0.6289376020431519</v>
      </c>
      <c r="C2" t="s">
        <v>221</v>
      </c>
    </row>
    <row r="3" spans="1:3">
      <c r="A3">
        <f>HYPERLINK("https://bmsprod.service-now.com/nav_to.do?uri=%2Fkb_view.do%3Fsysparm_article%3DKB0044754%26sysparm_stack%3D%26sysparm_view%3D","How to change Fund Currency in ECLIPSE")</f>
        <v>0</v>
      </c>
      <c r="B3">
        <v>0.3357400894165039</v>
      </c>
      <c r="C3" t="s">
        <v>10</v>
      </c>
    </row>
    <row r="4" spans="1:3">
      <c r="A4">
        <f>HYPERLINK("https://bmsprod.service-now.com/nav_to.do?uri=%2Fkb_view.do%3Fsysparm_article%3DKB0034897%26sysparm_stack%3D%26sysparm_view%3D","How to add the PI contact and Primary Account for site in ECLIPSE")</f>
        <v>0</v>
      </c>
      <c r="B4">
        <v>0.2782505750656128</v>
      </c>
      <c r="C4" t="s">
        <v>85</v>
      </c>
    </row>
    <row r="5" spans="1:3">
      <c r="A5">
        <f>HYPERLINK("https://bmsprod.service-now.com/nav_to.do?uri=%2Fkb_view.do%3Fsysparm_article%3DKB0011078%26sysparm_stack%3D%26sysparm_view%3D","HDSA: Siebel Clinical: Unable to Change Fund Adjustment Review Status")</f>
        <v>0</v>
      </c>
      <c r="B5">
        <v>0.2495569288730621</v>
      </c>
      <c r="C5" t="s">
        <v>28</v>
      </c>
    </row>
    <row r="6" spans="1:3">
      <c r="A6">
        <f>HYPERLINK("https://bmsprod.service-now.com/nav_to.do?uri=%2Fkb_view.do%3Fsysparm_article%3DKB0010824%26sysparm_stack%3D%26sysparm_view%3D","How to add user under BMS Team in ECLIPSE")</f>
        <v>0</v>
      </c>
      <c r="B6">
        <v>0.2455212771892548</v>
      </c>
      <c r="C6" t="s">
        <v>96</v>
      </c>
    </row>
    <row r="7" spans="1:3">
      <c r="A7">
        <f>HYPERLINK("https://bmsprod.service-now.com/nav_to.do?uri=%2Fkb_view.do%3Fsysparm_article%3DKB0035081%26sysparm_stack%3D%26sysparm_view%3D","How to verify Fund Adjustment Approval flow in ECLIPSE")</f>
        <v>0</v>
      </c>
      <c r="B7">
        <v>0.2444372326135635</v>
      </c>
      <c r="C7" t="s">
        <v>218</v>
      </c>
    </row>
    <row r="8" spans="1:3">
      <c r="A8">
        <f>HYPERLINK("https://bmsprod.service-now.com/nav_to.do?uri=%2Fkb_view.do%3Fsysparm_article%3DKB0010857%26sysparm_stack%3D%26sysparm_view%3D","How to troubleshoot issues related to Position Roll Down button? (ECLIPSE)")</f>
        <v>0</v>
      </c>
      <c r="B8">
        <v>0.2412116676568985</v>
      </c>
      <c r="C8" t="s">
        <v>215</v>
      </c>
    </row>
    <row r="9" spans="1:3">
      <c r="A9">
        <f>HYPERLINK("https://bmsprod.service-now.com/nav_to.do?uri=%2Fkb_view.do%3Fsysparm_article%3DKB0011083%26sysparm_stack%3D%26sysparm_view%3D","How to reopen a Fund in ECLIPSE")</f>
        <v>0</v>
      </c>
      <c r="B9">
        <v>0.2388250827789307</v>
      </c>
      <c r="C9" t="s">
        <v>219</v>
      </c>
    </row>
    <row r="10" spans="1:3">
      <c r="A10">
        <f>HYPERLINK("https://bmsprod.service-now.com/nav_to.do?uri=%2Fkb_view.do%3Fsysparm_article%3DKB0012550%26sysparm_stack%3D%26sysparm_view%3D","HDSA : Delete a Fund, created in error.")</f>
        <v>0</v>
      </c>
      <c r="B10">
        <v>0.2340239435434341</v>
      </c>
      <c r="C10" t="s">
        <v>78</v>
      </c>
    </row>
    <row r="11" spans="1:3">
      <c r="A11">
        <f>HYPERLINK("https://bmsprod.service-now.com/nav_to.do?uri=%2Fkb_view.do%3Fsysparm_article%3DKB0039611%26sysparm_stack%3D%26sysparm_view%3D","How to change a Primary Investigator in ECLIPSE")</f>
        <v>0</v>
      </c>
      <c r="B11">
        <v>0.2290385663509369</v>
      </c>
      <c r="C11" t="s">
        <v>192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>
  <dimension ref="A1:C11"/>
  <sheetViews>
    <sheetView workbookViewId="0"/>
  </sheetViews>
  <sheetFormatPr defaultRowHeight="15"/>
  <cols>
    <col min="1" max="1" width="135.7109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HYPERLINK("https://bmsprod.service-now.com/nav_to.do?uri=%2Fkb_view.do%3Fsysparm_article%3DKB0010839%26sysparm_stack%3D%26sysparm_view%3D","How to troubleshoot Application Access issues in ECLIPSE")</f>
        <v>0</v>
      </c>
      <c r="B2">
        <v>0.7722097635269165</v>
      </c>
      <c r="C2" t="s">
        <v>82</v>
      </c>
    </row>
    <row r="3" spans="1:3">
      <c r="A3">
        <f>HYPERLINK("https://bmsprod.service-now.com/nav_to.do?uri=%2Fkb_view.do%3Fsysparm_article%3DKB0071462%26sysparm_stack%3D%26sysparm_view%3D","Eclipse Tire 3: How to resolve Application Approval Access related issues in ECLIPSE")</f>
        <v>0</v>
      </c>
      <c r="B3">
        <v>0.3314557373523712</v>
      </c>
      <c r="C3" t="s">
        <v>42</v>
      </c>
    </row>
    <row r="4" spans="1:3">
      <c r="A4">
        <f>HYPERLINK("https://bmsprod.service-now.com/nav_to.do?uri=%2Fkb_view.do%3Fsysparm_article%3DKB0016026%26sysparm_stack%3D%26sysparm_view%3D","HDSA: Application Name â€“ Access Start date error when trying to create new appli")</f>
        <v>0</v>
      </c>
      <c r="B4">
        <v>0.3276472985744476</v>
      </c>
      <c r="C4" t="s">
        <v>195</v>
      </c>
    </row>
    <row r="5" spans="1:3">
      <c r="A5">
        <f>HYPERLINK("https://bmsprod.service-now.com/nav_to.do?uri=%2Fkb_view.do%3Fsysparm_article%3DKB0070882%26sysparm_stack%3D%26sysparm_view%3D","How to resolve contact not visible under the Site Management tab/how to create a Site Contact Application Approval record in ECLIPSE")</f>
        <v>0</v>
      </c>
      <c r="B5">
        <v>0.2735514044761658</v>
      </c>
      <c r="C5" t="s">
        <v>39</v>
      </c>
    </row>
    <row r="6" spans="1:3">
      <c r="A6">
        <f>HYPERLINK("https://bmsprod.service-now.com/nav_to.do?uri=%2Fkb_view.do%3Fsysparm_article%3DKB0010831%26sysparm_stack%3D%26sysparm_view%3D","HDSA: End Date Duplicate Application Access Record")</f>
        <v>0</v>
      </c>
      <c r="B6">
        <v>0.2639561295509338</v>
      </c>
      <c r="C6" t="s">
        <v>81</v>
      </c>
    </row>
    <row r="7" spans="1:3">
      <c r="A7">
        <f>HYPERLINK("https://bmsprod.service-now.com/nav_to.do?uri=%2Fkb_view.do%3Fsysparm_article%3DKB0041596%26sysparm_stack%3D%26sysparm_view%3D","How to delete a Protocol Updates record in ECLIPSE")</f>
        <v>0</v>
      </c>
      <c r="B7">
        <v>0.2614486217498779</v>
      </c>
      <c r="C7" t="s">
        <v>22</v>
      </c>
    </row>
    <row r="8" spans="1:3">
      <c r="A8">
        <f>HYPERLINK("https://bmsprod.service-now.com/nav_to.do?uri=%2Fkb_view.do%3Fsysparm_article%3DKB0011071%26sysparm_stack%3D%26sysparm_view%3D","HDSA: Siebel Clinical: Cannot See The Contact At Site Management Screen")</f>
        <v>0</v>
      </c>
      <c r="B8">
        <v>0.2612362504005432</v>
      </c>
      <c r="C8" t="s">
        <v>25</v>
      </c>
    </row>
    <row r="9" spans="1:3">
      <c r="A9">
        <f>HYPERLINK("https://bmsprod.service-now.com/nav_to.do?uri=%2Fkb_view.do%3Fsysparm_article%3DKB0042822%26sysparm_stack%3D%26sysparm_view%3D","How to swap user under Team Assignments tab in ECLIPSE")</f>
        <v>0</v>
      </c>
      <c r="B9">
        <v>0.2488432079553604</v>
      </c>
      <c r="C9" t="s">
        <v>49</v>
      </c>
    </row>
    <row r="10" spans="1:3">
      <c r="A10">
        <f>HYPERLINK("https://bmsprod.service-now.com/nav_to.do?uri=%2Fkb_view.do%3Fsysparm_article%3DKB0030607%26sysparm_stack%3D%26sysparm_view%3D","PRISM CARA3 : Activating compound in CARA 3 (Tier2)")</f>
        <v>0</v>
      </c>
      <c r="B10">
        <v>0.2471433579921722</v>
      </c>
      <c r="C10" t="s">
        <v>222</v>
      </c>
    </row>
    <row r="11" spans="1:3">
      <c r="A11">
        <f>HYPERLINK("https://bmsprod.service-now.com/nav_to.do?uri=%2Fkb_view.do%3Fsysparm_article%3DKB0031261%26sysparm_stack%3D%26sysparm_view%3D","How to update the end date in the Team Assignment View record in ECLIPSE")</f>
        <v>0</v>
      </c>
      <c r="B11">
        <v>0.2288338243961334</v>
      </c>
      <c r="C11" t="s">
        <v>54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>
  <dimension ref="A1:C11"/>
  <sheetViews>
    <sheetView workbookViewId="0"/>
  </sheetViews>
  <sheetFormatPr defaultRowHeight="15"/>
  <cols>
    <col min="1" max="1" width="76.7109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HYPERLINK("https://bmsprod.service-now.com/nav_to.do?uri=%2Fkb_view.do%3Fsysparm_article%3DKB0010837%26sysparm_stack%3D%26sysparm_view%3D","HDSA: Siebel Clinical: Account Name Change ")</f>
        <v>0</v>
      </c>
      <c r="B2">
        <v>0.385413646697998</v>
      </c>
      <c r="C2" t="s">
        <v>152</v>
      </c>
    </row>
    <row r="3" spans="1:3">
      <c r="A3">
        <f>HYPERLINK("https://bmsprod.service-now.com/nav_to.do?uri=%2Fkb_view.do%3Fsysparm_article%3DKB0016025%26sysparm_stack%3D%26sysparm_view%3D","HDSA: Change the status of Account or Contact to Active/Inactive")</f>
        <v>0</v>
      </c>
      <c r="B3">
        <v>0.2878018021583557</v>
      </c>
      <c r="C3" t="s">
        <v>150</v>
      </c>
    </row>
    <row r="4" spans="1:3">
      <c r="A4">
        <f>HYPERLINK("https://bmsprod.service-now.com/nav_to.do?uri=%2Fkb_view.do%3Fsysparm_article%3DKB0044753%26sysparm_stack%3D%26sysparm_view%3D","How to change an Account or Contact Name in ECLIPSE")</f>
        <v>0</v>
      </c>
      <c r="B4">
        <v>0.2776378393173218</v>
      </c>
      <c r="C4" t="s">
        <v>148</v>
      </c>
    </row>
    <row r="5" spans="1:3">
      <c r="A5">
        <f>HYPERLINK("https://bmsprod.service-now.com/nav_to.do?uri=%2Fkb_view.do%3Fsysparm_article%3DKB0011029%26sysparm_stack%3D%26sysparm_view%3D","HDSA: Account or Contact Name Change")</f>
        <v>0</v>
      </c>
      <c r="B5">
        <v>0.2680981159210205</v>
      </c>
      <c r="C5" t="s">
        <v>62</v>
      </c>
    </row>
    <row r="6" spans="1:3">
      <c r="A6">
        <f>HYPERLINK("https://bmsprod.service-now.com/nav_to.do?uri=%2Fkb_view.do%3Fsysparm_article%3DKB0011106%26sysparm_stack%3D%26sysparm_view%3D","HDSA: Siebel Clinical: Unable To Edit Contact Birth Detail Fields")</f>
        <v>0</v>
      </c>
      <c r="B6">
        <v>0.2466829419136047</v>
      </c>
      <c r="C6" t="s">
        <v>58</v>
      </c>
    </row>
    <row r="7" spans="1:3">
      <c r="A7">
        <f>HYPERLINK("https://bmsprod.service-now.com/nav_to.do?uri=%2Fkb_view.do%3Fsysparm_article%3DKB0012551%26sysparm_stack%3D%26sysparm_view%3D","HDSA: How to update Account/Contact/Employee information in ECLIPSE")</f>
        <v>0</v>
      </c>
      <c r="B7">
        <v>0.2145011723041534</v>
      </c>
      <c r="C7" t="s">
        <v>149</v>
      </c>
    </row>
    <row r="8" spans="1:3">
      <c r="A8">
        <f>HYPERLINK("https://bmsprod.service-now.com/nav_to.do?uri=%2Fkb_view.do%3Fsysparm_article%3DKB0011034%26sysparm_stack%3D%26sysparm_view%3D","HDSA: Country Status Change State Model Transitions Available ")</f>
        <v>0</v>
      </c>
      <c r="B8">
        <v>0.2115494608879089</v>
      </c>
      <c r="C8" t="s">
        <v>15</v>
      </c>
    </row>
    <row r="9" spans="1:3">
      <c r="A9">
        <f>HYPERLINK("https://bmsprod.service-now.com/nav_to.do?uri=%2Fkb_view.do%3Fsysparm_article%3DKB0010817%26sysparm_stack%3D%26sysparm_view%3D","HDSA: Site Enrollment Status Change State Model Transitions Available ")</f>
        <v>0</v>
      </c>
      <c r="B9">
        <v>0.2097559422254562</v>
      </c>
      <c r="C9" t="s">
        <v>17</v>
      </c>
    </row>
    <row r="10" spans="1:3">
      <c r="A10">
        <f>HYPERLINK("https://bmsprod.service-now.com/nav_to.do?uri=%2Fkb_view.do%3Fsysparm_article%3DKB0011070%26sysparm_stack%3D%26sysparm_view%3D","HDSA: Siebel Clinical: Duplicate Site Contact Records Under The Site")</f>
        <v>0</v>
      </c>
      <c r="B10">
        <v>0.2073679268360138</v>
      </c>
      <c r="C10" t="s">
        <v>57</v>
      </c>
    </row>
    <row r="11" spans="1:3">
      <c r="A11">
        <f>HYPERLINK("https://bmsprod.service-now.com/nav_to.do?uri=%2Fkb_view.do%3Fsysparm_article%3DKB0011032%26sysparm_stack%3D%26sysparm_view%3D","HDSA: Country Enrollment Status Change State Model Transitions Available ")</f>
        <v>0</v>
      </c>
      <c r="B11">
        <v>0.1973953545093536</v>
      </c>
      <c r="C11" t="s">
        <v>19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>
  <dimension ref="A1:C11"/>
  <sheetViews>
    <sheetView workbookViewId="0"/>
  </sheetViews>
  <sheetFormatPr defaultRowHeight="15"/>
  <cols>
    <col min="1" max="1" width="83.7109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HYPERLINK("https://bmsprod.service-now.com/nav_to.do?uri=%2Fkb_view.do%3Fsysparm_article%3DKB0011065%26sysparm_stack%3D%26sysparm_view%3D","HDSA: Planned Date And Best Estimate At Protocol Level Is Not Consistent")</f>
        <v>0</v>
      </c>
      <c r="B2">
        <v>0.6834157705307007</v>
      </c>
      <c r="C2" t="s">
        <v>7</v>
      </c>
    </row>
    <row r="3" spans="1:3">
      <c r="A3">
        <f>HYPERLINK("https://bmsprod.service-now.com/nav_to.do?uri=%2Fkb_view.do%3Fsysparm_article%3DKB0011064%26sysparm_stack%3D%26sysparm_view%3D","HDSA: Planned Dates And Best Estimate At County Level Is Not Consistent")</f>
        <v>0</v>
      </c>
      <c r="B3">
        <v>0.4201706051826477</v>
      </c>
      <c r="C3" t="s">
        <v>6</v>
      </c>
    </row>
    <row r="4" spans="1:3">
      <c r="A4">
        <f>HYPERLINK("https://bmsprod.service-now.com/nav_to.do?uri=%2Fkb_view.do%3Fsysparm_article%3DKB0071974%26sysparm_stack%3D%26sysparm_view%3D","How to perform a Replan for a Country or Study in ECLIPSE")</f>
        <v>0</v>
      </c>
      <c r="B4">
        <v>0.3280709385871887</v>
      </c>
      <c r="C4" t="s">
        <v>126</v>
      </c>
    </row>
    <row r="5" spans="1:3">
      <c r="A5">
        <f>HYPERLINK("https://bmsprod.service-now.com/nav_to.do?uri=%2Fkb_view.do%3Fsysparm_article%3DKB0029431%26sysparm_stack%3D%26sysparm_view%3D","Misalignment of Planned Dates and Best Estimate Dates")</f>
        <v>0</v>
      </c>
      <c r="B5">
        <v>0.3189845681190491</v>
      </c>
      <c r="C5" t="s">
        <v>131</v>
      </c>
    </row>
    <row r="6" spans="1:3">
      <c r="A6">
        <f>HYPERLINK("https://bmsprod.service-now.com/nav_to.do?uri=%2Fkb_view.do%3Fsysparm_article%3DKB0011046%26sysparm_stack%3D%26sysparm_view%3D","HDSA: Issue With Milestone Planned Dates In Eclipse")</f>
        <v>0</v>
      </c>
      <c r="B6">
        <v>0.2679326236248016</v>
      </c>
      <c r="C6" t="s">
        <v>84</v>
      </c>
    </row>
    <row r="7" spans="1:3">
      <c r="A7">
        <f>HYPERLINK("https://bmsprod.service-now.com/nav_to.do?uri=%2Fkb_view.do%3Fsysparm_article%3DKB0011036%26sysparm_stack%3D%26sysparm_view%3D","HDSA: Eclipse: Best Estimate At Country Level Is Not Correct / Not Getting Roll ")</f>
        <v>0</v>
      </c>
      <c r="B7">
        <v>0.2637201547622681</v>
      </c>
      <c r="C7" t="s">
        <v>223</v>
      </c>
    </row>
    <row r="8" spans="1:3">
      <c r="A8">
        <f>HYPERLINK("https://bmsprod.service-now.com/nav_to.do?uri=%2Fkb_view.do%3Fsysparm_article%3DKB0011041%26sysparm_stack%3D%26sysparm_view%3D","HDSA: Field Is Grayed Out, How To Enter MOH Approval Date For Country")</f>
        <v>0</v>
      </c>
      <c r="B8">
        <v>0.2605219483375549</v>
      </c>
      <c r="C8" t="s">
        <v>3</v>
      </c>
    </row>
    <row r="9" spans="1:3">
      <c r="A9">
        <f>HYPERLINK("https://bmsprod.service-now.com/nav_to.do?uri=%2Fkb_view.do%3Fsysparm_article%3DKB0044755%26sysparm_stack%3D%26sysparm_view%3D","How to Change Main Integrated Checklist Planned Dates in ECLIPSE")</f>
        <v>0</v>
      </c>
      <c r="B9">
        <v>0.2491578906774521</v>
      </c>
      <c r="C9" t="s">
        <v>127</v>
      </c>
    </row>
    <row r="10" spans="1:3">
      <c r="A10">
        <f>HYPERLINK("https://bmsprod.service-now.com/nav_to.do?uri=%2Fkb_view.do%3Fsysparm_article%3DKB0041639%26sysparm_stack%3D%26sysparm_view%3D","How to resolve planned milestone dates issues at the fund level in ECLIPSE")</f>
        <v>0</v>
      </c>
      <c r="B10">
        <v>0.2468856275081635</v>
      </c>
      <c r="C10" t="s">
        <v>9</v>
      </c>
    </row>
    <row r="11" spans="1:3">
      <c r="A11">
        <f>HYPERLINK("https://bmsprod.service-now.com/nav_to.do?uri=%2Fkb_view.do%3Fsysparm_article%3DKB0010835%26sysparm_stack%3D%26sysparm_view%3D","HDSA: How Do I Enter Best Estimated Dates At The Study Level")</f>
        <v>0</v>
      </c>
      <c r="B11">
        <v>0.2380910813808441</v>
      </c>
      <c r="C11" t="s">
        <v>4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>
  <dimension ref="A1:C11"/>
  <sheetViews>
    <sheetView workbookViewId="0"/>
  </sheetViews>
  <sheetFormatPr defaultRowHeight="15"/>
  <cols>
    <col min="1" max="1" width="105.7109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HYPERLINK("https://bmsprod.service-now.com/nav_to.do?uri=%2Fkb_view.do%3Fsysparm_article%3DKB0040397%26sysparm_stack%3D%26sysparm_view%3D","How to understand the common terminologies used in ECLIPSE Reporting that helps with assigning tickets")</f>
        <v>0</v>
      </c>
      <c r="B2">
        <v>0.6239306926727295</v>
      </c>
      <c r="C2" t="s">
        <v>191</v>
      </c>
    </row>
    <row r="3" spans="1:3">
      <c r="A3">
        <f>HYPERLINK("https://bmsprod.service-now.com/nav_to.do?uri=%2Fkb_view.do%3Fsysparm_article%3DKB0096799%26sysparm_stack%3D%26sysparm_view%3D","How to identify tickets that are related to ECLIPSE reporting (Common Terminologies).")</f>
        <v>0</v>
      </c>
      <c r="B3">
        <v>0.5030487775802612</v>
      </c>
      <c r="C3" t="s">
        <v>224</v>
      </c>
    </row>
    <row r="4" spans="1:3">
      <c r="A4">
        <f>HYPERLINK("https://bmsprod.service-now.com/nav_to.do?uri=%2Fkb_view.do%3Fsysparm_article%3DKB0096930%26sysparm_stack%3D%26sysparm_view%3D","Assignment group for any tickets related to BART Application.")</f>
        <v>0</v>
      </c>
      <c r="B4">
        <v>0.2425804436206818</v>
      </c>
      <c r="C4" t="s">
        <v>225</v>
      </c>
    </row>
    <row r="5" spans="1:3">
      <c r="A5">
        <f>HYPERLINK("https://bmsprod.service-now.com/nav_to.do?uri=%2Fkb_view.do%3Fsysparm_article%3DKB0044753%26sysparm_stack%3D%26sysparm_view%3D","How to change an Account or Contact Name in ECLIPSE")</f>
        <v>0</v>
      </c>
      <c r="B5">
        <v>0.2300436943769455</v>
      </c>
      <c r="C5" t="s">
        <v>148</v>
      </c>
    </row>
    <row r="6" spans="1:3">
      <c r="A6">
        <f>HYPERLINK("https://bmsprod.service-now.com/nav_to.do?uri=%2Fkb_view.do%3Fsysparm_article%3DKB0032523%26sysparm_stack%3D%26sysparm_view%3D","CTRR: How to Escalate Tickets for CTRR")</f>
        <v>0</v>
      </c>
      <c r="B6">
        <v>0.2286069393157959</v>
      </c>
      <c r="C6" t="s">
        <v>226</v>
      </c>
    </row>
    <row r="7" spans="1:3">
      <c r="A7">
        <f>HYPERLINK("https://bmsprod.service-now.com/nav_to.do?uri=%2Fkb_view.do%3Fsysparm_article%3DKB0011028%26sysparm_stack%3D%26sysparm_view%3D","How to resolve Responsibility-related error message in ECLIPSE")</f>
        <v>0</v>
      </c>
      <c r="B7">
        <v>0.2274426370859146</v>
      </c>
      <c r="C7" t="s">
        <v>71</v>
      </c>
    </row>
    <row r="8" spans="1:3">
      <c r="A8">
        <f>HYPERLINK("https://bmsprod.service-now.com/nav_to.do?uri=%2Fkb_view.do%3Fsysparm_article%3DKB0096468%26sysparm_stack%3D%26sysparm_view%3D","MyTrials: Issues related to external users should be routed to C3i Help desk.")</f>
        <v>0</v>
      </c>
      <c r="B8">
        <v>0.2241664677858353</v>
      </c>
      <c r="C8" t="s">
        <v>227</v>
      </c>
    </row>
    <row r="9" spans="1:3">
      <c r="A9">
        <f>HYPERLINK("https://bmsprod.service-now.com/nav_to.do?uri=%2Fkb_view.do%3Fsysparm_article%3DKB0014526%26sysparm_stack%3D%26sysparm_view%3D","HDSA: Ticket Escalation for Datavision")</f>
        <v>0</v>
      </c>
      <c r="B9">
        <v>0.2220089733600616</v>
      </c>
      <c r="C9" t="s">
        <v>228</v>
      </c>
    </row>
    <row r="10" spans="1:3">
      <c r="A10">
        <f>HYPERLINK("https://bmsprod.service-now.com/nav_to.do?uri=%2Fkb_view.do%3Fsysparm_article%3DKB0030054%26sysparm_stack%3D%26sysparm_view%3D","France LV Process to PS Process")</f>
        <v>0</v>
      </c>
      <c r="B10">
        <v>0.2188439816236496</v>
      </c>
      <c r="C10" t="s">
        <v>229</v>
      </c>
    </row>
    <row r="11" spans="1:3">
      <c r="A11">
        <f>HYPERLINK("https://bmsprod.service-now.com/nav_to.do?uri=%2Fkb_view.do%3Fsysparm_article%3DKB0016001%26sysparm_stack%3D%26sysparm_view%3D","What to do if the Paid to Date or Available Fund Balance for a Fund is incorrect in ECLIPSE")</f>
        <v>0</v>
      </c>
      <c r="B11">
        <v>0.2128167599439621</v>
      </c>
      <c r="C11" t="s">
        <v>70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>
  <dimension ref="A1:C11"/>
  <sheetViews>
    <sheetView workbookViewId="0"/>
  </sheetViews>
  <sheetFormatPr defaultRowHeight="15"/>
  <cols>
    <col min="1" max="1" width="85.7109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HYPERLINK("https://bmsprod.service-now.com/nav_to.do?uri=%2Fkb_view.do%3Fsysparm_article%3DKB0011084%26sysparm_stack%3D%26sysparm_view%3D","HDSA: Siebel Clinical: Vendor/Payment Missing in Eclipse")</f>
        <v>0</v>
      </c>
      <c r="B2">
        <v>0.6399745941162109</v>
      </c>
      <c r="C2" t="s">
        <v>230</v>
      </c>
    </row>
    <row r="3" spans="1:3">
      <c r="A3">
        <f>HYPERLINK("https://bmsprod.service-now.com/nav_to.do?uri=%2Fkb_view.do%3Fsysparm_article%3DKB0016002%26sysparm_stack%3D%26sysparm_view%3D","HDSA: BMS ID not created")</f>
        <v>0</v>
      </c>
      <c r="B3">
        <v>0.2386987507343292</v>
      </c>
      <c r="C3" t="s">
        <v>29</v>
      </c>
    </row>
    <row r="4" spans="1:3">
      <c r="A4">
        <f>HYPERLINK("https://bmsprod.service-now.com/nav_to.do?uri=%2Fkb_view.do%3Fsysparm_article%3DKB0012551%26sysparm_stack%3D%26sysparm_view%3D","HDSA: How to update Account/Contact/Employee information in ECLIPSE")</f>
        <v>0</v>
      </c>
      <c r="B4">
        <v>0.2355015277862549</v>
      </c>
      <c r="C4" t="s">
        <v>149</v>
      </c>
    </row>
    <row r="5" spans="1:3">
      <c r="A5">
        <f>HYPERLINK("https://bmsprod.service-now.com/nav_to.do?uri=%2Fkb_view.do%3Fsysparm_article%3DKB0030446%26sysparm_stack%3D%26sysparm_view%3D","HDSA: ECLIPSE CORE: Contact/Account not getting imported from CMEH")</f>
        <v>0</v>
      </c>
      <c r="B5">
        <v>0.2088602483272552</v>
      </c>
      <c r="C5" t="s">
        <v>99</v>
      </c>
    </row>
    <row r="6" spans="1:3">
      <c r="A6">
        <f>HYPERLINK("https://bmsprod.service-now.com/nav_to.do?uri=%2Fkb_view.do%3Fsysparm_article%3DKB0011070%26sysparm_stack%3D%26sysparm_view%3D","HDSA: Siebel Clinical: Duplicate Site Contact Records Under The Site")</f>
        <v>0</v>
      </c>
      <c r="B6">
        <v>0.2002553045749664</v>
      </c>
      <c r="C6" t="s">
        <v>57</v>
      </c>
    </row>
    <row r="7" spans="1:3">
      <c r="A7">
        <f>HYPERLINK("https://bmsprod.service-now.com/nav_to.do?uri=%2Fkb_view.do%3Fsysparm_article%3DKB0041604%26sysparm_stack%3D%26sysparm_view%3D","How to resolve a PO Integration Error during a Fund Purchase Order in ECLIPSE")</f>
        <v>0</v>
      </c>
      <c r="B7">
        <v>0.197756826877594</v>
      </c>
      <c r="C7" t="s">
        <v>67</v>
      </c>
    </row>
    <row r="8" spans="1:3">
      <c r="A8">
        <f>HYPERLINK("https://bmsprod.service-now.com/nav_to.do?uri=%2Fkb_view.do%3Fsysparm_article%3DKB0017521%26sysparm_stack%3D%26sysparm_view%3D","SAP Svd: SD MASTER DATA: Create Customer")</f>
        <v>0</v>
      </c>
      <c r="B8">
        <v>0.1973383128643036</v>
      </c>
      <c r="C8" t="s">
        <v>231</v>
      </c>
    </row>
    <row r="9" spans="1:3">
      <c r="A9">
        <f>HYPERLINK("https://bmsprod.service-now.com/nav_to.do?uri=%2Fkb_view.do%3Fsysparm_article%3DKB0039488%26sysparm_stack%3D%26sysparm_view%3D","How to resolve a record not found issue in the Fund Vendor popup window in ECLIPSE")</f>
        <v>0</v>
      </c>
      <c r="B9">
        <v>0.1963543146848679</v>
      </c>
      <c r="C9" t="s">
        <v>68</v>
      </c>
    </row>
    <row r="10" spans="1:3">
      <c r="A10">
        <f>HYPERLINK("https://bmsprod.service-now.com/nav_to.do?uri=%2Fkb_view.do%3Fsysparm_article%3DKB0011063%26sysparm_stack%3D%26sysparm_view%3D","HDSA: LPLV ST At Site Is Not Populating / Not Getting Rolled Up From The Subject")</f>
        <v>0</v>
      </c>
      <c r="B10">
        <v>0.1883528083562851</v>
      </c>
      <c r="C10" t="s">
        <v>143</v>
      </c>
    </row>
    <row r="11" spans="1:3">
      <c r="A11">
        <f>HYPERLINK("https://bmsprod.service-now.com/nav_to.do?uri=%2Fkb_view.do%3Fsysparm_article%3DKB0071461%26sysparm_stack%3D%26sysparm_view%3D","Eclipse Tier 3 : How to resolve Vendor related issues in ECLIPSE")</f>
        <v>0</v>
      </c>
      <c r="B11">
        <v>0.1812211275100708</v>
      </c>
      <c r="C11" t="s">
        <v>232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>
  <dimension ref="A1:C11"/>
  <sheetViews>
    <sheetView workbookViewId="0"/>
  </sheetViews>
  <sheetFormatPr defaultRowHeight="15"/>
  <cols>
    <col min="1" max="1" width="78.7109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HYPERLINK("https://bmsprod.service-now.com/nav_to.do?uri=%2Fkb_view.do%3Fsysparm_article%3DKB0039494%26sysparm_stack%3D%26sysparm_view%3D","How to make a salutation message visible after login to ECLIPSE application")</f>
        <v>0</v>
      </c>
      <c r="B2">
        <v>0.5462793111801147</v>
      </c>
      <c r="C2" t="s">
        <v>95</v>
      </c>
    </row>
    <row r="3" spans="1:3">
      <c r="A3">
        <f>HYPERLINK("https://bmsprod.service-now.com/nav_to.do?uri=%2Fkb_view.do%3Fsysparm_article%3DKB0029976%26sysparm_stack%3D%26sysparm_view%3D","HDSA:  After login to Application salutation message is not showing")</f>
        <v>0</v>
      </c>
      <c r="B3">
        <v>0.3669413626194</v>
      </c>
      <c r="C3" t="s">
        <v>183</v>
      </c>
    </row>
    <row r="4" spans="1:3">
      <c r="A4">
        <f>HYPERLINK("https://bmsprod.service-now.com/nav_to.do?uri=%2Fkb_view.do%3Fsysparm_article%3DKB0035081%26sysparm_stack%3D%26sysparm_view%3D","How to verify Fund Adjustment Approval flow in ECLIPSE")</f>
        <v>0</v>
      </c>
      <c r="B4">
        <v>0.2460277080535889</v>
      </c>
      <c r="C4" t="s">
        <v>218</v>
      </c>
    </row>
    <row r="5" spans="1:3">
      <c r="A5">
        <f>HYPERLINK("https://bmsprod.service-now.com/nav_to.do?uri=%2Fkb_view.do%3Fsysparm_article%3DKB0070722%26sysparm_stack%3D%26sysparm_view%3D","How to create a query in SAP C4C/Hybris Cloud")</f>
        <v>0</v>
      </c>
      <c r="B5">
        <v>0.2141891866922379</v>
      </c>
      <c r="C5" t="s">
        <v>233</v>
      </c>
    </row>
    <row r="6" spans="1:3">
      <c r="A6">
        <f>HYPERLINK("https://bmsprod.service-now.com/nav_to.do?uri=%2Fkb_view.do%3Fsysparm_article%3DKB0044754%26sysparm_stack%3D%26sysparm_view%3D","How to change Fund Currency in ECLIPSE")</f>
        <v>0</v>
      </c>
      <c r="B6">
        <v>0.2128115892410278</v>
      </c>
      <c r="C6" t="s">
        <v>10</v>
      </c>
    </row>
    <row r="7" spans="1:3">
      <c r="A7">
        <f>HYPERLINK("https://bmsprod.service-now.com/nav_to.do?uri=%2Fkb_view.do%3Fsysparm_article%3DKB0032121%26sysparm_stack%3D%26sysparm_view%3D","Using the Avaya 9611G desktop telephone")</f>
        <v>0</v>
      </c>
      <c r="B7">
        <v>0.2127675712108612</v>
      </c>
      <c r="C7" t="s">
        <v>234</v>
      </c>
    </row>
    <row r="8" spans="1:3">
      <c r="A8">
        <f>HYPERLINK("https://bmsprod.service-now.com/nav_to.do?uri=%2Fkb_view.do%3Fsysparm_article%3DKB0011035%26sysparm_stack%3D%26sysparm_view%3D","HDSA: Delivery Phone / Fax Numbers Incorrect Format Error Message")</f>
        <v>0</v>
      </c>
      <c r="B8">
        <v>0.211046114563942</v>
      </c>
      <c r="C8" t="s">
        <v>235</v>
      </c>
    </row>
    <row r="9" spans="1:3">
      <c r="A9">
        <f>HYPERLINK("https://bmsprod.service-now.com/nav_to.do?uri=%2Fkb_view.do%3Fsysparm_article%3DKB0041643%26sysparm_stack%3D%26sysparm_view%3D","How to change Fund Reviewer or Approver in ECLIPSE")</f>
        <v>0</v>
      </c>
      <c r="B9">
        <v>0.2050214111804962</v>
      </c>
      <c r="C9" t="s">
        <v>217</v>
      </c>
    </row>
    <row r="10" spans="1:3">
      <c r="A10">
        <f>HYPERLINK("https://bmsprod.service-now.com/nav_to.do?uri=%2Fkb_view.do%3Fsysparm_article%3DKB0011028%26sysparm_stack%3D%26sysparm_view%3D","How to resolve Responsibility-related error message in ECLIPSE")</f>
        <v>0</v>
      </c>
      <c r="B10">
        <v>0.2017550468444824</v>
      </c>
      <c r="C10" t="s">
        <v>71</v>
      </c>
    </row>
    <row r="11" spans="1:3">
      <c r="A11">
        <f>HYPERLINK("https://bmsprod.service-now.com/nav_to.do?uri=%2Fkb_view.do%3Fsysparm_article%3DKB0042820%26sysparm_stack%3D%26sysparm_view%3D","How to copy the Team Assignment records in ECLIPSE")</f>
        <v>0</v>
      </c>
      <c r="B11">
        <v>0.200865626335144</v>
      </c>
      <c r="C11" t="s">
        <v>48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C11"/>
  <sheetViews>
    <sheetView workbookViewId="0"/>
  </sheetViews>
  <sheetFormatPr defaultRowHeight="15"/>
  <cols>
    <col min="1" max="1" width="109.7109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HYPERLINK("https://bmsprod.service-now.com/nav_to.do?uri=%2Fkb_view.do%3Fsysparm_article%3DKB0011030%26sysparm_stack%3D%26sysparm_view%3D","HDSA: Cannot update the Study Enrollment Status field from Recruiting to Active, Not Recruiting")</f>
        <v>0</v>
      </c>
      <c r="B2">
        <v>0.666034996509552</v>
      </c>
      <c r="C2" t="s">
        <v>35</v>
      </c>
    </row>
    <row r="3" spans="1:3">
      <c r="A3">
        <f>HYPERLINK("https://bmsprod.service-now.com/nav_to.do?uri=%2Fkb_view.do%3Fsysparm_article%3DKB0010841%26sysparm_stack%3D%26sysparm_view%3D","HDSA: Cannot Update the Country Enrollment Status Field from Recruiting to Other")</f>
        <v>0</v>
      </c>
      <c r="B3">
        <v>0.3251945972442627</v>
      </c>
      <c r="C3" t="s">
        <v>36</v>
      </c>
    </row>
    <row r="4" spans="1:3">
      <c r="A4">
        <f>HYPERLINK("https://bmsprod.service-now.com/nav_to.do?uri=%2Fkb_view.do%3Fsysparm_article%3DKB0010821%26sysparm_stack%3D%26sysparm_view%3D","HDSA: Study Enrollment Status Change State Model Transitions Available")</f>
        <v>0</v>
      </c>
      <c r="B4">
        <v>0.3201462030410767</v>
      </c>
      <c r="C4" t="s">
        <v>21</v>
      </c>
    </row>
    <row r="5" spans="1:3">
      <c r="A5">
        <f>HYPERLINK("https://bmsprod.service-now.com/nav_to.do?uri=%2Fkb_view.do%3Fsysparm_article%3DKB0010817%26sysparm_stack%3D%26sysparm_view%3D","HDSA: Site Enrollment Status Change State Model Transitions Available ")</f>
        <v>0</v>
      </c>
      <c r="B5">
        <v>0.3155714273452759</v>
      </c>
      <c r="C5" t="s">
        <v>17</v>
      </c>
    </row>
    <row r="6" spans="1:3">
      <c r="A6">
        <f>HYPERLINK("https://bmsprod.service-now.com/nav_to.do?uri=%2Fkb_view.do%3Fsysparm_article%3DKB0011032%26sysparm_stack%3D%26sysparm_view%3D","HDSA: Country Enrollment Status Change State Model Transitions Available ")</f>
        <v>0</v>
      </c>
      <c r="B6">
        <v>0.3001140952110291</v>
      </c>
      <c r="C6" t="s">
        <v>19</v>
      </c>
    </row>
    <row r="7" spans="1:3">
      <c r="A7">
        <f>HYPERLINK("https://bmsprod.service-now.com/nav_to.do?uri=%2Fkb_view.do%3Fsysparm_article%3DKB0011104%26sysparm_stack%3D%26sysparm_view%3D","HDSA:Siebel Clinical: Procedure to Correctly Scope Documents At The Protocol")</f>
        <v>0</v>
      </c>
      <c r="B7">
        <v>0.283296138048172</v>
      </c>
      <c r="C7" t="s">
        <v>8</v>
      </c>
    </row>
    <row r="8" spans="1:3">
      <c r="A8">
        <f>HYPERLINK("https://bmsprod.service-now.com/nav_to.do?uri=%2Fkb_view.do%3Fsysparm_article%3DKB0031333%26sysparm_stack%3D%26sysparm_view%3D","ECLIPSE:  Protocol Update Version not showing while picking protocol update/How to Perform Country Scoping")</f>
        <v>0</v>
      </c>
      <c r="B8">
        <v>0.2774834036827087</v>
      </c>
      <c r="C8" t="s">
        <v>5</v>
      </c>
    </row>
    <row r="9" spans="1:3">
      <c r="A9">
        <f>HYPERLINK("https://bmsprod.service-now.com/nav_to.do?uri=%2Fkb_view.do%3Fsysparm_article%3DKB0011058%26sysparm_stack%3D%26sysparm_view%3D","HDSA:Last Patient Milestones Dates not rolling up to Site, Country, Study Level")</f>
        <v>0</v>
      </c>
      <c r="B9">
        <v>0.2567389309406281</v>
      </c>
      <c r="C9" t="s">
        <v>33</v>
      </c>
    </row>
    <row r="10" spans="1:3">
      <c r="A10">
        <f>HYPERLINK("https://bmsprod.service-now.com/nav_to.do?uri=%2Fkb_view.do%3Fsysparm_article%3DKB0011050%26sysparm_stack%3D%26sysparm_view%3D","HDSA: LPLV ST At Country Is Not Populating / Not Getting Roll-Up From Sites.")</f>
        <v>0</v>
      </c>
      <c r="B10">
        <v>0.2507149875164032</v>
      </c>
      <c r="C10" t="s">
        <v>37</v>
      </c>
    </row>
    <row r="11" spans="1:3">
      <c r="A11">
        <f>HYPERLINK("https://bmsprod.service-now.com/nav_to.do?uri=%2Fkb_view.do%3Fsysparm_article%3DKB0011052%26sysparm_stack%3D%26sysparm_view%3D","HDSA: LPLV LT At Country Is Not Populating / Not Getting Roll-Up From Sites.")</f>
        <v>0</v>
      </c>
      <c r="B11">
        <v>0.2325416505336761</v>
      </c>
      <c r="C11" t="s">
        <v>38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>
  <dimension ref="A1:C11"/>
  <sheetViews>
    <sheetView workbookViewId="0"/>
  </sheetViews>
  <sheetFormatPr defaultRowHeight="15"/>
  <cols>
    <col min="1" max="1" width="98.7109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HYPERLINK("https://bmsprod.service-now.com/nav_to.do?uri=%2Fkb_view.do%3Fsysparm_article%3DKB0096914%26sysparm_stack%3D%26sysparm_view%3D","How to change site status from Active to Selected in ECLIPSE")</f>
        <v>0</v>
      </c>
      <c r="B2">
        <v>0.5389569997787476</v>
      </c>
      <c r="C2" t="s">
        <v>13</v>
      </c>
    </row>
    <row r="3" spans="1:3">
      <c r="A3">
        <f>HYPERLINK("https://bmsprod.service-now.com/nav_to.do?uri=%2Fkb_view.do%3Fsysparm_article%3DKB0010848%26sysparm_stack%3D%26sysparm_view%3D","HDSA: Siebel Clinical: How To Change A Site Status From Selected To Active")</f>
        <v>0</v>
      </c>
      <c r="B3">
        <v>0.5077294111251831</v>
      </c>
      <c r="C3" t="s">
        <v>14</v>
      </c>
    </row>
    <row r="4" spans="1:3">
      <c r="A4">
        <f>HYPERLINK("https://bmsprod.service-now.com/nav_to.do?uri=%2Fkb_view.do%3Fsysparm_article%3DKB0010822%26sysparm_stack%3D%26sysparm_view%3D","HDSA: Study Status Change State Model Transitions available")</f>
        <v>0</v>
      </c>
      <c r="B4">
        <v>0.4093921184539795</v>
      </c>
      <c r="C4" t="s">
        <v>18</v>
      </c>
    </row>
    <row r="5" spans="1:3">
      <c r="A5">
        <f>HYPERLINK("https://bmsprod.service-now.com/nav_to.do?uri=%2Fkb_view.do%3Fsysparm_article%3DKB0012546%26sysparm_stack%3D%26sysparm_view%3D","HDSA - Update Country Status from On Hold to Cancelled")</f>
        <v>0</v>
      </c>
      <c r="B5">
        <v>0.4092807769775391</v>
      </c>
      <c r="C5" t="s">
        <v>16</v>
      </c>
    </row>
    <row r="6" spans="1:3">
      <c r="A6">
        <f>HYPERLINK("https://bmsprod.service-now.com/nav_to.do?uri=%2Fkb_view.do%3Fsysparm_article%3DKB0011034%26sysparm_stack%3D%26sysparm_view%3D","HDSA: Country Status Change State Model Transitions Available ")</f>
        <v>0</v>
      </c>
      <c r="B6">
        <v>0.3997877538204193</v>
      </c>
      <c r="C6" t="s">
        <v>15</v>
      </c>
    </row>
    <row r="7" spans="1:3">
      <c r="A7">
        <f>HYPERLINK("https://bmsprod.service-now.com/nav_to.do?uri=%2Fkb_view.do%3Fsysparm_article%3DKB0010817%26sysparm_stack%3D%26sysparm_view%3D","HDSA: Site Enrollment Status Change State Model Transitions Available ")</f>
        <v>0</v>
      </c>
      <c r="B7">
        <v>0.3650078475475311</v>
      </c>
      <c r="C7" t="s">
        <v>17</v>
      </c>
    </row>
    <row r="8" spans="1:3">
      <c r="A8">
        <f>HYPERLINK("https://bmsprod.service-now.com/nav_to.do?uri=%2Fkb_view.do%3Fsysparm_article%3DKB0011032%26sysparm_stack%3D%26sysparm_view%3D","HDSA: Country Enrollment Status Change State Model Transitions Available ")</f>
        <v>0</v>
      </c>
      <c r="B8">
        <v>0.3065851926803589</v>
      </c>
      <c r="C8" t="s">
        <v>19</v>
      </c>
    </row>
    <row r="9" spans="1:3">
      <c r="A9">
        <f>HYPERLINK("https://bmsprod.service-now.com/nav_to.do?uri=%2Fkb_view.do%3Fsysparm_article%3DKB0010821%26sysparm_stack%3D%26sysparm_view%3D","HDSA: Study Enrollment Status Change State Model Transitions Available")</f>
        <v>0</v>
      </c>
      <c r="B9">
        <v>0.2938728332519531</v>
      </c>
      <c r="C9" t="s">
        <v>21</v>
      </c>
    </row>
    <row r="10" spans="1:3">
      <c r="A10">
        <f>HYPERLINK("https://bmsprod.service-now.com/nav_to.do?uri=%2Fkb_view.do%3Fsysparm_article%3DKB0039620%26sysparm_stack%3D%26sysparm_view%3D","How to remove an employee record from BMS team at the Study, Country or Site level in ECLIPSE")</f>
        <v>0</v>
      </c>
      <c r="B10">
        <v>0.2727652788162231</v>
      </c>
      <c r="C10" t="s">
        <v>20</v>
      </c>
    </row>
    <row r="11" spans="1:3">
      <c r="A11">
        <f>HYPERLINK("https://bmsprod.service-now.com/nav_to.do?uri=%2Fkb_view.do%3Fsysparm_article%3DKB0011030%26sysparm_stack%3D%26sysparm_view%3D","HDSA: Cannot update the Study Enrollment Status field from Recruiting to Active, Not Recruiting")</f>
        <v>0</v>
      </c>
      <c r="B11">
        <v>0.2700454890727997</v>
      </c>
      <c r="C11" t="s">
        <v>35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>
  <dimension ref="A1:C11"/>
  <sheetViews>
    <sheetView workbookViewId="0"/>
  </sheetViews>
  <sheetFormatPr defaultRowHeight="15"/>
  <cols>
    <col min="1" max="1" width="135.7109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HYPERLINK("https://bmsprod.service-now.com/nav_to.do?uri=%2Fkb_view.do%3Fsysparm_article%3DKB0011074%26sysparm_stack%3D%26sysparm_view%3D","HDSA:Siebel Clinical: Not Having RIVRS Application Access for A Particular User")</f>
        <v>0</v>
      </c>
      <c r="B2">
        <v>0.5300964117050171</v>
      </c>
      <c r="C2" t="s">
        <v>30</v>
      </c>
    </row>
    <row r="3" spans="1:3">
      <c r="A3">
        <f>HYPERLINK("https://bmsprod.service-now.com/nav_to.do?uri=%2Fkb_view.do%3Fsysparm_article%3DKB0011071%26sysparm_stack%3D%26sysparm_view%3D","HDSA: Siebel Clinical: Cannot See The Contact At Site Management Screen")</f>
        <v>0</v>
      </c>
      <c r="B3">
        <v>0.3202250003814697</v>
      </c>
      <c r="C3" t="s">
        <v>25</v>
      </c>
    </row>
    <row r="4" spans="1:3">
      <c r="A4">
        <f>HYPERLINK("https://bmsprod.service-now.com/nav_to.do?uri=%2Fkb_view.do%3Fsysparm_article%3DKB0070882%26sysparm_stack%3D%26sysparm_view%3D","How to resolve contact not visible under the Site Management tab/how to create a Site Contact Application Approval record in ECLIPSE")</f>
        <v>0</v>
      </c>
      <c r="B4">
        <v>0.3118216991424561</v>
      </c>
      <c r="C4" t="s">
        <v>39</v>
      </c>
    </row>
    <row r="5" spans="1:3">
      <c r="A5">
        <f>HYPERLINK("https://bmsprod.service-now.com/nav_to.do?uri=%2Fkb_view.do%3Fsysparm_article%3DKB0011075%26sysparm_stack%3D%26sysparm_view%3D","HDSA:Siebel Clinical: Missing MT/TAO Application Access For A Particular User")</f>
        <v>0</v>
      </c>
      <c r="B5">
        <v>0.2724785804748535</v>
      </c>
      <c r="C5" t="s">
        <v>43</v>
      </c>
    </row>
    <row r="6" spans="1:3">
      <c r="A6">
        <f>HYPERLINK("https://bmsprod.service-now.com/nav_to.do?uri=%2Fkb_view.do%3Fsysparm_article%3DKB0034852%26sysparm_stack%3D%26sysparm_view%3D","How to add or create a new address for a contact in ECLIPSE")</f>
        <v>0</v>
      </c>
      <c r="B6">
        <v>0.2588991820812225</v>
      </c>
      <c r="C6" t="s">
        <v>59</v>
      </c>
    </row>
    <row r="7" spans="1:3">
      <c r="A7">
        <f>HYPERLINK("https://bmsprod.service-now.com/nav_to.do?uri=%2Fkb_view.do%3Fsysparm_article%3DKB0030900%26sysparm_stack%3D%26sysparm_view%3D","Eclipse: End-date issue CA209-214-114")</f>
        <v>0</v>
      </c>
      <c r="B7">
        <v>0.2544913291931152</v>
      </c>
      <c r="C7" t="s">
        <v>12</v>
      </c>
    </row>
    <row r="8" spans="1:3">
      <c r="A8">
        <f>HYPERLINK("https://bmsprod.service-now.com/nav_to.do?uri=%2Fkb_view.do%3Fsysparm_article%3DKB0011035%26sysparm_stack%3D%26sysparm_view%3D","HDSA: Delivery Phone / Fax Numbers Incorrect Format Error Message")</f>
        <v>0</v>
      </c>
      <c r="B8">
        <v>0.2414174973964691</v>
      </c>
      <c r="C8" t="s">
        <v>235</v>
      </c>
    </row>
    <row r="9" spans="1:3">
      <c r="A9">
        <f>HYPERLINK("https://bmsprod.service-now.com/nav_to.do?uri=%2Fkb_view.do%3Fsysparm_article%3DKB0034897%26sysparm_stack%3D%26sysparm_view%3D","How to add the PI contact and Primary Account for site in ECLIPSE")</f>
        <v>0</v>
      </c>
      <c r="B9">
        <v>0.239577054977417</v>
      </c>
      <c r="C9" t="s">
        <v>85</v>
      </c>
    </row>
    <row r="10" spans="1:3">
      <c r="A10">
        <f>HYPERLINK("https://bmsprod.service-now.com/nav_to.do?uri=%2Fkb_view.do%3Fsysparm_article%3DKB0010834%26sysparm_stack%3D%26sysparm_view%3D","HDSA: ECLIPSE - How Do I Edit The Phone Number Of A Contact")</f>
        <v>0</v>
      </c>
      <c r="B10">
        <v>0.2393816411495209</v>
      </c>
      <c r="C10" t="s">
        <v>201</v>
      </c>
    </row>
    <row r="11" spans="1:3">
      <c r="A11">
        <f>HYPERLINK("https://bmsprod.service-now.com/nav_to.do?uri=%2Fkb_view.do%3Fsysparm_article%3DKB0026920%26sysparm_stack%3D%26sysparm_view%3D","HDSA: Instructions for Republishing Team History in Eclipse - Study Level Roles")</f>
        <v>0</v>
      </c>
      <c r="B11">
        <v>0.2375636696815491</v>
      </c>
      <c r="C11" t="s">
        <v>52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>
  <dimension ref="A1:C11"/>
  <sheetViews>
    <sheetView workbookViewId="0"/>
  </sheetViews>
  <sheetFormatPr defaultRowHeight="15"/>
  <cols>
    <col min="1" max="1" width="108.7109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HYPERLINK("https://bmsprod.service-now.com/nav_to.do?uri=%2Fkb_view.do%3Fsysparm_article%3DKB0040412%26sysparm_stack%3D%26sysparm_view%3D","How to resolve issues if LPLV ST at Country Is not populating / not getting roll-up from Sites in ECLIPSE")</f>
        <v>0</v>
      </c>
      <c r="B2">
        <v>0.7178370356559753</v>
      </c>
      <c r="C2" t="s">
        <v>156</v>
      </c>
    </row>
    <row r="3" spans="1:3">
      <c r="A3">
        <f>HYPERLINK("https://bmsprod.service-now.com/nav_to.do?uri=%2Fkb_view.do%3Fsysparm_article%3DKB0011050%26sysparm_stack%3D%26sysparm_view%3D","HDSA: LPLV ST At Country Is Not Populating / Not Getting Roll-Up From Sites.")</f>
        <v>0</v>
      </c>
      <c r="B3">
        <v>0.7050795555114746</v>
      </c>
      <c r="C3" t="s">
        <v>37</v>
      </c>
    </row>
    <row r="4" spans="1:3">
      <c r="A4">
        <f>HYPERLINK("https://bmsprod.service-now.com/nav_to.do?uri=%2Fkb_view.do%3Fsysparm_article%3DKB0011052%26sysparm_stack%3D%26sysparm_view%3D","HDSA: LPLV LT At Country Is Not Populating / Not Getting Roll-Up From Sites.")</f>
        <v>0</v>
      </c>
      <c r="B4">
        <v>0.6625986099243164</v>
      </c>
      <c r="C4" t="s">
        <v>38</v>
      </c>
    </row>
    <row r="5" spans="1:3">
      <c r="A5">
        <f>HYPERLINK("https://bmsprod.service-now.com/nav_to.do?uri=%2Fkb_view.do%3Fsysparm_article%3DKB0011054%26sysparm_stack%3D%26sysparm_view%3D","HDSA: LPFV At Country Is Not Populating / Not getting Roll - Up From Sites")</f>
        <v>0</v>
      </c>
      <c r="B5">
        <v>0.6600423455238342</v>
      </c>
      <c r="C5" t="s">
        <v>206</v>
      </c>
    </row>
    <row r="6" spans="1:3">
      <c r="A6">
        <f>HYPERLINK("https://bmsprod.service-now.com/nav_to.do?uri=%2Fkb_view.do%3Fsysparm_article%3DKB0011048%26sysparm_stack%3D%26sysparm_view%3D","HDSA: LPFT At Country Is Not Populating / Not Getting Roll - Up From Sites")</f>
        <v>0</v>
      </c>
      <c r="B6">
        <v>0.6511750221252441</v>
      </c>
      <c r="C6" t="s">
        <v>208</v>
      </c>
    </row>
    <row r="7" spans="1:3">
      <c r="A7">
        <f>HYPERLINK("https://bmsprod.service-now.com/nav_to.do?uri=%2Fkb_view.do%3Fsysparm_article%3DKB0011060%26sysparm_stack%3D%26sysparm_view%3D","HDSA: LPLT At Country Is Not Populating / Not Getting Roll - Up From Sites")</f>
        <v>0</v>
      </c>
      <c r="B7">
        <v>0.6485327482223511</v>
      </c>
      <c r="C7" t="s">
        <v>157</v>
      </c>
    </row>
    <row r="8" spans="1:3">
      <c r="A8">
        <f>HYPERLINK("https://bmsprod.service-now.com/nav_to.do?uri=%2Fkb_view.do%3Fsysparm_article%3DKB0011051%26sysparm_stack%3D%26sysparm_view%3D","HDSA:LPLV ST At Study Is Not Populating / Not Getting Roll-Up From Country")</f>
        <v>0</v>
      </c>
      <c r="B8">
        <v>0.6375848054885864</v>
      </c>
      <c r="C8" t="s">
        <v>158</v>
      </c>
    </row>
    <row r="9" spans="1:3">
      <c r="A9">
        <f>HYPERLINK("https://bmsprod.service-now.com/nav_to.do?uri=%2Fkb_view.do%3Fsysparm_article%3DKB0011047%26sysparm_stack%3D%26sysparm_view%3D","HDSA:LPFT At Study Is Not Populating / Not Getting Roll-Up From Country.")</f>
        <v>0</v>
      </c>
      <c r="B9">
        <v>0.6089901924133301</v>
      </c>
      <c r="C9" t="s">
        <v>207</v>
      </c>
    </row>
    <row r="10" spans="1:3">
      <c r="A10">
        <f>HYPERLINK("https://bmsprod.service-now.com/nav_to.do?uri=%2Fkb_view.do%3Fsysparm_article%3DKB0011053%26sysparm_stack%3D%26sysparm_view%3D","HDSA: LPLV LT At Study Is Not Populating / Not Getting Roll-Up From Country")</f>
        <v>0</v>
      </c>
      <c r="B10">
        <v>0.6054601669311523</v>
      </c>
      <c r="C10" t="s">
        <v>209</v>
      </c>
    </row>
    <row r="11" spans="1:3">
      <c r="A11">
        <f>HYPERLINK("https://bmsprod.service-now.com/nav_to.do?uri=%2Fkb_view.do%3Fsysparm_article%3DKB0011042%26sysparm_stack%3D%26sysparm_view%3D","HDSA: LPFV At Study Is Not Populating / Not Getting Roll-Up From Country. ")</f>
        <v>0</v>
      </c>
      <c r="B11">
        <v>0.5900321006774902</v>
      </c>
      <c r="C11" t="s">
        <v>205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>
  <dimension ref="A1:C11"/>
  <sheetViews>
    <sheetView workbookViewId="0"/>
  </sheetViews>
  <sheetFormatPr defaultRowHeight="15"/>
  <cols>
    <col min="1" max="1" width="108.7109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HYPERLINK("https://bmsprod.service-now.com/nav_to.do?uri=%2Fkb_view.do%3Fsysparm_article%3DKB0011054%26sysparm_stack%3D%26sysparm_view%3D","HDSA: LPFV At Country Is Not Populating / Not getting Roll - Up From Sites")</f>
        <v>0</v>
      </c>
      <c r="B2">
        <v>0.7162777185440063</v>
      </c>
      <c r="C2" t="s">
        <v>206</v>
      </c>
    </row>
    <row r="3" spans="1:3">
      <c r="A3">
        <f>HYPERLINK("https://bmsprod.service-now.com/nav_to.do?uri=%2Fkb_view.do%3Fsysparm_article%3DKB0011048%26sysparm_stack%3D%26sysparm_view%3D","HDSA: LPFT At Country Is Not Populating / Not Getting Roll - Up From Sites")</f>
        <v>0</v>
      </c>
      <c r="B3">
        <v>0.67558354139328</v>
      </c>
      <c r="C3" t="s">
        <v>208</v>
      </c>
    </row>
    <row r="4" spans="1:3">
      <c r="A4">
        <f>HYPERLINK("https://bmsprod.service-now.com/nav_to.do?uri=%2Fkb_view.do%3Fsysparm_article%3DKB0011050%26sysparm_stack%3D%26sysparm_view%3D","HDSA: LPLV ST At Country Is Not Populating / Not Getting Roll-Up From Sites.")</f>
        <v>0</v>
      </c>
      <c r="B4">
        <v>0.6703255176544189</v>
      </c>
      <c r="C4" t="s">
        <v>37</v>
      </c>
    </row>
    <row r="5" spans="1:3">
      <c r="A5">
        <f>HYPERLINK("https://bmsprod.service-now.com/nav_to.do?uri=%2Fkb_view.do%3Fsysparm_article%3DKB0011060%26sysparm_stack%3D%26sysparm_view%3D","HDSA: LPLT At Country Is Not Populating / Not Getting Roll - Up From Sites")</f>
        <v>0</v>
      </c>
      <c r="B5">
        <v>0.6502789855003357</v>
      </c>
      <c r="C5" t="s">
        <v>157</v>
      </c>
    </row>
    <row r="6" spans="1:3">
      <c r="A6">
        <f>HYPERLINK("https://bmsprod.service-now.com/nav_to.do?uri=%2Fkb_view.do%3Fsysparm_article%3DKB0011052%26sysparm_stack%3D%26sysparm_view%3D","HDSA: LPLV LT At Country Is Not Populating / Not Getting Roll-Up From Sites.")</f>
        <v>0</v>
      </c>
      <c r="B6">
        <v>0.6409299373626709</v>
      </c>
      <c r="C6" t="s">
        <v>38</v>
      </c>
    </row>
    <row r="7" spans="1:3">
      <c r="A7">
        <f>HYPERLINK("https://bmsprod.service-now.com/nav_to.do?uri=%2Fkb_view.do%3Fsysparm_article%3DKB0011042%26sysparm_stack%3D%26sysparm_view%3D","HDSA: LPFV At Study Is Not Populating / Not Getting Roll-Up From Country. ")</f>
        <v>0</v>
      </c>
      <c r="B7">
        <v>0.6402060389518738</v>
      </c>
      <c r="C7" t="s">
        <v>205</v>
      </c>
    </row>
    <row r="8" spans="1:3">
      <c r="A8">
        <f>HYPERLINK("https://bmsprod.service-now.com/nav_to.do?uri=%2Fkb_view.do%3Fsysparm_article%3DKB0040412%26sysparm_stack%3D%26sysparm_view%3D","How to resolve issues if LPLV ST at Country Is not populating / not getting roll-up from Sites in ECLIPSE")</f>
        <v>0</v>
      </c>
      <c r="B8">
        <v>0.6272141933441162</v>
      </c>
      <c r="C8" t="s">
        <v>156</v>
      </c>
    </row>
    <row r="9" spans="1:3">
      <c r="A9">
        <f>HYPERLINK("https://bmsprod.service-now.com/nav_to.do?uri=%2Fkb_view.do%3Fsysparm_article%3DKB0011047%26sysparm_stack%3D%26sysparm_view%3D","HDSA:LPFT At Study Is Not Populating / Not Getting Roll-Up From Country.")</f>
        <v>0</v>
      </c>
      <c r="B9">
        <v>0.6191513538360596</v>
      </c>
      <c r="C9" t="s">
        <v>207</v>
      </c>
    </row>
    <row r="10" spans="1:3">
      <c r="A10">
        <f>HYPERLINK("https://bmsprod.service-now.com/nav_to.do?uri=%2Fkb_view.do%3Fsysparm_article%3DKB0011051%26sysparm_stack%3D%26sysparm_view%3D","HDSA:LPLV ST At Study Is Not Populating / Not Getting Roll-Up From Country")</f>
        <v>0</v>
      </c>
      <c r="B10">
        <v>0.6137343645095825</v>
      </c>
      <c r="C10" t="s">
        <v>158</v>
      </c>
    </row>
    <row r="11" spans="1:3">
      <c r="A11">
        <f>HYPERLINK("https://bmsprod.service-now.com/nav_to.do?uri=%2Fkb_view.do%3Fsysparm_article%3DKB0011053%26sysparm_stack%3D%26sysparm_view%3D","HDSA: LPLV LT At Study Is Not Populating / Not Getting Roll-Up From Country")</f>
        <v>0</v>
      </c>
      <c r="B11">
        <v>0.601085364818573</v>
      </c>
      <c r="C11" t="s">
        <v>209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>
  <dimension ref="A1:C11"/>
  <sheetViews>
    <sheetView workbookViewId="0"/>
  </sheetViews>
  <sheetFormatPr defaultRowHeight="15"/>
  <cols>
    <col min="1" max="1" width="91.7109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HYPERLINK("https://bmsprod.service-now.com/nav_to.do?uri=%2Fkb_view.do%3Fsysparm_article%3DKB0011037%26sysparm_stack%3D%26sysparm_view%3D","HDSA:Best Estimate At Protocol Level Is Not Correct/getting Roll-Up fr Country")</f>
        <v>0</v>
      </c>
      <c r="B2">
        <v>0.568001925945282</v>
      </c>
      <c r="C2" t="s">
        <v>236</v>
      </c>
    </row>
    <row r="3" spans="1:3">
      <c r="A3">
        <f>HYPERLINK("https://bmsprod.service-now.com/nav_to.do?uri=%2Fkb_view.do%3Fsysparm_article%3DKB0011036%26sysparm_stack%3D%26sysparm_view%3D","HDSA: Eclipse: Best Estimate At Country Level Is Not Correct / Not Getting Roll ")</f>
        <v>0</v>
      </c>
      <c r="B3">
        <v>0.5075778961181641</v>
      </c>
      <c r="C3" t="s">
        <v>223</v>
      </c>
    </row>
    <row r="4" spans="1:3">
      <c r="A4">
        <f>HYPERLINK("https://bmsprod.service-now.com/nav_to.do?uri=%2Fkb_view.do%3Fsysparm_article%3DKB0029431%26sysparm_stack%3D%26sysparm_view%3D","Misalignment of Planned Dates and Best Estimate Dates")</f>
        <v>0</v>
      </c>
      <c r="B4">
        <v>0.388517290353775</v>
      </c>
      <c r="C4" t="s">
        <v>131</v>
      </c>
    </row>
    <row r="5" spans="1:3">
      <c r="A5">
        <f>HYPERLINK("https://bmsprod.service-now.com/nav_to.do?uri=%2Fkb_view.do%3Fsysparm_article%3DKB0071376%26sysparm_stack%3D%26sysparm_view%3D","Eclipse Tire3 : Site milestone Issues")</f>
        <v>0</v>
      </c>
      <c r="B5">
        <v>0.3858562707901001</v>
      </c>
      <c r="C5" t="s">
        <v>154</v>
      </c>
    </row>
    <row r="6" spans="1:3">
      <c r="A6">
        <f>HYPERLINK("https://bmsprod.service-now.com/nav_to.do?uri=%2Fkb_view.do%3Fsysparm_article%3DKB0011064%26sysparm_stack%3D%26sysparm_view%3D","HDSA: Planned Dates And Best Estimate At County Level Is Not Consistent")</f>
        <v>0</v>
      </c>
      <c r="B6">
        <v>0.3378648459911346</v>
      </c>
      <c r="C6" t="s">
        <v>6</v>
      </c>
    </row>
    <row r="7" spans="1:3">
      <c r="A7">
        <f>HYPERLINK("https://bmsprod.service-now.com/nav_to.do?uri=%2Fkb_view.do%3Fsysparm_article%3DKB0035717%26sysparm_stack%3D%26sysparm_view%3D","How to verify Milestone roll up functionality or fix Milestone roll up issues in ECLIPSE")</f>
        <v>0</v>
      </c>
      <c r="B7">
        <v>0.3216500282287598</v>
      </c>
      <c r="C7" t="s">
        <v>170</v>
      </c>
    </row>
    <row r="8" spans="1:3">
      <c r="A8">
        <f>HYPERLINK("https://bmsprod.service-now.com/nav_to.do?uri=%2Fkb_view.do%3Fsysparm_article%3DKB0011065%26sysparm_stack%3D%26sysparm_view%3D","HDSA: Planned Date And Best Estimate At Protocol Level Is Not Consistent")</f>
        <v>0</v>
      </c>
      <c r="B8">
        <v>0.3057672381401062</v>
      </c>
      <c r="C8" t="s">
        <v>7</v>
      </c>
    </row>
    <row r="9" spans="1:3">
      <c r="A9">
        <f>HYPERLINK("https://bmsprod.service-now.com/nav_to.do?uri=%2Fkb_view.do%3Fsysparm_article%3DKB0010861%26sysparm_stack%3D%26sysparm_view%3D","HDSA: Site Dates Not Rolling up to Country and Study Level")</f>
        <v>0</v>
      </c>
      <c r="B9">
        <v>0.2853789925575256</v>
      </c>
      <c r="C9" t="s">
        <v>155</v>
      </c>
    </row>
    <row r="10" spans="1:3">
      <c r="A10">
        <f>HYPERLINK("https://bmsprod.service-now.com/nav_to.do?uri=%2Fkb_view.do%3Fsysparm_article%3DKB0011096%26sysparm_stack%3D%26sysparm_view%3D","HDSA: LPFV At Site Is Not Populating / Not Getting Rolled Up From The Subjects")</f>
        <v>0</v>
      </c>
      <c r="B10">
        <v>0.277224063873291</v>
      </c>
      <c r="C10" t="s">
        <v>142</v>
      </c>
    </row>
    <row r="11" spans="1:3">
      <c r="A11">
        <f>HYPERLINK("https://bmsprod.service-now.com/nav_to.do?uri=%2Fkb_view.do%3Fsysparm_article%3DKB0011059%26sysparm_stack%3D%26sysparm_view%3D","HDSA: FPFV At Site Is Not Populating / Not Getting Pulled From Subjects / EDM")</f>
        <v>0</v>
      </c>
      <c r="B11">
        <v>0.2732691466808319</v>
      </c>
      <c r="C11" t="s">
        <v>147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>
  <dimension ref="A1:C11"/>
  <sheetViews>
    <sheetView workbookViewId="0"/>
  </sheetViews>
  <sheetFormatPr defaultRowHeight="15"/>
  <cols>
    <col min="1" max="1" width="85.7109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HYPERLINK("https://bmsprod.service-now.com/nav_to.do?uri=%2Fkb_view.do%3Fsysparm_article%3DKB0035780%26sysparm_stack%3D%26sysparm_view%3D","How to resolve Fund related issues in ECLIPSE")</f>
        <v>0</v>
      </c>
      <c r="B2">
        <v>0.7573159337043762</v>
      </c>
      <c r="C2" t="s">
        <v>26</v>
      </c>
    </row>
    <row r="3" spans="1:3">
      <c r="A3">
        <f>HYPERLINK("https://bmsprod.service-now.com/nav_to.do?uri=%2Fkb_view.do%3Fsysparm_article%3DKB0044754%26sysparm_stack%3D%26sysparm_view%3D","How to change Fund Currency in ECLIPSE")</f>
        <v>0</v>
      </c>
      <c r="B3">
        <v>0.3447642922401428</v>
      </c>
      <c r="C3" t="s">
        <v>10</v>
      </c>
    </row>
    <row r="4" spans="1:3">
      <c r="A4">
        <f>HYPERLINK("https://bmsprod.service-now.com/nav_to.do?uri=%2Fkb_view.do%3Fsysparm_article%3DKB0011078%26sysparm_stack%3D%26sysparm_view%3D","HDSA: Siebel Clinical: Unable to Change Fund Adjustment Review Status")</f>
        <v>0</v>
      </c>
      <c r="B4">
        <v>0.3395964801311493</v>
      </c>
      <c r="C4" t="s">
        <v>28</v>
      </c>
    </row>
    <row r="5" spans="1:3">
      <c r="A5">
        <f>HYPERLINK("https://bmsprod.service-now.com/nav_to.do?uri=%2Fkb_view.do%3Fsysparm_article%3DKB0035081%26sysparm_stack%3D%26sysparm_view%3D","How to verify Fund Adjustment Approval flow in ECLIPSE")</f>
        <v>0</v>
      </c>
      <c r="B5">
        <v>0.3251475095748901</v>
      </c>
      <c r="C5" t="s">
        <v>218</v>
      </c>
    </row>
    <row r="6" spans="1:3">
      <c r="A6">
        <f>HYPERLINK("https://bmsprod.service-now.com/nav_to.do?uri=%2Fkb_view.do%3Fsysparm_article%3DKB0039486%26sysparm_stack%3D%26sysparm_view%3D","How to resolve an issue when the Fund is associated with a wrong vendor in ECLIPSE")</f>
        <v>0</v>
      </c>
      <c r="B6">
        <v>0.3238314390182495</v>
      </c>
      <c r="C6" t="s">
        <v>69</v>
      </c>
    </row>
    <row r="7" spans="1:3">
      <c r="A7">
        <f>HYPERLINK("https://bmsprod.service-now.com/nav_to.do?uri=%2Fkb_view.do%3Fsysparm_article%3DKB0010829%26sysparm_stack%3D%26sysparm_view%3D","HDSA: Question On Proxy Approval Authority Rights For A Fund ")</f>
        <v>0</v>
      </c>
      <c r="B7">
        <v>0.320580780506134</v>
      </c>
      <c r="C7" t="s">
        <v>23</v>
      </c>
    </row>
    <row r="8" spans="1:3">
      <c r="A8">
        <f>HYPERLINK("https://bmsprod.service-now.com/nav_to.do?uri=%2Fkb_view.do%3Fsysparm_article%3DKB0011068%26sysparm_stack%3D%26sysparm_view%3D","HDSA: Siebel Clinical : Cannot Delete the Incorrect Attachment in the Adjustment")</f>
        <v>0</v>
      </c>
      <c r="B8">
        <v>0.3094258308410645</v>
      </c>
      <c r="C8" t="s">
        <v>216</v>
      </c>
    </row>
    <row r="9" spans="1:3">
      <c r="A9">
        <f>HYPERLINK("https://bmsprod.service-now.com/nav_to.do?uri=%2Fkb_view.do%3Fsysparm_article%3DKB0071461%26sysparm_stack%3D%26sysparm_view%3D","Eclipse Tier 3 : How to resolve Vendor related issues in ECLIPSE")</f>
        <v>0</v>
      </c>
      <c r="B9">
        <v>0.3055849075317383</v>
      </c>
      <c r="C9" t="s">
        <v>232</v>
      </c>
    </row>
    <row r="10" spans="1:3">
      <c r="A10">
        <f>HYPERLINK("https://bmsprod.service-now.com/nav_to.do?uri=%2Fkb_view.do%3Fsysparm_article%3DKB0012550%26sysparm_stack%3D%26sysparm_view%3D","HDSA : Delete a Fund, created in error.")</f>
        <v>0</v>
      </c>
      <c r="B10">
        <v>0.2933186888694763</v>
      </c>
      <c r="C10" t="s">
        <v>78</v>
      </c>
    </row>
    <row r="11" spans="1:3">
      <c r="A11">
        <f>HYPERLINK("https://bmsprod.service-now.com/nav_to.do?uri=%2Fkb_view.do%3Fsysparm_article%3DKB0041643%26sysparm_stack%3D%26sysparm_view%3D","How to change Fund Reviewer or Approver in ECLIPSE")</f>
        <v>0</v>
      </c>
      <c r="B11">
        <v>0.2794138789176941</v>
      </c>
      <c r="C11" t="s">
        <v>217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>
  <dimension ref="A1:C11"/>
  <sheetViews>
    <sheetView workbookViewId="0"/>
  </sheetViews>
  <sheetFormatPr defaultRowHeight="15"/>
  <cols>
    <col min="1" max="1" width="96.7109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HYPERLINK("https://bmsprod.service-now.com/nav_to.do?uri=%2Fkb_view.do%3Fsysparm_article%3DKB0010842%26sysparm_stack%3D%26sysparm_view%3D","How to Change the Indication, Therapeutic Area or Disease Area of a study")</f>
        <v>0</v>
      </c>
      <c r="B2">
        <v>0.6125343441963196</v>
      </c>
      <c r="C2" t="s">
        <v>237</v>
      </c>
    </row>
    <row r="3" spans="1:3">
      <c r="A3">
        <f>HYPERLINK("https://bmsprod.service-now.com/nav_to.do?uri=%2Fkb_view.do%3Fsysparm_article%3DKB0039610%26sysparm_stack%3D%26sysparm_view%3D","How to change the Indication, Therapeutic Area or Disease Area of a study in ECLIPSE")</f>
        <v>0</v>
      </c>
      <c r="B3">
        <v>0.5642021298408508</v>
      </c>
      <c r="C3" t="s">
        <v>193</v>
      </c>
    </row>
    <row r="4" spans="1:3">
      <c r="A4">
        <f>HYPERLINK("https://bmsprod.service-now.com/nav_to.do?uri=%2Fkb_view.do%3Fsysparm_article%3DKB0011066%26sysparm_stack%3D%26sysparm_view%3D","HDSA: Siebel Clinical: Add a Person to BMS Team")</f>
        <v>0</v>
      </c>
      <c r="B4">
        <v>0.2682284712791443</v>
      </c>
      <c r="C4" t="s">
        <v>32</v>
      </c>
    </row>
    <row r="5" spans="1:3">
      <c r="A5">
        <f>HYPERLINK("https://bmsprod.service-now.com/nav_to.do?uri=%2Fkb_view.do%3Fsysparm_article%3DKB0010854%26sysparm_stack%3D%26sysparm_view%3D","How to remove a Contact from BMS Team at Study, Country? (ECLIPSE)")</f>
        <v>0</v>
      </c>
      <c r="B5">
        <v>0.2498953938484192</v>
      </c>
      <c r="C5" t="s">
        <v>45</v>
      </c>
    </row>
    <row r="6" spans="1:3">
      <c r="A6">
        <f>HYPERLINK("https://bmsprod.service-now.com/nav_to.do?uri=%2Fkb_view.do%3Fsysparm_article%3DKB0012550%26sysparm_stack%3D%26sysparm_view%3D","HDSA : Delete a Fund, created in error.")</f>
        <v>0</v>
      </c>
      <c r="B6">
        <v>0.2251478433609009</v>
      </c>
      <c r="C6" t="s">
        <v>78</v>
      </c>
    </row>
    <row r="7" spans="1:3">
      <c r="A7">
        <f>HYPERLINK("https://bmsprod.service-now.com/nav_to.do?uri=%2Fkb_view.do%3Fsysparm_article%3DKB0011068%26sysparm_stack%3D%26sysparm_view%3D","HDSA: Siebel Clinical : Cannot Delete the Incorrect Attachment in the Adjustment")</f>
        <v>0</v>
      </c>
      <c r="B7">
        <v>0.2111332416534424</v>
      </c>
      <c r="C7" t="s">
        <v>216</v>
      </c>
    </row>
    <row r="8" spans="1:3">
      <c r="A8">
        <f>HYPERLINK("https://bmsprod.service-now.com/nav_to.do?uri=%2Fkb_view.do%3Fsysparm_article%3DKB0011039%26sysparm_stack%3D%26sysparm_view%3D","HDSA: Eclipse Contact Type Error In Contact View")</f>
        <v>0</v>
      </c>
      <c r="B8">
        <v>0.2092978060245514</v>
      </c>
      <c r="C8" t="s">
        <v>60</v>
      </c>
    </row>
    <row r="9" spans="1:3">
      <c r="A9">
        <f>HYPERLINK("https://bmsprod.service-now.com/nav_to.do?uri=%2Fkb_view.do%3Fsysparm_article%3DKB0026920%26sysparm_stack%3D%26sysparm_view%3D","HDSA: Instructions for Republishing Team History in Eclipse - Study Level Roles")</f>
        <v>0</v>
      </c>
      <c r="B9">
        <v>0.2021221816539764</v>
      </c>
      <c r="C9" t="s">
        <v>52</v>
      </c>
    </row>
    <row r="10" spans="1:3">
      <c r="A10">
        <f>HYPERLINK("https://bmsprod.service-now.com/nav_to.do?uri=%2Fkb_view.do%3Fsysparm_article%3DKB0039620%26sysparm_stack%3D%26sysparm_view%3D","How to remove an employee record from BMS team at the Study, Country or Site level in ECLIPSE")</f>
        <v>0</v>
      </c>
      <c r="B10">
        <v>0.200436919927597</v>
      </c>
      <c r="C10" t="s">
        <v>20</v>
      </c>
    </row>
    <row r="11" spans="1:3">
      <c r="A11">
        <f>HYPERLINK("https://bmsprod.service-now.com/nav_to.do?uri=%2Fkb_view.do%3Fsysparm_article%3DKB0010847%26sysparm_stack%3D%26sysparm_view%3D","HDSA: Siebel Clinical: How Do I Stop Getting Country Protocol Update Approval Em")</f>
        <v>0</v>
      </c>
      <c r="B11">
        <v>0.1944921314716339</v>
      </c>
      <c r="C11" t="s">
        <v>172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>
  <dimension ref="A1:C11"/>
  <sheetViews>
    <sheetView workbookViewId="0"/>
  </sheetViews>
  <sheetFormatPr defaultRowHeight="15"/>
  <cols>
    <col min="1" max="1" width="83.7109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HYPERLINK("https://bmsprod.service-now.com/nav_to.do?uri=%2Fkb_view.do%3Fsysparm_article%3DKB0031261%26sysparm_stack%3D%26sysparm_view%3D","How to update the end date in the Team Assignment View record in ECLIPSE")</f>
        <v>0</v>
      </c>
      <c r="B2">
        <v>0.620840311050415</v>
      </c>
      <c r="C2" t="s">
        <v>54</v>
      </c>
    </row>
    <row r="3" spans="1:3">
      <c r="A3">
        <f>HYPERLINK("https://bmsprod.service-now.com/nav_to.do?uri=%2Fkb_view.do%3Fsysparm_article%3DKB0042818%26sysparm_stack%3D%26sysparm_view%3D","How to make batch End date under Team Assignments tab in ECLIPSE")</f>
        <v>0</v>
      </c>
      <c r="B3">
        <v>0.32916659116745</v>
      </c>
      <c r="C3" t="s">
        <v>51</v>
      </c>
    </row>
    <row r="4" spans="1:3">
      <c r="A4">
        <f>HYPERLINK("https://bmsprod.service-now.com/nav_to.do?uri=%2Fkb_view.do%3Fsysparm_article%3DKB0010839%26sysparm_stack%3D%26sysparm_view%3D","How to troubleshoot Application Access issues in ECLIPSE")</f>
        <v>0</v>
      </c>
      <c r="B4">
        <v>0.2692937850952148</v>
      </c>
      <c r="C4" t="s">
        <v>82</v>
      </c>
    </row>
    <row r="5" spans="1:3">
      <c r="A5">
        <f>HYPERLINK("https://bmsprod.service-now.com/nav_to.do?uri=%2Fkb_view.do%3Fsysparm_article%3DKB0071975%26sysparm_stack%3D%26sysparm_view%3D","How to search for BMS 360 content in Search.bms.com")</f>
        <v>0</v>
      </c>
      <c r="B5">
        <v>0.2675155997276306</v>
      </c>
      <c r="C5" t="s">
        <v>55</v>
      </c>
    </row>
    <row r="6" spans="1:3">
      <c r="A6">
        <f>HYPERLINK("https://bmsprod.service-now.com/nav_to.do?uri=%2Fkb_view.do%3Fsysparm_article%3DKB0042819%26sysparm_stack%3D%26sysparm_view%3D","How to change user role under Team Assignments in ECLIPSE")</f>
        <v>0</v>
      </c>
      <c r="B6">
        <v>0.2426228821277618</v>
      </c>
      <c r="C6" t="s">
        <v>50</v>
      </c>
    </row>
    <row r="7" spans="1:3">
      <c r="A7">
        <f>HYPERLINK("https://bmsprod.service-now.com/nav_to.do?uri=%2Fkb_view.do%3Fsysparm_article%3DKB0042820%26sysparm_stack%3D%26sysparm_view%3D","How to copy the Team Assignment records in ECLIPSE")</f>
        <v>0</v>
      </c>
      <c r="B7">
        <v>0.2315960824489594</v>
      </c>
      <c r="C7" t="s">
        <v>48</v>
      </c>
    </row>
    <row r="8" spans="1:3">
      <c r="A8">
        <f>HYPERLINK("https://bmsprod.service-now.com/nav_to.do?uri=%2Fkb_view.do%3Fsysparm_article%3DKB0042822%26sysparm_stack%3D%26sysparm_view%3D","How to swap user under Team Assignments tab in ECLIPSE")</f>
        <v>0</v>
      </c>
      <c r="B8">
        <v>0.2290365993976593</v>
      </c>
      <c r="C8" t="s">
        <v>49</v>
      </c>
    </row>
    <row r="9" spans="1:3">
      <c r="A9">
        <f>HYPERLINK("https://bmsprod.service-now.com/nav_to.do?uri=%2Fkb_view.do%3Fsysparm_article%3DKB0071835%26sysparm_stack%3D%26sysparm_view%3D","How to search for Policies in Search.bms.com")</f>
        <v>0</v>
      </c>
      <c r="B9">
        <v>0.2200816124677658</v>
      </c>
      <c r="C9" t="s">
        <v>238</v>
      </c>
    </row>
    <row r="10" spans="1:3">
      <c r="A10">
        <f>HYPERLINK("https://bmsprod.service-now.com/nav_to.do?uri=%2Fkb_view.do%3Fsysparm_article%3DKB0030028%26sysparm_stack%3D%26sysparm_view%3D","How to Resolve Issue on Setting the Correct Scheduled Finish Date of Production ")</f>
        <v>0</v>
      </c>
      <c r="B10">
        <v>0.2168329209089279</v>
      </c>
      <c r="C10" t="s">
        <v>239</v>
      </c>
    </row>
    <row r="11" spans="1:3">
      <c r="A11">
        <f>HYPERLINK("https://bmsprod.service-now.com/nav_to.do?uri=%2Fkb_view.do%3Fsysparm_article%3DKB0042885%26sysparm_stack%3D%26sysparm_view%3D","How to clear browsing history  in Google Chrome")</f>
        <v>0</v>
      </c>
      <c r="B11">
        <v>0.2165346145629883</v>
      </c>
      <c r="C11" t="s">
        <v>240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>
  <dimension ref="A1:C11"/>
  <sheetViews>
    <sheetView workbookViewId="0"/>
  </sheetViews>
  <sheetFormatPr defaultRowHeight="15"/>
  <cols>
    <col min="1" max="1" width="135.7109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HYPERLINK("https://bmsprod.service-now.com/nav_to.do?uri=%2Fkb_view.do%3Fsysparm_article%3DKB0071462%26sysparm_stack%3D%26sysparm_view%3D","Eclipse Tire 3: How to resolve Application Approval Access related issues in ECLIPSE")</f>
        <v>0</v>
      </c>
      <c r="B2">
        <v>0.6602765917778015</v>
      </c>
      <c r="C2" t="s">
        <v>42</v>
      </c>
    </row>
    <row r="3" spans="1:3">
      <c r="A3">
        <f>HYPERLINK("https://bmsprod.service-now.com/nav_to.do?uri=%2Fkb_view.do%3Fsysparm_article%3DKB0010839%26sysparm_stack%3D%26sysparm_view%3D","How to troubleshoot Application Access issues in ECLIPSE")</f>
        <v>0</v>
      </c>
      <c r="B3">
        <v>0.3981117904186249</v>
      </c>
      <c r="C3" t="s">
        <v>82</v>
      </c>
    </row>
    <row r="4" spans="1:3">
      <c r="A4">
        <f>HYPERLINK("https://bmsprod.service-now.com/nav_to.do?uri=%2Fkb_view.do%3Fsysparm_article%3DKB0016026%26sysparm_stack%3D%26sysparm_view%3D","HDSA: Application Name â€“ Access Start date error when trying to create new appli")</f>
        <v>0</v>
      </c>
      <c r="B4">
        <v>0.3317000865936279</v>
      </c>
      <c r="C4" t="s">
        <v>195</v>
      </c>
    </row>
    <row r="5" spans="1:3">
      <c r="A5">
        <f>HYPERLINK("https://bmsprod.service-now.com/nav_to.do?uri=%2Fkb_view.do%3Fsysparm_article%3DKB0035780%26sysparm_stack%3D%26sysparm_view%3D","How to resolve Fund related issues in ECLIPSE")</f>
        <v>0</v>
      </c>
      <c r="B5">
        <v>0.3173688352108002</v>
      </c>
      <c r="C5" t="s">
        <v>26</v>
      </c>
    </row>
    <row r="6" spans="1:3">
      <c r="A6">
        <f>HYPERLINK("https://bmsprod.service-now.com/nav_to.do?uri=%2Fkb_view.do%3Fsysparm_article%3DKB0070882%26sysparm_stack%3D%26sysparm_view%3D","How to resolve contact not visible under the Site Management tab/how to create a Site Contact Application Approval record in ECLIPSE")</f>
        <v>0</v>
      </c>
      <c r="B6">
        <v>0.297554612159729</v>
      </c>
      <c r="C6" t="s">
        <v>39</v>
      </c>
    </row>
    <row r="7" spans="1:3">
      <c r="A7">
        <f>HYPERLINK("https://bmsprod.service-now.com/nav_to.do?uri=%2Fkb_view.do%3Fsysparm_article%3DKB0071458%26sysparm_stack%3D%26sysparm_view%3D","Eclipse Tire3: How to resolve Contact and Account Management related issues in ECLIPSE")</f>
        <v>0</v>
      </c>
      <c r="B7">
        <v>0.2957706153392792</v>
      </c>
      <c r="C7" t="s">
        <v>119</v>
      </c>
    </row>
    <row r="8" spans="1:3">
      <c r="A8">
        <f>HYPERLINK("https://bmsprod.service-now.com/nav_to.do?uri=%2Fkb_view.do%3Fsysparm_article%3DKB0071461%26sysparm_stack%3D%26sysparm_view%3D","Eclipse Tier 3 : How to resolve Vendor related issues in ECLIPSE")</f>
        <v>0</v>
      </c>
      <c r="B8">
        <v>0.2767669558525085</v>
      </c>
      <c r="C8" t="s">
        <v>232</v>
      </c>
    </row>
    <row r="9" spans="1:3">
      <c r="A9">
        <f>HYPERLINK("https://bmsprod.service-now.com/nav_to.do?uri=%2Fkb_view.do%3Fsysparm_article%3DKB0011103%26sysparm_stack%3D%26sysparm_view%3D","HDSA:Siebel Clinical: MT,RIVRS and TAO Application Access Stuck in 'In Progress'")</f>
        <v>0</v>
      </c>
      <c r="B9">
        <v>0.2767615020275116</v>
      </c>
      <c r="C9" t="s">
        <v>241</v>
      </c>
    </row>
    <row r="10" spans="1:3">
      <c r="A10">
        <f>HYPERLINK("https://bmsprod.service-now.com/nav_to.do?uri=%2Fkb_view.do%3Fsysparm_article%3DKB0010831%26sysparm_stack%3D%26sysparm_view%3D","HDSA: End Date Duplicate Application Access Record")</f>
        <v>0</v>
      </c>
      <c r="B10">
        <v>0.2675945162773132</v>
      </c>
      <c r="C10" t="s">
        <v>81</v>
      </c>
    </row>
    <row r="11" spans="1:3">
      <c r="A11">
        <f>HYPERLINK("https://bmsprod.service-now.com/nav_to.do?uri=%2Fkb_view.do%3Fsysparm_article%3DKB0011071%26sysparm_stack%3D%26sysparm_view%3D","HDSA: Siebel Clinical: Cannot See The Contact At Site Management Screen")</f>
        <v>0</v>
      </c>
      <c r="B11">
        <v>0.263912558555603</v>
      </c>
      <c r="C11" t="s">
        <v>25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>
  <dimension ref="A1:C11"/>
  <sheetViews>
    <sheetView workbookViewId="0"/>
  </sheetViews>
  <sheetFormatPr defaultRowHeight="15"/>
  <cols>
    <col min="1" max="1" width="96.7109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HYPERLINK("https://bmsprod.service-now.com/nav_to.do?uri=%2Fkb_view.do%3Fsysparm_article%3DKB0010833%26sysparm_stack%3D%26sysparm_view%3D","HDSA: How Do I Add A Role To A Contact")</f>
        <v>0</v>
      </c>
      <c r="B2">
        <v>0.3701496124267578</v>
      </c>
      <c r="C2" t="s">
        <v>173</v>
      </c>
    </row>
    <row r="3" spans="1:3">
      <c r="A3">
        <f>HYPERLINK("https://bmsprod.service-now.com/nav_to.do?uri=%2Fkb_view.do%3Fsysparm_article%3DKB0011066%26sysparm_stack%3D%26sysparm_view%3D","HDSA: Siebel Clinical: Add a Person to BMS Team")</f>
        <v>0</v>
      </c>
      <c r="B3">
        <v>0.2945345044136047</v>
      </c>
      <c r="C3" t="s">
        <v>32</v>
      </c>
    </row>
    <row r="4" spans="1:3">
      <c r="A4">
        <f>HYPERLINK("https://bmsprod.service-now.com/nav_to.do?uri=%2Fkb_view.do%3Fsysparm_article%3DKB0010854%26sysparm_stack%3D%26sysparm_view%3D","How to remove a Contact from BMS Team at Study, Country? (ECLIPSE)")</f>
        <v>0</v>
      </c>
      <c r="B4">
        <v>0.2531583309173584</v>
      </c>
      <c r="C4" t="s">
        <v>45</v>
      </c>
    </row>
    <row r="5" spans="1:3">
      <c r="A5">
        <f>HYPERLINK("https://bmsprod.service-now.com/nav_to.do?uri=%2Fkb_view.do%3Fsysparm_article%3DKB0039620%26sysparm_stack%3D%26sysparm_view%3D","How to remove an employee record from BMS team at the Study, Country or Site level in ECLIPSE")</f>
        <v>0</v>
      </c>
      <c r="B5">
        <v>0.2495497763156891</v>
      </c>
      <c r="C5" t="s">
        <v>20</v>
      </c>
    </row>
    <row r="6" spans="1:3">
      <c r="A6">
        <f>HYPERLINK("https://bmsprod.service-now.com/nav_to.do?uri=%2Fkb_view.do%3Fsysparm_article%3DKB0010842%26sysparm_stack%3D%26sysparm_view%3D","How to Change the Indication, Therapeutic Area or Disease Area of a study")</f>
        <v>0</v>
      </c>
      <c r="B6">
        <v>0.2479488700628281</v>
      </c>
      <c r="C6" t="s">
        <v>237</v>
      </c>
    </row>
    <row r="7" spans="1:3">
      <c r="A7">
        <f>HYPERLINK("https://bmsprod.service-now.com/nav_to.do?uri=%2Fkb_view.do%3Fsysparm_article%3DKB0011070%26sysparm_stack%3D%26sysparm_view%3D","HDSA: Siebel Clinical: Duplicate Site Contact Records Under The Site")</f>
        <v>0</v>
      </c>
      <c r="B7">
        <v>0.2402445077896118</v>
      </c>
      <c r="C7" t="s">
        <v>57</v>
      </c>
    </row>
    <row r="8" spans="1:3">
      <c r="A8">
        <f>HYPERLINK("https://bmsprod.service-now.com/nav_to.do?uri=%2Fkb_view.do%3Fsysparm_article%3DKB0010839%26sysparm_stack%3D%26sysparm_view%3D","How to troubleshoot Application Access issues in ECLIPSE")</f>
        <v>0</v>
      </c>
      <c r="B8">
        <v>0.2285555601119995</v>
      </c>
      <c r="C8" t="s">
        <v>82</v>
      </c>
    </row>
    <row r="9" spans="1:3">
      <c r="A9">
        <f>HYPERLINK("https://bmsprod.service-now.com/nav_to.do?uri=%2Fkb_view.do%3Fsysparm_article%3DKB0042822%26sysparm_stack%3D%26sysparm_view%3D","How to swap user under Team Assignments tab in ECLIPSE")</f>
        <v>0</v>
      </c>
      <c r="B9">
        <v>0.2275800704956055</v>
      </c>
      <c r="C9" t="s">
        <v>49</v>
      </c>
    </row>
    <row r="10" spans="1:3">
      <c r="A10">
        <f>HYPERLINK("https://bmsprod.service-now.com/nav_to.do?uri=%2Fkb_view.do%3Fsysparm_article%3DKB0010824%26sysparm_stack%3D%26sysparm_view%3D","How to add user under BMS Team in ECLIPSE")</f>
        <v>0</v>
      </c>
      <c r="B10">
        <v>0.2221168577671051</v>
      </c>
      <c r="C10" t="s">
        <v>96</v>
      </c>
    </row>
    <row r="11" spans="1:3">
      <c r="A11">
        <f>HYPERLINK("https://bmsprod.service-now.com/nav_to.do?uri=%2Fkb_view.do%3Fsysparm_article%3DKB0039985%26sysparm_stack%3D%26sysparm_view%3D","How to add a contact to the CFM Reviewers Group in ECLIPSE")</f>
        <v>0</v>
      </c>
      <c r="B11">
        <v>0.2191818952560425</v>
      </c>
      <c r="C11" t="s">
        <v>221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C11"/>
  <sheetViews>
    <sheetView workbookViewId="0"/>
  </sheetViews>
  <sheetFormatPr defaultRowHeight="15"/>
  <cols>
    <col min="1" max="1" width="135.7109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HYPERLINK("https://bmsprod.service-now.com/nav_to.do?uri=%2Fkb_view.do%3Fsysparm_article%3DKB0011071%26sysparm_stack%3D%26sysparm_view%3D","HDSA: Siebel Clinical: Cannot See The Contact At Site Management Screen")</f>
        <v>0</v>
      </c>
      <c r="B2">
        <v>0.6838061213493347</v>
      </c>
      <c r="C2" t="s">
        <v>25</v>
      </c>
    </row>
    <row r="3" spans="1:3">
      <c r="A3">
        <f>HYPERLINK("https://bmsprod.service-now.com/nav_to.do?uri=%2Fkb_view.do%3Fsysparm_article%3DKB0070882%26sysparm_stack%3D%26sysparm_view%3D","How to resolve contact not visible under the Site Management tab/how to create a Site Contact Application Approval record in ECLIPSE")</f>
        <v>0</v>
      </c>
      <c r="B3">
        <v>0.4620038866996765</v>
      </c>
      <c r="C3" t="s">
        <v>39</v>
      </c>
    </row>
    <row r="4" spans="1:3">
      <c r="A4">
        <f>HYPERLINK("https://bmsprod.service-now.com/nav_to.do?uri=%2Fkb_view.do%3Fsysparm_article%3DKB0011074%26sysparm_stack%3D%26sysparm_view%3D","HDSA:Siebel Clinical: Not Having RIVRS Application Access for A Particular User")</f>
        <v>0</v>
      </c>
      <c r="B4">
        <v>0.3662280440330505</v>
      </c>
      <c r="C4" t="s">
        <v>30</v>
      </c>
    </row>
    <row r="5" spans="1:3">
      <c r="A5">
        <f>HYPERLINK("https://bmsprod.service-now.com/nav_to.do?uri=%2Fkb_view.do%3Fsysparm_article%3DKB0030152%26sysparm_stack%3D%26sysparm_view%3D","HDSA: ECLIPSE CORE: Unable to approve Application Access Approval Requests.")</f>
        <v>0</v>
      </c>
      <c r="B5">
        <v>0.2905517220497131</v>
      </c>
      <c r="C5" t="s">
        <v>40</v>
      </c>
    </row>
    <row r="6" spans="1:3">
      <c r="A6">
        <f>HYPERLINK("https://bmsprod.service-now.com/nav_to.do?uri=%2Fkb_view.do%3Fsysparm_article%3DKB0011102%26sysparm_stack%3D%26sysparm_view%3D","HDSA:RABS Request for Site Contact Application Approval failure and Site Contact")</f>
        <v>0</v>
      </c>
      <c r="B6">
        <v>0.2893999516963959</v>
      </c>
      <c r="C6" t="s">
        <v>41</v>
      </c>
    </row>
    <row r="7" spans="1:3">
      <c r="A7">
        <f>HYPERLINK("https://bmsprod.service-now.com/nav_to.do?uri=%2Fkb_view.do%3Fsysparm_article%3DKB0071462%26sysparm_stack%3D%26sysparm_view%3D","Eclipse Tire 3: How to resolve Application Approval Access related issues in ECLIPSE")</f>
        <v>0</v>
      </c>
      <c r="B7">
        <v>0.2706438601016998</v>
      </c>
      <c r="C7" t="s">
        <v>42</v>
      </c>
    </row>
    <row r="8" spans="1:3">
      <c r="A8">
        <f>HYPERLINK("https://bmsprod.service-now.com/nav_to.do?uri=%2Fkb_view.do%3Fsysparm_article%3DKB0011075%26sysparm_stack%3D%26sysparm_view%3D","HDSA:Siebel Clinical: Missing MT/TAO Application Access For A Particular User")</f>
        <v>0</v>
      </c>
      <c r="B8">
        <v>0.2705480456352234</v>
      </c>
      <c r="C8" t="s">
        <v>43</v>
      </c>
    </row>
    <row r="9" spans="1:3">
      <c r="A9">
        <f>HYPERLINK("https://bmsprod.service-now.com/nav_to.do?uri=%2Fkb_view.do%3Fsysparm_article%3DKB0011033%26sysparm_stack%3D%26sysparm_view%3D","HDSA: Country Not Visible")</f>
        <v>0</v>
      </c>
      <c r="B9">
        <v>0.2425312399864197</v>
      </c>
      <c r="C9" t="s">
        <v>44</v>
      </c>
    </row>
    <row r="10" spans="1:3">
      <c r="A10">
        <f>HYPERLINK("https://bmsprod.service-now.com/nav_to.do?uri=%2Fkb_view.do%3Fsysparm_article%3DKB0010854%26sysparm_stack%3D%26sysparm_view%3D","How to remove a Contact from BMS Team at Study, Country? (ECLIPSE)")</f>
        <v>0</v>
      </c>
      <c r="B10">
        <v>0.2407816052436829</v>
      </c>
      <c r="C10" t="s">
        <v>45</v>
      </c>
    </row>
    <row r="11" spans="1:3">
      <c r="A11">
        <f>HYPERLINK("https://bmsprod.service-now.com/nav_to.do?uri=%2Fkb_view.do%3Fsysparm_article%3DKB0011078%26sysparm_stack%3D%26sysparm_view%3D","HDSA: Siebel Clinical: Unable to Change Fund Adjustment Review Status")</f>
        <v>0</v>
      </c>
      <c r="B11">
        <v>0.2392686754465103</v>
      </c>
      <c r="C11" t="s">
        <v>28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>
  <dimension ref="A1:C11"/>
  <sheetViews>
    <sheetView workbookViewId="0"/>
  </sheetViews>
  <sheetFormatPr defaultRowHeight="15"/>
  <cols>
    <col min="1" max="1" width="109.7109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HYPERLINK("https://bmsprod.service-now.com/nav_to.do?uri=%2Fkb_view.do%3Fsysparm_article%3DKB0011064%26sysparm_stack%3D%26sysparm_view%3D","HDSA: Planned Dates And Best Estimate At County Level Is Not Consistent")</f>
        <v>0</v>
      </c>
      <c r="B2">
        <v>0.6057107448577881</v>
      </c>
      <c r="C2" t="s">
        <v>6</v>
      </c>
    </row>
    <row r="3" spans="1:3">
      <c r="A3">
        <f>HYPERLINK("https://bmsprod.service-now.com/nav_to.do?uri=%2Fkb_view.do%3Fsysparm_article%3DKB0011065%26sysparm_stack%3D%26sysparm_view%3D","HDSA: Planned Date And Best Estimate At Protocol Level Is Not Consistent")</f>
        <v>0</v>
      </c>
      <c r="B3">
        <v>0.4516707956790924</v>
      </c>
      <c r="C3" t="s">
        <v>7</v>
      </c>
    </row>
    <row r="4" spans="1:3">
      <c r="A4">
        <f>HYPERLINK("https://bmsprod.service-now.com/nav_to.do?uri=%2Fkb_view.do%3Fsysparm_article%3DKB0071974%26sysparm_stack%3D%26sysparm_view%3D","How to perform a Replan for a Country or Study in ECLIPSE")</f>
        <v>0</v>
      </c>
      <c r="B4">
        <v>0.3521400690078735</v>
      </c>
      <c r="C4" t="s">
        <v>126</v>
      </c>
    </row>
    <row r="5" spans="1:3">
      <c r="A5">
        <f>HYPERLINK("https://bmsprod.service-now.com/nav_to.do?uri=%2Fkb_view.do%3Fsysparm_article%3DKB0041639%26sysparm_stack%3D%26sysparm_view%3D","How to resolve planned milestone dates issues at the fund level in ECLIPSE")</f>
        <v>0</v>
      </c>
      <c r="B5">
        <v>0.3297256827354431</v>
      </c>
      <c r="C5" t="s">
        <v>9</v>
      </c>
    </row>
    <row r="6" spans="1:3">
      <c r="A6">
        <f>HYPERLINK("https://bmsprod.service-now.com/nav_to.do?uri=%2Fkb_view.do%3Fsysparm_article%3DKB0029431%26sysparm_stack%3D%26sysparm_view%3D","Misalignment of Planned Dates and Best Estimate Dates")</f>
        <v>0</v>
      </c>
      <c r="B6">
        <v>0.3100896775722504</v>
      </c>
      <c r="C6" t="s">
        <v>131</v>
      </c>
    </row>
    <row r="7" spans="1:3">
      <c r="A7">
        <f>HYPERLINK("https://bmsprod.service-now.com/nav_to.do?uri=%2Fkb_view.do%3Fsysparm_article%3DKB0011041%26sysparm_stack%3D%26sysparm_view%3D","HDSA: Field Is Grayed Out, How To Enter MOH Approval Date For Country")</f>
        <v>0</v>
      </c>
      <c r="B7">
        <v>0.2941939532756805</v>
      </c>
      <c r="C7" t="s">
        <v>3</v>
      </c>
    </row>
    <row r="8" spans="1:3">
      <c r="A8">
        <f>HYPERLINK("https://bmsprod.service-now.com/nav_to.do?uri=%2Fkb_view.do%3Fsysparm_article%3DKB0011046%26sysparm_stack%3D%26sysparm_view%3D","HDSA: Issue With Milestone Planned Dates In Eclipse")</f>
        <v>0</v>
      </c>
      <c r="B8">
        <v>0.2724084258079529</v>
      </c>
      <c r="C8" t="s">
        <v>84</v>
      </c>
    </row>
    <row r="9" spans="1:3">
      <c r="A9">
        <f>HYPERLINK("https://bmsprod.service-now.com/nav_to.do?uri=%2Fkb_view.do%3Fsysparm_article%3DKB0011036%26sysparm_stack%3D%26sysparm_view%3D","HDSA: Eclipse: Best Estimate At Country Level Is Not Correct / Not Getting Roll ")</f>
        <v>0</v>
      </c>
      <c r="B9">
        <v>0.2663562595844269</v>
      </c>
      <c r="C9" t="s">
        <v>223</v>
      </c>
    </row>
    <row r="10" spans="1:3">
      <c r="A10">
        <f>HYPERLINK("https://bmsprod.service-now.com/nav_to.do?uri=%2Fkb_view.do%3Fsysparm_article%3DKB0031333%26sysparm_stack%3D%26sysparm_view%3D","ECLIPSE:  Protocol Update Version not showing while picking protocol update/How to Perform Country Scoping")</f>
        <v>0</v>
      </c>
      <c r="B10">
        <v>0.2531339228153229</v>
      </c>
      <c r="C10" t="s">
        <v>5</v>
      </c>
    </row>
    <row r="11" spans="1:3">
      <c r="A11">
        <f>HYPERLINK("https://bmsprod.service-now.com/nav_to.do?uri=%2Fkb_view.do%3Fsysparm_article%3DKB0041596%26sysparm_stack%3D%26sysparm_view%3D","How to delete a Protocol Updates record in ECLIPSE")</f>
        <v>0</v>
      </c>
      <c r="B11">
        <v>0.2527624666690826</v>
      </c>
      <c r="C11" t="s">
        <v>22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>
  <dimension ref="A1:C11"/>
  <sheetViews>
    <sheetView workbookViewId="0"/>
  </sheetViews>
  <sheetFormatPr defaultRowHeight="15"/>
  <cols>
    <col min="1" max="1" width="135.7109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HYPERLINK("https://bmsprod.service-now.com/nav_to.do?uri=%2Fkb_view.do%3Fsysparm_article%3DKB0041638%26sysparm_stack%3D%26sysparm_view%3D","How to resolve a Contact type/Phone Number error message for a particular contact in ECLIPSE")</f>
        <v>0</v>
      </c>
      <c r="B2">
        <v>0.5179672241210938</v>
      </c>
      <c r="C2" t="s">
        <v>242</v>
      </c>
    </row>
    <row r="3" spans="1:3">
      <c r="A3">
        <f>HYPERLINK("https://bmsprod.service-now.com/nav_to.do?uri=%2Fkb_view.do%3Fsysparm_article%3DKB0034852%26sysparm_stack%3D%26sysparm_view%3D","How to add or create a new address for a contact in ECLIPSE")</f>
        <v>0</v>
      </c>
      <c r="B3">
        <v>0.3067367076873779</v>
      </c>
      <c r="C3" t="s">
        <v>59</v>
      </c>
    </row>
    <row r="4" spans="1:3">
      <c r="A4">
        <f>HYPERLINK("https://bmsprod.service-now.com/nav_to.do?uri=%2Fkb_view.do%3Fsysparm_article%3DKB0034897%26sysparm_stack%3D%26sysparm_view%3D","How to add the PI contact and Primary Account for site in ECLIPSE")</f>
        <v>0</v>
      </c>
      <c r="B4">
        <v>0.3059899806976318</v>
      </c>
      <c r="C4" t="s">
        <v>85</v>
      </c>
    </row>
    <row r="5" spans="1:3">
      <c r="A5">
        <f>HYPERLINK("https://bmsprod.service-now.com/nav_to.do?uri=%2Fkb_view.do%3Fsysparm_article%3DKB0026920%26sysparm_stack%3D%26sysparm_view%3D","HDSA: Instructions for Republishing Team History in Eclipse - Study Level Roles")</f>
        <v>0</v>
      </c>
      <c r="B5">
        <v>0.2968806326389313</v>
      </c>
      <c r="C5" t="s">
        <v>52</v>
      </c>
    </row>
    <row r="6" spans="1:3">
      <c r="A6">
        <f>HYPERLINK("https://bmsprod.service-now.com/nav_to.do?uri=%2Fkb_view.do%3Fsysparm_article%3DKB0010834%26sysparm_stack%3D%26sysparm_view%3D","HDSA: ECLIPSE - How Do I Edit The Phone Number Of A Contact")</f>
        <v>0</v>
      </c>
      <c r="B6">
        <v>0.2954899966716766</v>
      </c>
      <c r="C6" t="s">
        <v>201</v>
      </c>
    </row>
    <row r="7" spans="1:3">
      <c r="A7">
        <f>HYPERLINK("https://bmsprod.service-now.com/nav_to.do?uri=%2Fkb_view.do%3Fsysparm_article%3DKB0070882%26sysparm_stack%3D%26sysparm_view%3D","How to resolve contact not visible under the Site Management tab/how to create a Site Contact Application Approval record in ECLIPSE")</f>
        <v>0</v>
      </c>
      <c r="B7">
        <v>0.2914407253265381</v>
      </c>
      <c r="C7" t="s">
        <v>39</v>
      </c>
    </row>
    <row r="8" spans="1:3">
      <c r="A8">
        <f>HYPERLINK("https://bmsprod.service-now.com/nav_to.do?uri=%2Fkb_view.do%3Fsysparm_article%3DKB0039985%26sysparm_stack%3D%26sysparm_view%3D","How to add a contact to the CFM Reviewers Group in ECLIPSE")</f>
        <v>0</v>
      </c>
      <c r="B8">
        <v>0.2675370872020721</v>
      </c>
      <c r="C8" t="s">
        <v>221</v>
      </c>
    </row>
    <row r="9" spans="1:3">
      <c r="A9">
        <f>HYPERLINK("https://bmsprod.service-now.com/nav_to.do?uri=%2Fkb_view.do%3Fsysparm_article%3DKB0044754%26sysparm_stack%3D%26sysparm_view%3D","How to change Fund Currency in ECLIPSE")</f>
        <v>0</v>
      </c>
      <c r="B9">
        <v>0.2665117383003235</v>
      </c>
      <c r="C9" t="s">
        <v>10</v>
      </c>
    </row>
    <row r="10" spans="1:3">
      <c r="A10">
        <f>HYPERLINK("https://bmsprod.service-now.com/nav_to.do?uri=%2Fkb_view.do%3Fsysparm_article%3DKB0039615%26sysparm_stack%3D%26sysparm_view%3D","How to stop receiving Country Protocol Update Approval e-mail notifications in ECLIPSE")</f>
        <v>0</v>
      </c>
      <c r="B10">
        <v>0.2635843455791473</v>
      </c>
      <c r="C10" t="s">
        <v>132</v>
      </c>
    </row>
    <row r="11" spans="1:3">
      <c r="A11">
        <f>HYPERLINK("https://bmsprod.service-now.com/nav_to.do?uri=%2Fkb_view.do%3Fsysparm_article%3DKB0011035%26sysparm_stack%3D%26sysparm_view%3D","HDSA: Delivery Phone / Fax Numbers Incorrect Format Error Message")</f>
        <v>0</v>
      </c>
      <c r="B11">
        <v>0.2543784976005554</v>
      </c>
      <c r="C11" t="s">
        <v>235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>
  <dimension ref="A1:C11"/>
  <sheetViews>
    <sheetView workbookViewId="0"/>
  </sheetViews>
  <sheetFormatPr defaultRowHeight="15"/>
  <cols>
    <col min="1" max="1" width="89.7109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HYPERLINK("https://bmsprod.service-now.com/nav_to.do?uri=%2Fkb_view.do%3Fsysparm_article%3DKB0071461%26sysparm_stack%3D%26sysparm_view%3D","Eclipse Tier 3 : How to resolve Vendor related issues in ECLIPSE")</f>
        <v>0</v>
      </c>
      <c r="B2">
        <v>0.6230325698852539</v>
      </c>
      <c r="C2" t="s">
        <v>232</v>
      </c>
    </row>
    <row r="3" spans="1:3">
      <c r="A3">
        <f>HYPERLINK("https://bmsprod.service-now.com/nav_to.do?uri=%2Fkb_view.do%3Fsysparm_article%3DKB0035780%26sysparm_stack%3D%26sysparm_view%3D","How to resolve Fund related issues in ECLIPSE")</f>
        <v>0</v>
      </c>
      <c r="B3">
        <v>0.4196398854255676</v>
      </c>
      <c r="C3" t="s">
        <v>26</v>
      </c>
    </row>
    <row r="4" spans="1:3">
      <c r="A4">
        <f>HYPERLINK("https://bmsprod.service-now.com/nav_to.do?uri=%2Fkb_view.do%3Fsysparm_article%3DKB0039486%26sysparm_stack%3D%26sysparm_view%3D","How to resolve an issue when the Fund is associated with a wrong vendor in ECLIPSE")</f>
        <v>0</v>
      </c>
      <c r="B4">
        <v>0.3596673905849457</v>
      </c>
      <c r="C4" t="s">
        <v>69</v>
      </c>
    </row>
    <row r="5" spans="1:3">
      <c r="A5">
        <f>HYPERLINK("https://bmsprod.service-now.com/nav_to.do?uri=%2Fkb_view.do%3Fsysparm_article%3DKB0071462%26sysparm_stack%3D%26sysparm_view%3D","Eclipse Tire 3: How to resolve Application Approval Access related issues in ECLIPSE")</f>
        <v>0</v>
      </c>
      <c r="B5">
        <v>0.3238276839256287</v>
      </c>
      <c r="C5" t="s">
        <v>42</v>
      </c>
    </row>
    <row r="6" spans="1:3">
      <c r="A6">
        <f>HYPERLINK("https://bmsprod.service-now.com/nav_to.do?uri=%2Fkb_view.do%3Fsysparm_article%3DKB0039488%26sysparm_stack%3D%26sysparm_view%3D","How to resolve a record not found issue in the Fund Vendor popup window in ECLIPSE")</f>
        <v>0</v>
      </c>
      <c r="B6">
        <v>0.2847034633159637</v>
      </c>
      <c r="C6" t="s">
        <v>68</v>
      </c>
    </row>
    <row r="7" spans="1:3">
      <c r="A7">
        <f>HYPERLINK("https://bmsprod.service-now.com/nav_to.do?uri=%2Fkb_view.do%3Fsysparm_article%3DKB0071458%26sysparm_stack%3D%26sysparm_view%3D","Eclipse Tire3: How to resolve Contact and Account Management related issues in ECLIPSE")</f>
        <v>0</v>
      </c>
      <c r="B7">
        <v>0.265209436416626</v>
      </c>
      <c r="C7" t="s">
        <v>119</v>
      </c>
    </row>
    <row r="8" spans="1:3">
      <c r="A8">
        <f>HYPERLINK("https://bmsprod.service-now.com/nav_to.do?uri=%2Fkb_view.do%3Fsysparm_article%3DKB0011084%26sysparm_stack%3D%26sysparm_view%3D","HDSA: Siebel Clinical: Vendor/Payment Missing in Eclipse")</f>
        <v>0</v>
      </c>
      <c r="B8">
        <v>0.2466908991336823</v>
      </c>
      <c r="C8" t="s">
        <v>230</v>
      </c>
    </row>
    <row r="9" spans="1:3">
      <c r="A9">
        <f>HYPERLINK("https://bmsprod.service-now.com/nav_to.do?uri=%2Fkb_view.do%3Fsysparm_article%3DKB0011098%26sysparm_stack%3D%26sysparm_view%3D","How to resolve a drug supply address issue in ECLIPSE")</f>
        <v>0</v>
      </c>
      <c r="B9">
        <v>0.2393870204687119</v>
      </c>
      <c r="C9" t="s">
        <v>118</v>
      </c>
    </row>
    <row r="10" spans="1:3">
      <c r="A10">
        <f>HYPERLINK("https://bmsprod.service-now.com/nav_to.do?uri=%2Fkb_view.do%3Fsysparm_article%3DKB0041639%26sysparm_stack%3D%26sysparm_view%3D","How to resolve planned milestone dates issues at the fund level in ECLIPSE")</f>
        <v>0</v>
      </c>
      <c r="B10">
        <v>0.2387429475784302</v>
      </c>
      <c r="C10" t="s">
        <v>9</v>
      </c>
    </row>
    <row r="11" spans="1:3">
      <c r="A11">
        <f>HYPERLINK("https://bmsprod.service-now.com/nav_to.do?uri=%2Fkb_view.do%3Fsysparm_article%3DKB0031262%26sysparm_stack%3D%26sysparm_view%3D","How to create the missing Site Payment activities in ECLIPSE")</f>
        <v>0</v>
      </c>
      <c r="B11">
        <v>0.2312469482421875</v>
      </c>
      <c r="C11" t="s">
        <v>76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>
  <dimension ref="A1:C11"/>
  <sheetViews>
    <sheetView workbookViewId="0"/>
  </sheetViews>
  <sheetFormatPr defaultRowHeight="15"/>
  <cols>
    <col min="1" max="1" width="135.7109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HYPERLINK("https://bmsprod.service-now.com/nav_to.do?uri=%2Fkb_view.do%3Fsysparm_article%3DKB0034961%26sysparm_stack%3D%26sysparm_view%3D","How to change a contact's email address in ECLIPSE")</f>
        <v>0</v>
      </c>
      <c r="B2">
        <v>0.5592602491378784</v>
      </c>
      <c r="C2" t="s">
        <v>125</v>
      </c>
    </row>
    <row r="3" spans="1:3">
      <c r="A3">
        <f>HYPERLINK("https://bmsprod.service-now.com/nav_to.do?uri=%2Fkb_view.do%3Fsysparm_article%3DKB0034852%26sysparm_stack%3D%26sysparm_view%3D","How to add or create a new address for a contact in ECLIPSE")</f>
        <v>0</v>
      </c>
      <c r="B3">
        <v>0.3138120472431183</v>
      </c>
      <c r="C3" t="s">
        <v>59</v>
      </c>
    </row>
    <row r="4" spans="1:3">
      <c r="A4">
        <f>HYPERLINK("https://bmsprod.service-now.com/nav_to.do?uri=%2Fkb_view.do%3Fsysparm_article%3DKB0034897%26sysparm_stack%3D%26sysparm_view%3D","How to add the PI contact and Primary Account for site in ECLIPSE")</f>
        <v>0</v>
      </c>
      <c r="B4">
        <v>0.2895551323890686</v>
      </c>
      <c r="C4" t="s">
        <v>85</v>
      </c>
    </row>
    <row r="5" spans="1:3">
      <c r="A5">
        <f>HYPERLINK("https://bmsprod.service-now.com/nav_to.do?uri=%2Fkb_view.do%3Fsysparm_article%3DKB0044753%26sysparm_stack%3D%26sysparm_view%3D","How to change an Account or Contact Name in ECLIPSE")</f>
        <v>0</v>
      </c>
      <c r="B5">
        <v>0.2615309357643127</v>
      </c>
      <c r="C5" t="s">
        <v>148</v>
      </c>
    </row>
    <row r="6" spans="1:3">
      <c r="A6">
        <f>HYPERLINK("https://bmsprod.service-now.com/nav_to.do?uri=%2Fkb_view.do%3Fsysparm_article%3DKB0041638%26sysparm_stack%3D%26sysparm_view%3D","How to resolve a Contact type/Phone Number error message for a particular contact in ECLIPSE")</f>
        <v>0</v>
      </c>
      <c r="B6">
        <v>0.2477439492940903</v>
      </c>
      <c r="C6" t="s">
        <v>242</v>
      </c>
    </row>
    <row r="7" spans="1:3">
      <c r="A7">
        <f>HYPERLINK("https://bmsprod.service-now.com/nav_to.do?uri=%2Fkb_view.do%3Fsysparm_article%3DKB0045521%26sysparm_stack%3D%26sysparm_view%3D","How to resolve issues if user not receiving email notifications in ECLIPSE")</f>
        <v>0</v>
      </c>
      <c r="B7">
        <v>0.2453811168670654</v>
      </c>
      <c r="C7" t="s">
        <v>243</v>
      </c>
    </row>
    <row r="8" spans="1:3">
      <c r="A8">
        <f>HYPERLINK("https://bmsprod.service-now.com/nav_to.do?uri=%2Fkb_view.do%3Fsysparm_article%3DKB0071458%26sysparm_stack%3D%26sysparm_view%3D","Eclipse Tire3: How to resolve Contact and Account Management related issues in ECLIPSE")</f>
        <v>0</v>
      </c>
      <c r="B8">
        <v>0.2409344166517258</v>
      </c>
      <c r="C8" t="s">
        <v>119</v>
      </c>
    </row>
    <row r="9" spans="1:3">
      <c r="A9">
        <f>HYPERLINK("https://bmsprod.service-now.com/nav_to.do?uri=%2Fkb_view.do%3Fsysparm_article%3DKB0070882%26sysparm_stack%3D%26sysparm_view%3D","How to resolve contact not visible under the Site Management tab/how to create a Site Contact Application Approval record in ECLIPSE")</f>
        <v>0</v>
      </c>
      <c r="B9">
        <v>0.2407825589179993</v>
      </c>
      <c r="C9" t="s">
        <v>39</v>
      </c>
    </row>
    <row r="10" spans="1:3">
      <c r="A10">
        <f>HYPERLINK("https://bmsprod.service-now.com/nav_to.do?uri=%2Fkb_view.do%3Fsysparm_article%3DKB0071915%26sysparm_stack%3D%26sysparm_view%3D","How to create a request to change personal BMS email address ")</f>
        <v>0</v>
      </c>
      <c r="B10">
        <v>0.2390309572219849</v>
      </c>
      <c r="C10" t="s">
        <v>151</v>
      </c>
    </row>
    <row r="11" spans="1:3">
      <c r="A11">
        <f>HYPERLINK("https://bmsprod.service-now.com/nav_to.do?uri=%2Fkb_view.do%3Fsysparm_article%3DKB0029773%26sysparm_stack%3D%26sysparm_view%3D","How to log in to JReview")</f>
        <v>0</v>
      </c>
      <c r="B11">
        <v>0.229089617729187</v>
      </c>
      <c r="C11" t="s">
        <v>244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>
  <dimension ref="A1:C11"/>
  <sheetViews>
    <sheetView workbookViewId="0"/>
  </sheetViews>
  <sheetFormatPr defaultRowHeight="15"/>
  <cols>
    <col min="1" max="1" width="93.7109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HYPERLINK("https://bmsprod.service-now.com/nav_to.do?uri=%2Fkb_view.do%3Fsysparm_article%3DKB0073239%26sysparm_stack%3D%26sysparm_view%3D","How to create a new Fund under Cost Plan in ECLIPSE ")</f>
        <v>0</v>
      </c>
      <c r="B2">
        <v>0.6794751882553101</v>
      </c>
      <c r="C2" t="s">
        <v>94</v>
      </c>
    </row>
    <row r="3" spans="1:3">
      <c r="A3">
        <f>HYPERLINK("https://bmsprod.service-now.com/nav_to.do?uri=%2Fkb_view.do%3Fsysparm_article%3DKB0044754%26sysparm_stack%3D%26sysparm_view%3D","How to change Fund Currency in ECLIPSE")</f>
        <v>0</v>
      </c>
      <c r="B3">
        <v>0.2992514967918396</v>
      </c>
      <c r="C3" t="s">
        <v>10</v>
      </c>
    </row>
    <row r="4" spans="1:3">
      <c r="A4">
        <f>HYPERLINK("https://bmsprod.service-now.com/nav_to.do?uri=%2Fkb_view.do%3Fsysparm_article%3DKB0034083%26sysparm_stack%3D%26sysparm_view%3D","How to create a product plan for SAP RPM Marketing")</f>
        <v>0</v>
      </c>
      <c r="B4">
        <v>0.246640756726265</v>
      </c>
      <c r="C4" t="s">
        <v>245</v>
      </c>
    </row>
    <row r="5" spans="1:3">
      <c r="A5">
        <f>HYPERLINK("https://bmsprod.service-now.com/nav_to.do?uri=%2Fkb_view.do%3Fsysparm_article%3DKB0039486%26sysparm_stack%3D%26sysparm_view%3D","How to resolve an issue when the Fund is associated with a wrong vendor in ECLIPSE")</f>
        <v>0</v>
      </c>
      <c r="B5">
        <v>0.2383265346288681</v>
      </c>
      <c r="C5" t="s">
        <v>69</v>
      </c>
    </row>
    <row r="6" spans="1:3">
      <c r="A6">
        <f>HYPERLINK("https://bmsprod.service-now.com/nav_to.do?uri=%2Fkb_view.do%3Fsysparm_article%3DKB0041639%26sysparm_stack%3D%26sysparm_view%3D","How to resolve planned milestone dates issues at the fund level in ECLIPSE")</f>
        <v>0</v>
      </c>
      <c r="B6">
        <v>0.2241602540016174</v>
      </c>
      <c r="C6" t="s">
        <v>9</v>
      </c>
    </row>
    <row r="7" spans="1:3">
      <c r="A7">
        <f>HYPERLINK("https://bmsprod.service-now.com/nav_to.do?uri=%2Fkb_view.do%3Fsysparm_article%3DKB0034750%26sysparm_stack%3D%26sysparm_view%3D","How to identify ownership of an Enterprise Vault site containing  SharePoint Site content ")</f>
        <v>0</v>
      </c>
      <c r="B7">
        <v>0.217157244682312</v>
      </c>
      <c r="C7" t="s">
        <v>246</v>
      </c>
    </row>
    <row r="8" spans="1:3">
      <c r="A8">
        <f>HYPERLINK("https://bmsprod.service-now.com/nav_to.do?uri=%2Fkb_view.do%3Fsysparm_article%3DKB0034156%26sysparm_stack%3D%26sysparm_view%3D","RPM DAR deletion")</f>
        <v>0</v>
      </c>
      <c r="B8">
        <v>0.2088724970817566</v>
      </c>
      <c r="C8" t="s">
        <v>247</v>
      </c>
    </row>
    <row r="9" spans="1:3">
      <c r="A9">
        <f>HYPERLINK("https://bmsprod.service-now.com/nav_to.do?uri=%2Fkb_view.do%3Fsysparm_article%3DKB0041643%26sysparm_stack%3D%26sysparm_view%3D","How to change Fund Reviewer or Approver in ECLIPSE")</f>
        <v>0</v>
      </c>
      <c r="B9">
        <v>0.2060093879699707</v>
      </c>
      <c r="C9" t="s">
        <v>217</v>
      </c>
    </row>
    <row r="10" spans="1:3">
      <c r="A10">
        <f>HYPERLINK("https://bmsprod.service-now.com/nav_to.do?uri=%2Fkb_view.do%3Fsysparm_article%3DKB0039488%26sysparm_stack%3D%26sysparm_view%3D","How to resolve a record not found issue in the Fund Vendor popup window in ECLIPSE")</f>
        <v>0</v>
      </c>
      <c r="B10">
        <v>0.2049483209848404</v>
      </c>
      <c r="C10" t="s">
        <v>68</v>
      </c>
    </row>
    <row r="11" spans="1:3">
      <c r="A11">
        <f>HYPERLINK("https://bmsprod.service-now.com/nav_to.do?uri=%2Fkb_view.do%3Fsysparm_article%3DKB0034904%26sysparm_stack%3D%26sysparm_view%3D","How to update a WBS code for a budget in InterAct EM 2.0")</f>
        <v>0</v>
      </c>
      <c r="B11">
        <v>0.1988227367401123</v>
      </c>
      <c r="C11" t="s">
        <v>248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>
  <dimension ref="A1:C11"/>
  <sheetViews>
    <sheetView workbookViewId="0"/>
  </sheetViews>
  <sheetFormatPr defaultRowHeight="15"/>
  <cols>
    <col min="1" max="1" width="91.7109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HYPERLINK("https://bmsprod.service-now.com/nav_to.do?uri=%2Fkb_view.do%3Fsysparm_article%3DKB0045521%26sysparm_stack%3D%26sysparm_view%3D","How to resolve issues if user not receiving email notifications in ECLIPSE")</f>
        <v>0</v>
      </c>
      <c r="B2">
        <v>0.6014511585235596</v>
      </c>
      <c r="C2" t="s">
        <v>243</v>
      </c>
    </row>
    <row r="3" spans="1:3">
      <c r="A3">
        <f>HYPERLINK("https://bmsprod.service-now.com/nav_to.do?uri=%2Fkb_view.do%3Fsysparm_article%3DKB0039615%26sysparm_stack%3D%26sysparm_view%3D","How to stop receiving Country Protocol Update Approval e-mail notifications in ECLIPSE")</f>
        <v>0</v>
      </c>
      <c r="B3">
        <v>0.2840891480445862</v>
      </c>
      <c r="C3" t="s">
        <v>132</v>
      </c>
    </row>
    <row r="4" spans="1:3">
      <c r="A4">
        <f>HYPERLINK("https://bmsprod.service-now.com/nav_to.do?uri=%2Fkb_view.do%3Fsysparm_article%3DKB0039787%26sysparm_stack%3D%26sysparm_view%3D","How  to change the report date format language in ECLIPSE Reporting")</f>
        <v>0</v>
      </c>
      <c r="B4">
        <v>0.2797641158103943</v>
      </c>
      <c r="C4" t="s">
        <v>249</v>
      </c>
    </row>
    <row r="5" spans="1:3">
      <c r="A5">
        <f>HYPERLINK("https://bmsprod.service-now.com/nav_to.do?uri=%2Fkb_view.do%3Fsysparm_article%3DKB0014766%26sysparm_stack%3D%26sysparm_view%3D","How to add a name or address to block senders list in Outlook ")</f>
        <v>0</v>
      </c>
      <c r="B5">
        <v>0.2639159858226776</v>
      </c>
      <c r="C5" t="s">
        <v>250</v>
      </c>
    </row>
    <row r="6" spans="1:3">
      <c r="A6">
        <f>HYPERLINK("https://bmsprod.service-now.com/nav_to.do?uri=%2Fkb_view.do%3Fsysparm_article%3DKB0073096%26sysparm_stack%3D%26sysparm_view%3D","How to stop receiving email notifications for instructorâ€“led courses")</f>
        <v>0</v>
      </c>
      <c r="B6">
        <v>0.260796993970871</v>
      </c>
      <c r="C6" t="s">
        <v>251</v>
      </c>
    </row>
    <row r="7" spans="1:3">
      <c r="A7">
        <f>HYPERLINK("https://bmsprod.service-now.com/nav_to.do?uri=%2Fkb_view.do%3Fsysparm_article%3DKB0073127%26sysparm_stack%3D%26sysparm_view%3D","How to stop email notifications or change required completion dates for assigned courses")</f>
        <v>0</v>
      </c>
      <c r="B7">
        <v>0.2587370276451111</v>
      </c>
      <c r="C7" t="s">
        <v>252</v>
      </c>
    </row>
    <row r="8" spans="1:3">
      <c r="A8">
        <f>HYPERLINK("https://bmsprod.service-now.com/nav_to.do?uri=%2Fkb_view.do%3Fsysparm_article%3DKB0034961%26sysparm_stack%3D%26sysparm_view%3D","How to change a contact's email address in ECLIPSE")</f>
        <v>0</v>
      </c>
      <c r="B8">
        <v>0.2583789825439453</v>
      </c>
      <c r="C8" t="s">
        <v>125</v>
      </c>
    </row>
    <row r="9" spans="1:3">
      <c r="A9">
        <f>HYPERLINK("https://bmsprod.service-now.com/nav_to.do?uri=%2Fkb_view.do%3Fsysparm_article%3DKB0039985%26sysparm_stack%3D%26sysparm_view%3D","How to add a contact to the CFM Reviewers Group in ECLIPSE")</f>
        <v>0</v>
      </c>
      <c r="B9">
        <v>0.2538836598396301</v>
      </c>
      <c r="C9" t="s">
        <v>221</v>
      </c>
    </row>
    <row r="10" spans="1:3">
      <c r="A10">
        <f>HYPERLINK("https://bmsprod.service-now.com/nav_to.do?uri=%2Fkb_view.do%3Fsysparm_article%3DKB0034852%26sysparm_stack%3D%26sysparm_view%3D","How to add or create a new address for a contact in ECLIPSE")</f>
        <v>0</v>
      </c>
      <c r="B10">
        <v>0.2462821006774902</v>
      </c>
      <c r="C10" t="s">
        <v>59</v>
      </c>
    </row>
    <row r="11" spans="1:3">
      <c r="A11">
        <f>HYPERLINK("https://bmsprod.service-now.com/nav_to.do?uri=%2Fkb_view.do%3Fsysparm_article%3DKB0010824%26sysparm_stack%3D%26sysparm_view%3D","How to add user under BMS Team in ECLIPSE")</f>
        <v>0</v>
      </c>
      <c r="B11">
        <v>0.2450977265834808</v>
      </c>
      <c r="C11" t="s">
        <v>96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>
  <dimension ref="A1:C11"/>
  <sheetViews>
    <sheetView workbookViewId="0"/>
  </sheetViews>
  <sheetFormatPr defaultRowHeight="15"/>
  <cols>
    <col min="1" max="1" width="85.7109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HYPERLINK("https://bmsprod.service-now.com/nav_to.do?uri=%2Fkb_view.do%3Fsysparm_article%3DKB0011021%26sysparm_stack%3D%26sysparm_view%3D","HDSA: Adjustment Error: No More Negative Adjustment Can Be Created ")</f>
        <v>0</v>
      </c>
      <c r="B2">
        <v>0.5788706541061401</v>
      </c>
      <c r="C2" t="s">
        <v>220</v>
      </c>
    </row>
    <row r="3" spans="1:3">
      <c r="A3">
        <f>HYPERLINK("https://bmsprod.service-now.com/nav_to.do?uri=%2Fkb_view.do%3Fsysparm_article%3DKB0011078%26sysparm_stack%3D%26sysparm_view%3D","HDSA: Siebel Clinical: Unable to Change Fund Adjustment Review Status")</f>
        <v>0</v>
      </c>
      <c r="B3">
        <v>0.3133381307125092</v>
      </c>
      <c r="C3" t="s">
        <v>28</v>
      </c>
    </row>
    <row r="4" spans="1:3">
      <c r="A4">
        <f>HYPERLINK("https://bmsprod.service-now.com/nav_to.do?uri=%2Fkb_view.do%3Fsysparm_article%3DKB0029975%26sysparm_stack%3D%26sysparm_view%3D","HDSA:  Homepage Applet "My Group Adjustment" not showing.")</f>
        <v>0</v>
      </c>
      <c r="B4">
        <v>0.2956233322620392</v>
      </c>
      <c r="C4" t="s">
        <v>253</v>
      </c>
    </row>
    <row r="5" spans="1:3">
      <c r="A5">
        <f>HYPERLINK("https://bmsprod.service-now.com/nav_to.do?uri=%2Fkb_view.do%3Fsysparm_article%3DKB0012550%26sysparm_stack%3D%26sysparm_view%3D","HDSA : Delete a Fund, created in error.")</f>
        <v>0</v>
      </c>
      <c r="B5">
        <v>0.2906340360641479</v>
      </c>
      <c r="C5" t="s">
        <v>78</v>
      </c>
    </row>
    <row r="6" spans="1:3">
      <c r="A6">
        <f>HYPERLINK("https://bmsprod.service-now.com/nav_to.do?uri=%2Fkb_view.do%3Fsysparm_article%3DKB0011068%26sysparm_stack%3D%26sysparm_view%3D","HDSA: Siebel Clinical : Cannot Delete the Incorrect Attachment in the Adjustment")</f>
        <v>0</v>
      </c>
      <c r="B6">
        <v>0.2895011007785797</v>
      </c>
      <c r="C6" t="s">
        <v>216</v>
      </c>
    </row>
    <row r="7" spans="1:3">
      <c r="A7">
        <f>HYPERLINK("https://bmsprod.service-now.com/nav_to.do?uri=%2Fkb_view.do%3Fsysparm_article%3DKB0044754%26sysparm_stack%3D%26sysparm_view%3D","How to change Fund Currency in ECLIPSE")</f>
        <v>0</v>
      </c>
      <c r="B7">
        <v>0.2873814105987549</v>
      </c>
      <c r="C7" t="s">
        <v>10</v>
      </c>
    </row>
    <row r="8" spans="1:3">
      <c r="A8">
        <f>HYPERLINK("https://bmsprod.service-now.com/nav_to.do?uri=%2Fkb_view.do%3Fsysparm_article%3DKB0041643%26sysparm_stack%3D%26sysparm_view%3D","How to change Fund Reviewer or Approver in ECLIPSE")</f>
        <v>0</v>
      </c>
      <c r="B8">
        <v>0.2696546316146851</v>
      </c>
      <c r="C8" t="s">
        <v>217</v>
      </c>
    </row>
    <row r="9" spans="1:3">
      <c r="A9">
        <f>HYPERLINK("https://bmsprod.service-now.com/nav_to.do?uri=%2Fkb_view.do%3Fsysparm_article%3DKB0030876%26sysparm_stack%3D%26sysparm_view%3D","Eclipse:fund balance should not be zero for CA209-040-0017 ")</f>
        <v>0</v>
      </c>
      <c r="B9">
        <v>0.255268931388855</v>
      </c>
      <c r="C9" t="s">
        <v>254</v>
      </c>
    </row>
    <row r="10" spans="1:3">
      <c r="A10">
        <f>HYPERLINK("https://bmsprod.service-now.com/nav_to.do?uri=%2Fkb_view.do%3Fsysparm_article%3DKB0035081%26sysparm_stack%3D%26sysparm_view%3D","How to verify Fund Adjustment Approval flow in ECLIPSE")</f>
        <v>0</v>
      </c>
      <c r="B10">
        <v>0.2552481889724731</v>
      </c>
      <c r="C10" t="s">
        <v>218</v>
      </c>
    </row>
    <row r="11" spans="1:3">
      <c r="A11">
        <f>HYPERLINK("https://bmsprod.service-now.com/nav_to.do?uri=%2Fkb_view.do%3Fsysparm_article%3DKB0039486%26sysparm_stack%3D%26sysparm_view%3D","How to resolve an issue when the Fund is associated with a wrong vendor in ECLIPSE")</f>
        <v>0</v>
      </c>
      <c r="B11">
        <v>0.2538582682609558</v>
      </c>
      <c r="C11" t="s">
        <v>69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>
  <dimension ref="A1:C11"/>
  <sheetViews>
    <sheetView workbookViewId="0"/>
  </sheetViews>
  <sheetFormatPr defaultRowHeight="15"/>
  <cols>
    <col min="1" max="1" width="108.7109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HYPERLINK("https://bmsprod.service-now.com/nav_to.do?uri=%2Fkb_view.do%3Fsysparm_article%3DKB0011050%26sysparm_stack%3D%26sysparm_view%3D","HDSA: LPLV ST At Country Is Not Populating / Not Getting Roll-Up From Sites.")</f>
        <v>0</v>
      </c>
      <c r="B2">
        <v>0.6657416224479675</v>
      </c>
      <c r="C2" t="s">
        <v>37</v>
      </c>
    </row>
    <row r="3" spans="1:3">
      <c r="A3">
        <f>HYPERLINK("https://bmsprod.service-now.com/nav_to.do?uri=%2Fkb_view.do%3Fsysparm_article%3DKB0040412%26sysparm_stack%3D%26sysparm_view%3D","How to resolve issues if LPLV ST at Country Is not populating / not getting roll-up from Sites in ECLIPSE")</f>
        <v>0</v>
      </c>
      <c r="B3">
        <v>0.6623554825782776</v>
      </c>
      <c r="C3" t="s">
        <v>156</v>
      </c>
    </row>
    <row r="4" spans="1:3">
      <c r="A4">
        <f>HYPERLINK("https://bmsprod.service-now.com/nav_to.do?uri=%2Fkb_view.do%3Fsysparm_article%3DKB0011051%26sysparm_stack%3D%26sysparm_view%3D","HDSA:LPLV ST At Study Is Not Populating / Not Getting Roll-Up From Country")</f>
        <v>0</v>
      </c>
      <c r="B4">
        <v>0.6408638954162598</v>
      </c>
      <c r="C4" t="s">
        <v>158</v>
      </c>
    </row>
    <row r="5" spans="1:3">
      <c r="A5">
        <f>HYPERLINK("https://bmsprod.service-now.com/nav_to.do?uri=%2Fkb_view.do%3Fsysparm_article%3DKB0011052%26sysparm_stack%3D%26sysparm_view%3D","HDSA: LPLV LT At Country Is Not Populating / Not Getting Roll-Up From Sites.")</f>
        <v>0</v>
      </c>
      <c r="B5">
        <v>0.6293102502822876</v>
      </c>
      <c r="C5" t="s">
        <v>38</v>
      </c>
    </row>
    <row r="6" spans="1:3">
      <c r="A6">
        <f>HYPERLINK("https://bmsprod.service-now.com/nav_to.do?uri=%2Fkb_view.do%3Fsysparm_article%3DKB0011060%26sysparm_stack%3D%26sysparm_view%3D","HDSA: LPLT At Country Is Not Populating / Not Getting Roll - Up From Sites")</f>
        <v>0</v>
      </c>
      <c r="B6">
        <v>0.6263425946235657</v>
      </c>
      <c r="C6" t="s">
        <v>157</v>
      </c>
    </row>
    <row r="7" spans="1:3">
      <c r="A7">
        <f>HYPERLINK("https://bmsprod.service-now.com/nav_to.do?uri=%2Fkb_view.do%3Fsysparm_article%3DKB0011047%26sysparm_stack%3D%26sysparm_view%3D","HDSA:LPFT At Study Is Not Populating / Not Getting Roll-Up From Country.")</f>
        <v>0</v>
      </c>
      <c r="B7">
        <v>0.5983930826187134</v>
      </c>
      <c r="C7" t="s">
        <v>207</v>
      </c>
    </row>
    <row r="8" spans="1:3">
      <c r="A8">
        <f>HYPERLINK("https://bmsprod.service-now.com/nav_to.do?uri=%2Fkb_view.do%3Fsysparm_article%3DKB0011042%26sysparm_stack%3D%26sysparm_view%3D","HDSA: LPFV At Study Is Not Populating / Not Getting Roll-Up From Country. ")</f>
        <v>0</v>
      </c>
      <c r="B8">
        <v>0.5925415754318237</v>
      </c>
      <c r="C8" t="s">
        <v>205</v>
      </c>
    </row>
    <row r="9" spans="1:3">
      <c r="A9">
        <f>HYPERLINK("https://bmsprod.service-now.com/nav_to.do?uri=%2Fkb_view.do%3Fsysparm_article%3DKB0011054%26sysparm_stack%3D%26sysparm_view%3D","HDSA: LPFV At Country Is Not Populating / Not getting Roll - Up From Sites")</f>
        <v>0</v>
      </c>
      <c r="B9">
        <v>0.5863814949989319</v>
      </c>
      <c r="C9" t="s">
        <v>206</v>
      </c>
    </row>
    <row r="10" spans="1:3">
      <c r="A10">
        <f>HYPERLINK("https://bmsprod.service-now.com/nav_to.do?uri=%2Fkb_view.do%3Fsysparm_article%3DKB0011048%26sysparm_stack%3D%26sysparm_view%3D","HDSA: LPFT At Country Is Not Populating / Not Getting Roll - Up From Sites")</f>
        <v>0</v>
      </c>
      <c r="B10">
        <v>0.5859487056732178</v>
      </c>
      <c r="C10" t="s">
        <v>208</v>
      </c>
    </row>
    <row r="11" spans="1:3">
      <c r="A11">
        <f>HYPERLINK("https://bmsprod.service-now.com/nav_to.do?uri=%2Fkb_view.do%3Fsysparm_article%3DKB0011049%26sysparm_stack%3D%26sysparm_view%3D","HDSA: LPLT At Study Is Not Populating / Not Getting Roll-Up From Country")</f>
        <v>0</v>
      </c>
      <c r="B11">
        <v>0.584017276763916</v>
      </c>
      <c r="C11" t="s">
        <v>210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>
  <dimension ref="A1:C11"/>
  <sheetViews>
    <sheetView workbookViewId="0"/>
  </sheetViews>
  <sheetFormatPr defaultRowHeight="15"/>
  <cols>
    <col min="1" max="1" width="82.7109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HYPERLINK("https://bmsprod.service-now.com/nav_to.do?uri=%2Fkb_view.do%3Fsysparm_article%3DKB0030900%26sysparm_stack%3D%26sysparm_view%3D","Eclipse: End-date issue CA209-214-114")</f>
        <v>0</v>
      </c>
      <c r="B2">
        <v>0.5195016860961914</v>
      </c>
      <c r="C2" t="s">
        <v>12</v>
      </c>
    </row>
    <row r="3" spans="1:3">
      <c r="A3">
        <f>HYPERLINK("https://bmsprod.service-now.com/nav_to.do?uri=%2Fkb_view.do%3Fsysparm_article%3DKB0026920%26sysparm_stack%3D%26sysparm_view%3D","HDSA: Instructions for Republishing Team History in Eclipse - Study Level Roles")</f>
        <v>0</v>
      </c>
      <c r="B3">
        <v>0.3077600300312042</v>
      </c>
      <c r="C3" t="s">
        <v>52</v>
      </c>
    </row>
    <row r="4" spans="1:3">
      <c r="A4">
        <f>HYPERLINK("https://bmsprod.service-now.com/nav_to.do?uri=%2Fkb_view.do%3Fsysparm_article%3DKB0042819%26sysparm_stack%3D%26sysparm_view%3D","How to change user role under Team Assignments in ECLIPSE")</f>
        <v>0</v>
      </c>
      <c r="B4">
        <v>0.2997925281524658</v>
      </c>
      <c r="C4" t="s">
        <v>50</v>
      </c>
    </row>
    <row r="5" spans="1:3">
      <c r="A5">
        <f>HYPERLINK("https://bmsprod.service-now.com/nav_to.do?uri=%2Fkb_view.do%3Fsysparm_article%3DKB0011074%26sysparm_stack%3D%26sysparm_view%3D","HDSA:Siebel Clinical: Not Having RIVRS Application Access for A Particular User")</f>
        <v>0</v>
      </c>
      <c r="B5">
        <v>0.2784770727157593</v>
      </c>
      <c r="C5" t="s">
        <v>30</v>
      </c>
    </row>
    <row r="6" spans="1:3">
      <c r="A6">
        <f>HYPERLINK("https://bmsprod.service-now.com/nav_to.do?uri=%2Fkb_view.do%3Fsysparm_article%3DKB0010839%26sysparm_stack%3D%26sysparm_view%3D","How to troubleshoot Application Access issues in ECLIPSE")</f>
        <v>0</v>
      </c>
      <c r="B6">
        <v>0.2666968703269958</v>
      </c>
      <c r="C6" t="s">
        <v>82</v>
      </c>
    </row>
    <row r="7" spans="1:3">
      <c r="A7">
        <f>HYPERLINK("https://bmsprod.service-now.com/nav_to.do?uri=%2Fkb_view.do%3Fsysparm_article%3DKB0011075%26sysparm_stack%3D%26sysparm_view%3D","HDSA:Siebel Clinical: Missing MT/TAO Application Access For A Particular User")</f>
        <v>0</v>
      </c>
      <c r="B7">
        <v>0.2659549713134766</v>
      </c>
      <c r="C7" t="s">
        <v>43</v>
      </c>
    </row>
    <row r="8" spans="1:3">
      <c r="A8">
        <f>HYPERLINK("https://bmsprod.service-now.com/nav_to.do?uri=%2Fkb_view.do%3Fsysparm_article%3DKB0010854%26sysparm_stack%3D%26sysparm_view%3D","How to remove a Contact from BMS Team at Study, Country? (ECLIPSE)")</f>
        <v>0</v>
      </c>
      <c r="B8">
        <v>0.2598143815994263</v>
      </c>
      <c r="C8" t="s">
        <v>45</v>
      </c>
    </row>
    <row r="9" spans="1:3">
      <c r="A9">
        <f>HYPERLINK("https://bmsprod.service-now.com/nav_to.do?uri=%2Fkb_view.do%3Fsysparm_article%3DKB0042818%26sysparm_stack%3D%26sysparm_view%3D","How to make batch End date under Team Assignments tab in ECLIPSE")</f>
        <v>0</v>
      </c>
      <c r="B9">
        <v>0.2549749314785004</v>
      </c>
      <c r="C9" t="s">
        <v>51</v>
      </c>
    </row>
    <row r="10" spans="1:3">
      <c r="A10">
        <f>HYPERLINK("https://bmsprod.service-now.com/nav_to.do?uri=%2Fkb_view.do%3Fsysparm_article%3DKB0070866%26sysparm_stack%3D%26sysparm_view%3D","How to display the end date in the Site Information Sheet report in ECLIPSE")</f>
        <v>0</v>
      </c>
      <c r="B10">
        <v>0.2517608404159546</v>
      </c>
      <c r="C10" t="s">
        <v>255</v>
      </c>
    </row>
    <row r="11" spans="1:3">
      <c r="A11">
        <f>HYPERLINK("https://bmsprod.service-now.com/nav_to.do?uri=%2Fkb_view.do%3Fsysparm_article%3DKB0011064%26sysparm_stack%3D%26sysparm_view%3D","HDSA: Planned Dates And Best Estimate At County Level Is Not Consistent")</f>
        <v>0</v>
      </c>
      <c r="B11">
        <v>0.2501381635665894</v>
      </c>
      <c r="C11" t="s">
        <v>6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>
  <dimension ref="A1:C11"/>
  <sheetViews>
    <sheetView workbookViewId="0"/>
  </sheetViews>
  <sheetFormatPr defaultRowHeight="15"/>
  <cols>
    <col min="1" max="1" width="98.7109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HYPERLINK("https://bmsprod.service-now.com/nav_to.do?uri=%2Fkb_view.do%3Fsysparm_article%3DKB0012548%26sysparm_stack%3D%26sysparm_view%3D","HDSA: Unable to delete a Country under Study")</f>
        <v>0</v>
      </c>
      <c r="B2">
        <v>0.5915912389755249</v>
      </c>
      <c r="C2" t="s">
        <v>169</v>
      </c>
    </row>
    <row r="3" spans="1:3">
      <c r="A3">
        <f>HYPERLINK("https://bmsprod.service-now.com/nav_to.do?uri=%2Fkb_view.do%3Fsysparm_article%3DKB0011034%26sysparm_stack%3D%26sysparm_view%3D","HDSA: Country Status Change State Model Transitions Available ")</f>
        <v>0</v>
      </c>
      <c r="B3">
        <v>0.2925442457199097</v>
      </c>
      <c r="C3" t="s">
        <v>15</v>
      </c>
    </row>
    <row r="4" spans="1:3">
      <c r="A4">
        <f>HYPERLINK("https://bmsprod.service-now.com/nav_to.do?uri=%2Fkb_view.do%3Fsysparm_article%3DKB0041643%26sysparm_stack%3D%26sysparm_view%3D","How to change Fund Reviewer or Approver in ECLIPSE")</f>
        <v>0</v>
      </c>
      <c r="B4">
        <v>0.2547837793827057</v>
      </c>
      <c r="C4" t="s">
        <v>217</v>
      </c>
    </row>
    <row r="5" spans="1:3">
      <c r="A5">
        <f>HYPERLINK("https://bmsprod.service-now.com/nav_to.do?uri=%2Fkb_view.do%3Fsysparm_article%3DKB0011033%26sysparm_stack%3D%26sysparm_view%3D","HDSA: Country Not Visible")</f>
        <v>0</v>
      </c>
      <c r="B5">
        <v>0.2527377605438232</v>
      </c>
      <c r="C5" t="s">
        <v>44</v>
      </c>
    </row>
    <row r="6" spans="1:3">
      <c r="A6">
        <f>HYPERLINK("https://bmsprod.service-now.com/nav_to.do?uri=%2Fkb_view.do%3Fsysparm_article%3DKB0039615%26sysparm_stack%3D%26sysparm_view%3D","How to stop receiving Country Protocol Update Approval e-mail notifications in ECLIPSE")</f>
        <v>0</v>
      </c>
      <c r="B6">
        <v>0.2525916993618011</v>
      </c>
      <c r="C6" t="s">
        <v>132</v>
      </c>
    </row>
    <row r="7" spans="1:3">
      <c r="A7">
        <f>HYPERLINK("https://bmsprod.service-now.com/nav_to.do?uri=%2Fkb_view.do%3Fsysparm_article%3DKB0012546%26sysparm_stack%3D%26sysparm_view%3D","HDSA - Update Country Status from On Hold to Cancelled")</f>
        <v>0</v>
      </c>
      <c r="B7">
        <v>0.2516038417816162</v>
      </c>
      <c r="C7" t="s">
        <v>16</v>
      </c>
    </row>
    <row r="8" spans="1:3">
      <c r="A8">
        <f>HYPERLINK("https://bmsprod.service-now.com/nav_to.do?uri=%2Fkb_view.do%3Fsysparm_article%3DKB0011068%26sysparm_stack%3D%26sysparm_view%3D","HDSA: Siebel Clinical : Cannot Delete the Incorrect Attachment in the Adjustment")</f>
        <v>0</v>
      </c>
      <c r="B8">
        <v>0.2511774599552155</v>
      </c>
      <c r="C8" t="s">
        <v>216</v>
      </c>
    </row>
    <row r="9" spans="1:3">
      <c r="A9">
        <f>HYPERLINK("https://bmsprod.service-now.com/nav_to.do?uri=%2Fkb_view.do%3Fsysparm_article%3DKB0010822%26sysparm_stack%3D%26sysparm_view%3D","HDSA: Study Status Change State Model Transitions available")</f>
        <v>0</v>
      </c>
      <c r="B9">
        <v>0.2497732639312744</v>
      </c>
      <c r="C9" t="s">
        <v>18</v>
      </c>
    </row>
    <row r="10" spans="1:3">
      <c r="A10">
        <f>HYPERLINK("https://bmsprod.service-now.com/nav_to.do?uri=%2Fkb_view.do%3Fsysparm_article%3DKB0010841%26sysparm_stack%3D%26sysparm_view%3D","HDSA: Cannot Update the Country Enrollment Status Field from Recruiting to Other")</f>
        <v>0</v>
      </c>
      <c r="B10">
        <v>0.2477345764636993</v>
      </c>
      <c r="C10" t="s">
        <v>36</v>
      </c>
    </row>
    <row r="11" spans="1:3">
      <c r="A11">
        <f>HYPERLINK("https://bmsprod.service-now.com/nav_to.do?uri=%2Fkb_view.do%3Fsysparm_article%3DKB0011030%26sysparm_stack%3D%26sysparm_view%3D","HDSA: Cannot update the Study Enrollment Status field from Recruiting to Active, Not Recruiting")</f>
        <v>0</v>
      </c>
      <c r="B11">
        <v>0.2460889667272568</v>
      </c>
      <c r="C11" t="s">
        <v>35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C11"/>
  <sheetViews>
    <sheetView workbookViewId="0"/>
  </sheetViews>
  <sheetFormatPr defaultRowHeight="15"/>
  <cols>
    <col min="1" max="1" width="83.7109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HYPERLINK("https://bmsprod.service-now.com/nav_to.do?uri=%2Fkb_view.do%3Fsysparm_article%3DKB0011105%26sysparm_stack%3D%26sysparm_view%3D","HDSA:Siebel Clinical: Not Able to Enter the Site Clinical Complete Actual Date ")</f>
        <v>0</v>
      </c>
      <c r="B2">
        <v>0.5529189705848694</v>
      </c>
      <c r="C2" t="s">
        <v>46</v>
      </c>
    </row>
    <row r="3" spans="1:3">
      <c r="A3">
        <f>HYPERLINK("https://bmsprod.service-now.com/nav_to.do?uri=%2Fkb_view.do%3Fsysparm_article%3DKB0011073%26sysparm_stack%3D%26sysparm_view%3D","HDSA: Siebel Clinical: Not Able to Enter the Site Clinical Complete Actual Date ")</f>
        <v>0</v>
      </c>
      <c r="B3">
        <v>0.54108726978302</v>
      </c>
      <c r="C3" t="s">
        <v>11</v>
      </c>
    </row>
    <row r="4" spans="1:3">
      <c r="A4">
        <f>HYPERLINK("https://bmsprod.service-now.com/nav_to.do?uri=%2Fkb_view.do%3Fsysparm_article%3DKB0028849%26sysparm_stack%3D%26sysparm_view%3D","CLINSIGHT: Site Missing or Unavailable")</f>
        <v>0</v>
      </c>
      <c r="B4">
        <v>0.3069552183151245</v>
      </c>
      <c r="C4" t="s">
        <v>47</v>
      </c>
    </row>
    <row r="5" spans="1:3">
      <c r="A5">
        <f>HYPERLINK("https://bmsprod.service-now.com/nav_to.do?uri=%2Fkb_view.do%3Fsysparm_article%3DKB0011065%26sysparm_stack%3D%26sysparm_view%3D","HDSA: Planned Date And Best Estimate At Protocol Level Is Not Consistent")</f>
        <v>0</v>
      </c>
      <c r="B5">
        <v>0.2837030589580536</v>
      </c>
      <c r="C5" t="s">
        <v>7</v>
      </c>
    </row>
    <row r="6" spans="1:3">
      <c r="A6">
        <f>HYPERLINK("https://bmsprod.service-now.com/nav_to.do?uri=%2Fkb_view.do%3Fsysparm_article%3DKB0011078%26sysparm_stack%3D%26sysparm_view%3D","HDSA: Siebel Clinical: Unable to Change Fund Adjustment Review Status")</f>
        <v>0</v>
      </c>
      <c r="B6">
        <v>0.2758379876613617</v>
      </c>
      <c r="C6" t="s">
        <v>28</v>
      </c>
    </row>
    <row r="7" spans="1:3">
      <c r="A7">
        <f>HYPERLINK("https://bmsprod.service-now.com/nav_to.do?uri=%2Fkb_view.do%3Fsysparm_article%3DKB0010835%26sysparm_stack%3D%26sysparm_view%3D","HDSA: How Do I Enter Best Estimated Dates At The Study Level")</f>
        <v>0</v>
      </c>
      <c r="B7">
        <v>0.2688581049442291</v>
      </c>
      <c r="C7" t="s">
        <v>4</v>
      </c>
    </row>
    <row r="8" spans="1:3">
      <c r="A8">
        <f>HYPERLINK("https://bmsprod.service-now.com/nav_to.do?uri=%2Fkb_view.do%3Fsysparm_article%3DKB0011058%26sysparm_stack%3D%26sysparm_view%3D","HDSA:Last Patient Milestones Dates not rolling up to Site, Country, Study Level")</f>
        <v>0</v>
      </c>
      <c r="B8">
        <v>0.2674819231033325</v>
      </c>
      <c r="C8" t="s">
        <v>33</v>
      </c>
    </row>
    <row r="9" spans="1:3">
      <c r="A9">
        <f>HYPERLINK("https://bmsprod.service-now.com/nav_to.do?uri=%2Fkb_view.do%3Fsysparm_article%3DKB0010848%26sysparm_stack%3D%26sysparm_view%3D","HDSA: Siebel Clinical: How To Change A Site Status From Selected To Active")</f>
        <v>0</v>
      </c>
      <c r="B9">
        <v>0.2661436796188354</v>
      </c>
      <c r="C9" t="s">
        <v>14</v>
      </c>
    </row>
    <row r="10" spans="1:3">
      <c r="A10">
        <f>HYPERLINK("https://bmsprod.service-now.com/nav_to.do?uri=%2Fkb_view.do%3Fsysparm_article%3DKB0096914%26sysparm_stack%3D%26sysparm_view%3D","How to change site status from Active to Selected in ECLIPSE")</f>
        <v>0</v>
      </c>
      <c r="B10">
        <v>0.2627974152565002</v>
      </c>
      <c r="C10" t="s">
        <v>13</v>
      </c>
    </row>
    <row r="11" spans="1:3">
      <c r="A11">
        <f>HYPERLINK("https://bmsprod.service-now.com/nav_to.do?uri=%2Fkb_view.do%3Fsysparm_article%3DKB0030900%26sysparm_stack%3D%26sysparm_view%3D","Eclipse: End-date issue CA209-214-114")</f>
        <v>0</v>
      </c>
      <c r="B11">
        <v>0.2530241310596466</v>
      </c>
      <c r="C11" t="s">
        <v>12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>
  <dimension ref="A1:C11"/>
  <sheetViews>
    <sheetView workbookViewId="0"/>
  </sheetViews>
  <sheetFormatPr defaultRowHeight="15"/>
  <cols>
    <col min="1" max="1" width="77.7109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HYPERLINK("https://bmsprod.service-now.com/nav_to.do?uri=%2Fkb_view.do%3Fsysparm_article%3DKB0011046%26sysparm_stack%3D%26sysparm_view%3D","HDSA: Issue With Milestone Planned Dates In Eclipse")</f>
        <v>0</v>
      </c>
      <c r="B2">
        <v>0.5538724660873413</v>
      </c>
      <c r="C2" t="s">
        <v>84</v>
      </c>
    </row>
    <row r="3" spans="1:3">
      <c r="A3">
        <f>HYPERLINK("https://bmsprod.service-now.com/nav_to.do?uri=%2Fkb_view.do%3Fsysparm_article%3DKB0071974%26sysparm_stack%3D%26sysparm_view%3D","How to perform a Replan for a Country or Study in ECLIPSE")</f>
        <v>0</v>
      </c>
      <c r="B3">
        <v>0.3611523509025574</v>
      </c>
      <c r="C3" t="s">
        <v>126</v>
      </c>
    </row>
    <row r="4" spans="1:3">
      <c r="A4">
        <f>HYPERLINK("https://bmsprod.service-now.com/nav_to.do?uri=%2Fkb_view.do%3Fsysparm_article%3DKB0029431%26sysparm_stack%3D%26sysparm_view%3D","Misalignment of Planned Dates and Best Estimate Dates")</f>
        <v>0</v>
      </c>
      <c r="B4">
        <v>0.3036780953407288</v>
      </c>
      <c r="C4" t="s">
        <v>131</v>
      </c>
    </row>
    <row r="5" spans="1:3">
      <c r="A5">
        <f>HYPERLINK("https://bmsprod.service-now.com/nav_to.do?uri=%2Fkb_view.do%3Fsysparm_article%3DKB0011065%26sysparm_stack%3D%26sysparm_view%3D","HDSA: Planned Date And Best Estimate At Protocol Level Is Not Consistent")</f>
        <v>0</v>
      </c>
      <c r="B5">
        <v>0.2860980629920959</v>
      </c>
      <c r="C5" t="s">
        <v>7</v>
      </c>
    </row>
    <row r="6" spans="1:3">
      <c r="A6">
        <f>HYPERLINK("https://bmsprod.service-now.com/nav_to.do?uri=%2Fkb_view.do%3Fsysparm_article%3DKB0041639%26sysparm_stack%3D%26sysparm_view%3D","How to resolve planned milestone dates issues at the fund level in ECLIPSE")</f>
        <v>0</v>
      </c>
      <c r="B6">
        <v>0.272686243057251</v>
      </c>
      <c r="C6" t="s">
        <v>9</v>
      </c>
    </row>
    <row r="7" spans="1:3">
      <c r="A7">
        <f>HYPERLINK("https://bmsprod.service-now.com/nav_to.do?uri=%2Fkb_view.do%3Fsysparm_article%3DKB0028977%26sysparm_stack%3D%26sysparm_view%3D","HDSA : Java applet certificate Popup received on login to ePlan")</f>
        <v>0</v>
      </c>
      <c r="B7">
        <v>0.2577208876609802</v>
      </c>
      <c r="C7" t="s">
        <v>256</v>
      </c>
    </row>
    <row r="8" spans="1:3">
      <c r="A8">
        <f>HYPERLINK("https://bmsprod.service-now.com/nav_to.do?uri=%2Fkb_view.do%3Fsysparm_article%3DKB0011064%26sysparm_stack%3D%26sysparm_view%3D","HDSA: Planned Dates And Best Estimate At County Level Is Not Consistent")</f>
        <v>0</v>
      </c>
      <c r="B8">
        <v>0.2543367445468903</v>
      </c>
      <c r="C8" t="s">
        <v>6</v>
      </c>
    </row>
    <row r="9" spans="1:3">
      <c r="A9">
        <f>HYPERLINK("https://bmsprod.service-now.com/nav_to.do?uri=%2Fkb_view.do%3Fsysparm_article%3DKB0010835%26sysparm_stack%3D%26sysparm_view%3D","HDSA: How Do I Enter Best Estimated Dates At The Study Level")</f>
        <v>0</v>
      </c>
      <c r="B9">
        <v>0.2499007880687714</v>
      </c>
      <c r="C9" t="s">
        <v>4</v>
      </c>
    </row>
    <row r="10" spans="1:3">
      <c r="A10">
        <f>HYPERLINK("https://bmsprod.service-now.com/nav_to.do?uri=%2Fkb_view.do%3Fsysparm_article%3DKB0044755%26sysparm_stack%3D%26sysparm_view%3D","How to Change Main Integrated Checklist Planned Dates in ECLIPSE")</f>
        <v>0</v>
      </c>
      <c r="B10">
        <v>0.2491737753152847</v>
      </c>
      <c r="C10" t="s">
        <v>127</v>
      </c>
    </row>
    <row r="11" spans="1:3">
      <c r="A11">
        <f>HYPERLINK("https://bmsprod.service-now.com/nav_to.do?uri=%2Fkb_view.do%3Fsysparm_article%3DKB0012196%26sysparm_stack%3D%26sysparm_view%3D","HDSA: How to enter duration for a task")</f>
        <v>0</v>
      </c>
      <c r="B11">
        <v>0.240187019109726</v>
      </c>
      <c r="C11" t="s">
        <v>257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>
  <dimension ref="A1:C11"/>
  <sheetViews>
    <sheetView workbookViewId="0"/>
  </sheetViews>
  <sheetFormatPr defaultRowHeight="15"/>
  <cols>
    <col min="1" max="1" width="83.7109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HYPERLINK("https://bmsprod.service-now.com/nav_to.do?uri=%2Fkb_view.do%3Fsysparm_article%3DKB0011062%26sysparm_stack%3D%26sysparm_view%3D","HDSA: LPLV LT At Site Is Not Populating/Not Getting Rolled Up From The Subjects")</f>
        <v>0</v>
      </c>
      <c r="B2">
        <v>0.7131457924842834</v>
      </c>
      <c r="C2" t="s">
        <v>141</v>
      </c>
    </row>
    <row r="3" spans="1:3">
      <c r="A3">
        <f>HYPERLINK("https://bmsprod.service-now.com/nav_to.do?uri=%2Fkb_view.do%3Fsysparm_article%3DKB0011089%26sysparm_stack%3D%26sysparm_view%3D","HDSA: FPFV LT At Site Is Not Populating / Not Getting Pulled From Subjects")</f>
        <v>0</v>
      </c>
      <c r="B3">
        <v>0.59087735414505</v>
      </c>
      <c r="C3" t="s">
        <v>140</v>
      </c>
    </row>
    <row r="4" spans="1:3">
      <c r="A4">
        <f>HYPERLINK("https://bmsprod.service-now.com/nav_to.do?uri=%2Fkb_view.do%3Fsysparm_article%3DKB0011063%26sysparm_stack%3D%26sysparm_view%3D","HDSA: LPLV ST At Site Is Not Populating / Not Getting Rolled Up From The Subject")</f>
        <v>0</v>
      </c>
      <c r="B4">
        <v>0.5859274864196777</v>
      </c>
      <c r="C4" t="s">
        <v>143</v>
      </c>
    </row>
    <row r="5" spans="1:3">
      <c r="A5">
        <f>HYPERLINK("https://bmsprod.service-now.com/nav_to.do?uri=%2Fkb_view.do%3Fsysparm_article%3DKB0011096%26sysparm_stack%3D%26sysparm_view%3D","HDSA: LPFV At Site Is Not Populating / Not Getting Rolled Up From The Subjects")</f>
        <v>0</v>
      </c>
      <c r="B5">
        <v>0.5249407291412354</v>
      </c>
      <c r="C5" t="s">
        <v>142</v>
      </c>
    </row>
    <row r="6" spans="1:3">
      <c r="A6">
        <f>HYPERLINK("https://bmsprod.service-now.com/nav_to.do?uri=%2Fkb_view.do%3Fsysparm_article%3DKB0011097%26sysparm_stack%3D%26sysparm_view%3D","HDSA: LPLT At Site Is Not Populating / Not Getting Rolled Up From The Subjects")</f>
        <v>0</v>
      </c>
      <c r="B6">
        <v>0.5180783867835999</v>
      </c>
      <c r="C6" t="s">
        <v>144</v>
      </c>
    </row>
    <row r="7" spans="1:3">
      <c r="A7">
        <f>HYPERLINK("https://bmsprod.service-now.com/nav_to.do?uri=%2Fkb_view.do%3Fsysparm_article%3DKB0011061%26sysparm_stack%3D%26sysparm_view%3D","HDSA:LPLV Final At Site Is Not Populating/Not Getting Rolled Up From The Subject")</f>
        <v>0</v>
      </c>
      <c r="B7">
        <v>0.4795010685920715</v>
      </c>
      <c r="C7" t="s">
        <v>145</v>
      </c>
    </row>
    <row r="8" spans="1:3">
      <c r="A8">
        <f>HYPERLINK("https://bmsprod.service-now.com/nav_to.do?uri=%2Fkb_view.do%3Fsysparm_article%3DKB0011094%26sysparm_stack%3D%26sysparm_view%3D","HDSA: LPFT At Site Is Not Populating / Not Getting Rolled Up From The Subjects")</f>
        <v>0</v>
      </c>
      <c r="B8">
        <v>0.4775820672512054</v>
      </c>
      <c r="C8" t="s">
        <v>146</v>
      </c>
    </row>
    <row r="9" spans="1:3">
      <c r="A9">
        <f>HYPERLINK("https://bmsprod.service-now.com/nav_to.do?uri=%2Fkb_view.do%3Fsysparm_article%3DKB0011052%26sysparm_stack%3D%26sysparm_view%3D","HDSA: LPLV LT At Country Is Not Populating / Not Getting Roll-Up From Sites.")</f>
        <v>0</v>
      </c>
      <c r="B9">
        <v>0.4658496975898743</v>
      </c>
      <c r="C9" t="s">
        <v>38</v>
      </c>
    </row>
    <row r="10" spans="1:3">
      <c r="A10">
        <f>HYPERLINK("https://bmsprod.service-now.com/nav_to.do?uri=%2Fkb_view.do%3Fsysparm_article%3DKB0011050%26sysparm_stack%3D%26sysparm_view%3D","HDSA: LPLV ST At Country Is Not Populating / Not Getting Roll-Up From Sites.")</f>
        <v>0</v>
      </c>
      <c r="B10">
        <v>0.4543936252593994</v>
      </c>
      <c r="C10" t="s">
        <v>37</v>
      </c>
    </row>
    <row r="11" spans="1:3">
      <c r="A11">
        <f>HYPERLINK("https://bmsprod.service-now.com/nav_to.do?uri=%2Fkb_view.do%3Fsysparm_article%3DKB0011051%26sysparm_stack%3D%26sysparm_view%3D","HDSA:LPLV ST At Study Is Not Populating / Not Getting Roll-Up From Country")</f>
        <v>0</v>
      </c>
      <c r="B11">
        <v>0.4450324773788452</v>
      </c>
      <c r="C11" t="s">
        <v>158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>
  <dimension ref="A1:C11"/>
  <sheetViews>
    <sheetView workbookViewId="0"/>
  </sheetViews>
  <sheetFormatPr defaultRowHeight="15"/>
  <cols>
    <col min="1" max="1" width="89.7109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HYPERLINK("https://bmsprod.service-now.com/nav_to.do?uri=%2Fkb_view.do%3Fsysparm_article%3DKB0030446%26sysparm_stack%3D%26sysparm_view%3D","HDSA: ECLIPSE CORE: Contact/Account not getting imported from CMEH")</f>
        <v>0</v>
      </c>
      <c r="B2">
        <v>0.6367653608322144</v>
      </c>
      <c r="C2" t="s">
        <v>99</v>
      </c>
    </row>
    <row r="3" spans="1:3">
      <c r="A3">
        <f>HYPERLINK("https://bmsprod.service-now.com/nav_to.do?uri=%2Fkb_view.do%3Fsysparm_article%3DKB0070615%26sysparm_stack%3D%26sysparm_view%3D","eSubmit - Insight Publisher: Unable to publish Output Location")</f>
        <v>0</v>
      </c>
      <c r="B3">
        <v>0.2065252959728241</v>
      </c>
      <c r="C3" t="s">
        <v>258</v>
      </c>
    </row>
    <row r="4" spans="1:3">
      <c r="A4">
        <f>HYPERLINK("https://bmsprod.service-now.com/nav_to.do?uri=%2Fkb_view.do%3Fsysparm_article%3DKB0012551%26sysparm_stack%3D%26sysparm_view%3D","HDSA: How to update Account/Contact/Employee information in ECLIPSE")</f>
        <v>0</v>
      </c>
      <c r="B4">
        <v>0.2053965777158737</v>
      </c>
      <c r="C4" t="s">
        <v>149</v>
      </c>
    </row>
    <row r="5" spans="1:3">
      <c r="A5">
        <f>HYPERLINK("https://bmsprod.service-now.com/nav_to.do?uri=%2Fkb_view.do%3Fsysparm_article%3DKB0071458%26sysparm_stack%3D%26sysparm_view%3D","Eclipse Tire3: How to resolve Contact and Account Management related issues in ECLIPSE")</f>
        <v>0</v>
      </c>
      <c r="B5">
        <v>0.1848544329404831</v>
      </c>
      <c r="C5" t="s">
        <v>119</v>
      </c>
    </row>
    <row r="6" spans="1:3">
      <c r="A6">
        <f>HYPERLINK("https://bmsprod.service-now.com/nav_to.do?uri=%2Fkb_view.do%3Fsysparm_article%3DKB0028508%26sysparm_stack%3D%26sysparm_view%3D","HDSA: PAMS -Script Manager "Error in Load Map"")</f>
        <v>0</v>
      </c>
      <c r="B6">
        <v>0.1792064160108566</v>
      </c>
      <c r="C6" t="s">
        <v>259</v>
      </c>
    </row>
    <row r="7" spans="1:3">
      <c r="A7">
        <f>HYPERLINK("https://bmsprod.service-now.com/nav_to.do?uri=%2Fkb_view.do%3Fsysparm_article%3DKB0042858%26sysparm_stack%3D%26sysparm_view%3D","CS ELN: Error registering compound: Structure contains errors that cannot be fixed. ")</f>
        <v>0</v>
      </c>
      <c r="B7">
        <v>0.177659884095192</v>
      </c>
      <c r="C7" t="s">
        <v>260</v>
      </c>
    </row>
    <row r="8" spans="1:3">
      <c r="A8">
        <f>HYPERLINK("https://bmsprod.service-now.com/nav_to.do?uri=%2Fkb_view.do%3Fsysparm_article%3DKB0028497%26sysparm_stack%3D%26sysparm_view%3D","HCP Add/Issues ")</f>
        <v>0</v>
      </c>
      <c r="B8">
        <v>0.1756328046321869</v>
      </c>
      <c r="C8" t="s">
        <v>261</v>
      </c>
    </row>
    <row r="9" spans="1:3">
      <c r="A9">
        <f>HYPERLINK("https://bmsprod.service-now.com/nav_to.do?uri=%2Fkb_view.do%3Fsysparm_article%3DKB0011022%26sysparm_stack%3D%26sysparm_view%3D","HDSA: Customer Widget: Error 500")</f>
        <v>0</v>
      </c>
      <c r="B9">
        <v>0.1737994402647018</v>
      </c>
      <c r="C9" t="s">
        <v>98</v>
      </c>
    </row>
    <row r="10" spans="1:3">
      <c r="A10">
        <f>HYPERLINK("https://bmsprod.service-now.com/nav_to.do?uri=%2Fkb_view.do%3Fsysparm_article%3DKB0016025%26sysparm_stack%3D%26sysparm_view%3D","HDSA: Change the status of Account or Contact to Active/Inactive")</f>
        <v>0</v>
      </c>
      <c r="B10">
        <v>0.1733962893486023</v>
      </c>
      <c r="C10" t="s">
        <v>150</v>
      </c>
    </row>
    <row r="11" spans="1:3">
      <c r="A11">
        <f>HYPERLINK("https://bmsprod.service-now.com/nav_to.do?uri=%2Fkb_view.do%3Fsysparm_article%3DKB0028760%26sysparm_stack%3D%26sysparm_view%3D","How to ensure my contacts see my current contact details in Skype for Business")</f>
        <v>0</v>
      </c>
      <c r="B11">
        <v>0.1728397011756897</v>
      </c>
      <c r="C11" t="s">
        <v>189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>
  <dimension ref="A1:C11"/>
  <sheetViews>
    <sheetView workbookViewId="0"/>
  </sheetViews>
  <sheetFormatPr defaultRowHeight="15"/>
  <cols>
    <col min="1" max="1" width="108.7109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HYPERLINK("https://bmsprod.service-now.com/nav_to.do?uri=%2Fkb_view.do%3Fsysparm_article%3DKB0035717%26sysparm_stack%3D%26sysparm_view%3D","How to verify Milestone roll up functionality or fix Milestone roll up issues in ECLIPSE")</f>
        <v>0</v>
      </c>
      <c r="B2">
        <v>0.6230868101119995</v>
      </c>
      <c r="C2" t="s">
        <v>170</v>
      </c>
    </row>
    <row r="3" spans="1:3">
      <c r="A3">
        <f>HYPERLINK("https://bmsprod.service-now.com/nav_to.do?uri=%2Fkb_view.do%3Fsysparm_article%3DKB0071376%26sysparm_stack%3D%26sysparm_view%3D","Eclipse Tire3 : Site milestone Issues")</f>
        <v>0</v>
      </c>
      <c r="B3">
        <v>0.4075448215007782</v>
      </c>
      <c r="C3" t="s">
        <v>154</v>
      </c>
    </row>
    <row r="4" spans="1:3">
      <c r="A4">
        <f>HYPERLINK("https://bmsprod.service-now.com/nav_to.do?uri=%2Fkb_view.do%3Fsysparm_article%3DKB0035006%26sysparm_stack%3D%26sysparm_view%3D","How to address issues with actual LPFT Milestone dates not rolling up to the site in ECLIPSE")</f>
        <v>0</v>
      </c>
      <c r="B4">
        <v>0.3535637259483337</v>
      </c>
      <c r="C4" t="s">
        <v>262</v>
      </c>
    </row>
    <row r="5" spans="1:3">
      <c r="A5">
        <f>HYPERLINK("https://bmsprod.service-now.com/nav_to.do?uri=%2Fkb_view.do%3Fsysparm_article%3DKB0011050%26sysparm_stack%3D%26sysparm_view%3D","HDSA: LPLV ST At Country Is Not Populating / Not Getting Roll-Up From Sites.")</f>
        <v>0</v>
      </c>
      <c r="B5">
        <v>0.3174042105674744</v>
      </c>
      <c r="C5" t="s">
        <v>37</v>
      </c>
    </row>
    <row r="6" spans="1:3">
      <c r="A6">
        <f>HYPERLINK("https://bmsprod.service-now.com/nav_to.do?uri=%2Fkb_view.do%3Fsysparm_article%3DKB0011047%26sysparm_stack%3D%26sysparm_view%3D","HDSA:LPFT At Study Is Not Populating / Not Getting Roll-Up From Country.")</f>
        <v>0</v>
      </c>
      <c r="B6">
        <v>0.3108668625354767</v>
      </c>
      <c r="C6" t="s">
        <v>207</v>
      </c>
    </row>
    <row r="7" spans="1:3">
      <c r="A7">
        <f>HYPERLINK("https://bmsprod.service-now.com/nav_to.do?uri=%2Fkb_view.do%3Fsysparm_article%3DKB0011052%26sysparm_stack%3D%26sysparm_view%3D","HDSA: LPLV LT At Country Is Not Populating / Not Getting Roll-Up From Sites.")</f>
        <v>0</v>
      </c>
      <c r="B7">
        <v>0.3054503798484802</v>
      </c>
      <c r="C7" t="s">
        <v>38</v>
      </c>
    </row>
    <row r="8" spans="1:3">
      <c r="A8">
        <f>HYPERLINK("https://bmsprod.service-now.com/nav_to.do?uri=%2Fkb_view.do%3Fsysparm_article%3DKB0011036%26sysparm_stack%3D%26sysparm_view%3D","HDSA: Eclipse: Best Estimate At Country Level Is Not Correct / Not Getting Roll ")</f>
        <v>0</v>
      </c>
      <c r="B8">
        <v>0.3007743954658508</v>
      </c>
      <c r="C8" t="s">
        <v>223</v>
      </c>
    </row>
    <row r="9" spans="1:3">
      <c r="A9">
        <f>HYPERLINK("https://bmsprod.service-now.com/nav_to.do?uri=%2Fkb_view.do%3Fsysparm_article%3DKB0040412%26sysparm_stack%3D%26sysparm_view%3D","How to resolve issues if LPLV ST at Country Is not populating / not getting roll-up from Sites in ECLIPSE")</f>
        <v>0</v>
      </c>
      <c r="B9">
        <v>0.300336480140686</v>
      </c>
      <c r="C9" t="s">
        <v>156</v>
      </c>
    </row>
    <row r="10" spans="1:3">
      <c r="A10">
        <f>HYPERLINK("https://bmsprod.service-now.com/nav_to.do?uri=%2Fkb_view.do%3Fsysparm_article%3DKB0011062%26sysparm_stack%3D%26sysparm_view%3D","HDSA: LPLV LT At Site Is Not Populating/Not Getting Rolled Up From The Subjects")</f>
        <v>0</v>
      </c>
      <c r="B10">
        <v>0.2998756468296051</v>
      </c>
      <c r="C10" t="s">
        <v>141</v>
      </c>
    </row>
    <row r="11" spans="1:3">
      <c r="A11">
        <f>HYPERLINK("https://bmsprod.service-now.com/nav_to.do?uri=%2Fkb_view.do%3Fsysparm_article%3DKB0011063%26sysparm_stack%3D%26sysparm_view%3D","HDSA: LPLV ST At Site Is Not Populating / Not Getting Rolled Up From The Subject")</f>
        <v>0</v>
      </c>
      <c r="B11">
        <v>0.2988611459732056</v>
      </c>
      <c r="C11" t="s">
        <v>143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>
  <dimension ref="A1:C11"/>
  <sheetViews>
    <sheetView workbookViewId="0"/>
  </sheetViews>
  <sheetFormatPr defaultRowHeight="15"/>
  <cols>
    <col min="1" max="1" width="80.7109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HYPERLINK("https://bmsprod.service-now.com/nav_to.do?uri=%2Fkb_view.do%3Fsysparm_article%3DKB0026817%26sysparm_stack%3D%26sysparm_view%3D","HDSA: Eclipse")</f>
        <v>0</v>
      </c>
      <c r="B2">
        <v>0.6222856044769287</v>
      </c>
      <c r="C2" t="s">
        <v>263</v>
      </c>
    </row>
    <row r="3" spans="1:3">
      <c r="A3">
        <f>HYPERLINK("https://bmsprod.service-now.com/nav_to.do?uri=%2Fkb_view.do%3Fsysparm_article%3DKB0010824%26sysparm_stack%3D%26sysparm_view%3D","How to add user under BMS Team in ECLIPSE")</f>
        <v>0</v>
      </c>
      <c r="B3">
        <v>0.2091551721096039</v>
      </c>
      <c r="C3" t="s">
        <v>96</v>
      </c>
    </row>
    <row r="4" spans="1:3">
      <c r="A4">
        <f>HYPERLINK("https://bmsprod.service-now.com/nav_to.do?uri=%2Fkb_view.do%3Fsysparm_article%3DKB0032907%26sysparm_stack%3D%26sysparm_view%3D","MyTrials: User unable to get access due to end date in Eclipse.")</f>
        <v>0</v>
      </c>
      <c r="B4">
        <v>0.2086538374423981</v>
      </c>
      <c r="C4" t="s">
        <v>83</v>
      </c>
    </row>
    <row r="5" spans="1:3">
      <c r="A5">
        <f>HYPERLINK("https://bmsprod.service-now.com/nav_to.do?uri=%2Fkb_view.do%3Fsysparm_article%3DKB0041804%26sysparm_stack%3D%26sysparm_view%3D","Types of eSetup Provisioning Services Offered")</f>
        <v>0</v>
      </c>
      <c r="B5">
        <v>0.2042631059885025</v>
      </c>
      <c r="C5" t="s">
        <v>264</v>
      </c>
    </row>
    <row r="6" spans="1:3">
      <c r="A6">
        <f>HYPERLINK("https://bmsprod.service-now.com/nav_to.do?uri=%2Fkb_view.do%3Fsysparm_article%3DKB0035415%26sysparm_stack%3D%26sysparm_view%3D","How to modify or enter data at the Site, Country, or Study level in ECLIPSE")</f>
        <v>0</v>
      </c>
      <c r="B6">
        <v>0.196179211139679</v>
      </c>
      <c r="C6" t="s">
        <v>133</v>
      </c>
    </row>
    <row r="7" spans="1:3">
      <c r="A7">
        <f>HYPERLINK("https://bmsprod.service-now.com/nav_to.do?uri=%2Fkb_view.do%3Fsysparm_article%3DKB0022756%26sysparm_stack%3D%26sysparm_view%3D","Server Maintenance Agreement")</f>
        <v>0</v>
      </c>
      <c r="B7">
        <v>0.1956042349338531</v>
      </c>
      <c r="C7" t="s">
        <v>265</v>
      </c>
    </row>
    <row r="8" spans="1:3">
      <c r="A8">
        <f>HYPERLINK("https://bmsprod.service-now.com/nav_to.do?uri=%2Fkb_view.do%3Fsysparm_article%3DKB0096468%26sysparm_stack%3D%26sysparm_view%3D","MyTrials: Issues related to external users should be routed to C3i Help desk.")</f>
        <v>0</v>
      </c>
      <c r="B8">
        <v>0.1934388875961304</v>
      </c>
      <c r="C8" t="s">
        <v>227</v>
      </c>
    </row>
    <row r="9" spans="1:3">
      <c r="A9">
        <f>HYPERLINK("https://bmsprod.service-now.com/nav_to.do?uri=%2Fkb_view.do%3Fsysparm_article%3DKB0030900%26sysparm_stack%3D%26sysparm_view%3D","Eclipse: End-date issue CA209-214-114")</f>
        <v>0</v>
      </c>
      <c r="B9">
        <v>0.1909030377864838</v>
      </c>
      <c r="C9" t="s">
        <v>12</v>
      </c>
    </row>
    <row r="10" spans="1:3">
      <c r="A10">
        <f>HYPERLINK("https://bmsprod.service-now.com/nav_to.do?uri=%2Fkb_view.do%3Fsysparm_article%3DKB0015994%26sysparm_stack%3D%26sysparm_view%3D","clinSIGHT:  Site Re-open in clinSIGHT")</f>
        <v>0</v>
      </c>
      <c r="B10">
        <v>0.1821161657571793</v>
      </c>
      <c r="C10" t="s">
        <v>266</v>
      </c>
    </row>
    <row r="11" spans="1:3">
      <c r="A11">
        <f>HYPERLINK("https://bmsprod.service-now.com/nav_to.do?uri=%2Fkb_view.do%3Fsysparm_article%3DKB0031092%26sysparm_stack%3D%26sysparm_view%3D","Displaying the BMS outbound email legal disclaimer in another language")</f>
        <v>0</v>
      </c>
      <c r="B11">
        <v>0.1815784722566605</v>
      </c>
      <c r="C11" t="s">
        <v>267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>
  <dimension ref="A1:C11"/>
  <sheetViews>
    <sheetView workbookViewId="0"/>
  </sheetViews>
  <sheetFormatPr defaultRowHeight="15"/>
  <cols>
    <col min="1" max="1" width="83.7109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HYPERLINK("https://bmsprod.service-now.com/nav_to.do?uri=%2Fkb_view.do%3Fsysparm_article%3DKB0012547%26sysparm_stack%3D%26sysparm_view%3D","HDSA:  Funds not successfully closing after final payment has been indicated")</f>
        <v>0</v>
      </c>
      <c r="B2">
        <v>0.6993805170059204</v>
      </c>
      <c r="C2" t="s">
        <v>79</v>
      </c>
    </row>
    <row r="3" spans="1:3">
      <c r="A3">
        <f>HYPERLINK("https://bmsprod.service-now.com/nav_to.do?uri=%2Fkb_view.do%3Fsysparm_article%3DKB0030043%26sysparm_stack%3D%26sysparm_view%3D","vitalize Demand State values")</f>
        <v>0</v>
      </c>
      <c r="B3">
        <v>0.2546111643314362</v>
      </c>
      <c r="C3" t="s">
        <v>268</v>
      </c>
    </row>
    <row r="4" spans="1:3">
      <c r="A4">
        <f>HYPERLINK("https://bmsprod.service-now.com/nav_to.do?uri=%2Fkb_view.do%3Fsysparm_article%3DKB0035780%26sysparm_stack%3D%26sysparm_view%3D","How to resolve Fund related issues in ECLIPSE")</f>
        <v>0</v>
      </c>
      <c r="B4">
        <v>0.2367941290140152</v>
      </c>
      <c r="C4" t="s">
        <v>26</v>
      </c>
    </row>
    <row r="5" spans="1:3">
      <c r="A5">
        <f>HYPERLINK("https://bmsprod.service-now.com/nav_to.do?uri=%2Fkb_view.do%3Fsysparm_article%3DKB0012550%26sysparm_stack%3D%26sysparm_view%3D","HDSA : Delete a Fund, created in error.")</f>
        <v>0</v>
      </c>
      <c r="B5">
        <v>0.2338130176067352</v>
      </c>
      <c r="C5" t="s">
        <v>78</v>
      </c>
    </row>
    <row r="6" spans="1:3">
      <c r="A6">
        <f>HYPERLINK("https://bmsprod.service-now.com/nav_to.do?uri=%2Fkb_view.do%3Fsysparm_article%3DKB0011083%26sysparm_stack%3D%26sysparm_view%3D","How to reopen a Fund in ECLIPSE")</f>
        <v>0</v>
      </c>
      <c r="B6">
        <v>0.2252213656902313</v>
      </c>
      <c r="C6" t="s">
        <v>219</v>
      </c>
    </row>
    <row r="7" spans="1:3">
      <c r="A7">
        <f>HYPERLINK("https://bmsprod.service-now.com/nav_to.do?uri=%2Fkb_view.do%3Fsysparm_article%3DKB0011078%26sysparm_stack%3D%26sysparm_view%3D","HDSA: Siebel Clinical: Unable to Change Fund Adjustment Review Status")</f>
        <v>0</v>
      </c>
      <c r="B7">
        <v>0.2213089019060135</v>
      </c>
      <c r="C7" t="s">
        <v>28</v>
      </c>
    </row>
    <row r="8" spans="1:3">
      <c r="A8">
        <f>HYPERLINK("https://bmsprod.service-now.com/nav_to.do?uri=%2Fkb_view.do%3Fsysparm_article%3DKB0032694%26sysparm_stack%3D%26sysparm_view%3D","ASM - F110 Payment Proposal: Document was not paid")</f>
        <v>0</v>
      </c>
      <c r="B8">
        <v>0.2191736549139023</v>
      </c>
      <c r="C8" t="s">
        <v>269</v>
      </c>
    </row>
    <row r="9" spans="1:3">
      <c r="A9">
        <f>HYPERLINK("https://bmsprod.service-now.com/nav_to.do?uri=%2Fkb_view.do%3Fsysparm_article%3DKB0011068%26sysparm_stack%3D%26sysparm_view%3D","HDSA: Siebel Clinical : Cannot Delete the Incorrect Attachment in the Adjustment")</f>
        <v>0</v>
      </c>
      <c r="B9">
        <v>0.21753890812397</v>
      </c>
      <c r="C9" t="s">
        <v>216</v>
      </c>
    </row>
    <row r="10" spans="1:3">
      <c r="A10">
        <f>HYPERLINK("https://bmsprod.service-now.com/nav_to.do?uri=%2Fkb_view.do%3Fsysparm_article%3DKB0041643%26sysparm_stack%3D%26sysparm_view%3D","How to change Fund Reviewer or Approver in ECLIPSE")</f>
        <v>0</v>
      </c>
      <c r="B10">
        <v>0.2167800515890121</v>
      </c>
      <c r="C10" t="s">
        <v>217</v>
      </c>
    </row>
    <row r="11" spans="1:3">
      <c r="A11">
        <f>HYPERLINK("https://bmsprod.service-now.com/nav_to.do?uri=%2Fkb_view.do%3Fsysparm_article%3DKB0070063%26sysparm_stack%3D%26sysparm_view%3D","F110 - Payment method not defined for vendor/customer abroad")</f>
        <v>0</v>
      </c>
      <c r="B11">
        <v>0.2121628671884537</v>
      </c>
      <c r="C11" t="s">
        <v>270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>
  <dimension ref="A1:C11"/>
  <sheetViews>
    <sheetView workbookViewId="0"/>
  </sheetViews>
  <sheetFormatPr defaultRowHeight="15"/>
  <cols>
    <col min="1" max="1" width="87.7109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HYPERLINK("https://bmsprod.service-now.com/nav_to.do?uri=%2Fkb_view.do%3Fsysparm_article%3DKB0012551%26sysparm_stack%3D%26sysparm_view%3D","HDSA: How to update Account/Contact/Employee information in ECLIPSE")</f>
        <v>0</v>
      </c>
      <c r="B2">
        <v>0.5887088775634766</v>
      </c>
      <c r="C2" t="s">
        <v>149</v>
      </c>
    </row>
    <row r="3" spans="1:3">
      <c r="A3">
        <f>HYPERLINK("https://bmsprod.service-now.com/nav_to.do?uri=%2Fkb_view.do%3Fsysparm_article%3DKB0011029%26sysparm_stack%3D%26sysparm_view%3D","HDSA: Account or Contact Name Change")</f>
        <v>0</v>
      </c>
      <c r="B3">
        <v>0.2726351916790009</v>
      </c>
      <c r="C3" t="s">
        <v>62</v>
      </c>
    </row>
    <row r="4" spans="1:3">
      <c r="A4">
        <f>HYPERLINK("https://bmsprod.service-now.com/nav_to.do?uri=%2Fkb_view.do%3Fsysparm_article%3DKB0016025%26sysparm_stack%3D%26sysparm_view%3D","HDSA: Change the status of Account or Contact to Active/Inactive")</f>
        <v>0</v>
      </c>
      <c r="B4">
        <v>0.2636685967445374</v>
      </c>
      <c r="C4" t="s">
        <v>150</v>
      </c>
    </row>
    <row r="5" spans="1:3">
      <c r="A5">
        <f>HYPERLINK("https://bmsprod.service-now.com/nav_to.do?uri=%2Fkb_view.do%3Fsysparm_article%3DKB0012549%26sysparm_stack%3D%26sysparm_view%3D","HDSA: eClipse Update the Phone #, Email Address and Proxy Details of an Employee")</f>
        <v>0</v>
      </c>
      <c r="B5">
        <v>0.2515434622764587</v>
      </c>
      <c r="C5" t="s">
        <v>24</v>
      </c>
    </row>
    <row r="6" spans="1:3">
      <c r="A6">
        <f>HYPERLINK("https://bmsprod.service-now.com/nav_to.do?uri=%2Fkb_view.do%3Fsysparm_article%3DKB0044753%26sysparm_stack%3D%26sysparm_view%3D","How to change an Account or Contact Name in ECLIPSE")</f>
        <v>0</v>
      </c>
      <c r="B6">
        <v>0.2474767118692398</v>
      </c>
      <c r="C6" t="s">
        <v>148</v>
      </c>
    </row>
    <row r="7" spans="1:3">
      <c r="A7">
        <f>HYPERLINK("https://bmsprod.service-now.com/nav_to.do?uri=%2Fkb_view.do%3Fsysparm_article%3DKB0031118%26sysparm_stack%3D%26sysparm_view%3D","clinSIGHT: Unable  to login the application after name changed.")</f>
        <v>0</v>
      </c>
      <c r="B7">
        <v>0.2461965382099152</v>
      </c>
      <c r="C7" t="s">
        <v>196</v>
      </c>
    </row>
    <row r="8" spans="1:3">
      <c r="A8">
        <f>HYPERLINK("https://bmsprod.service-now.com/nav_to.do?uri=%2Fkb_view.do%3Fsysparm_article%3DKB0071462%26sysparm_stack%3D%26sysparm_view%3D","Eclipse Tire 3: How to resolve Application Approval Access related issues in ECLIPSE")</f>
        <v>0</v>
      </c>
      <c r="B8">
        <v>0.2435066401958466</v>
      </c>
      <c r="C8" t="s">
        <v>42</v>
      </c>
    </row>
    <row r="9" spans="1:3">
      <c r="A9">
        <f>HYPERLINK("https://bmsprod.service-now.com/nav_to.do?uri=%2Fkb_view.do%3Fsysparm_article%3DKB0016026%26sysparm_stack%3D%26sysparm_view%3D","HDSA: Application Name â€“ Access Start date error when trying to create new appli")</f>
        <v>0</v>
      </c>
      <c r="B9">
        <v>0.2401669323444366</v>
      </c>
      <c r="C9" t="s">
        <v>195</v>
      </c>
    </row>
    <row r="10" spans="1:3">
      <c r="A10">
        <f>HYPERLINK("https://bmsprod.service-now.com/nav_to.do?uri=%2Fkb_view.do%3Fsysparm_article%3DKB0016011%26sysparm_stack%3D%26sysparm_view%3D","HDSA: Add/Modify Drug Code Combination")</f>
        <v>0</v>
      </c>
      <c r="B10">
        <v>0.2334750592708588</v>
      </c>
      <c r="C10" t="s">
        <v>271</v>
      </c>
    </row>
    <row r="11" spans="1:3">
      <c r="A11">
        <f>HYPERLINK("https://bmsprod.service-now.com/nav_to.do?uri=%2Fkb_view.do%3Fsysparm_article%3DKB0011106%26sysparm_stack%3D%26sysparm_view%3D","HDSA: Siebel Clinical: Unable To Edit Contact Birth Detail Fields")</f>
        <v>0</v>
      </c>
      <c r="B11">
        <v>0.2301506996154785</v>
      </c>
      <c r="C11" t="s">
        <v>58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>
  <dimension ref="A1:C11"/>
  <sheetViews>
    <sheetView workbookViewId="0"/>
  </sheetViews>
  <sheetFormatPr defaultRowHeight="15"/>
  <cols>
    <col min="1" max="1" width="96.7109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HYPERLINK("https://bmsprod.service-now.com/nav_to.do?uri=%2Fkb_view.do%3Fsysparm_article%3DKB0011033%26sysparm_stack%3D%26sysparm_view%3D","HDSA: Country Not Visible")</f>
        <v>0</v>
      </c>
      <c r="B2">
        <v>0.5658236145973206</v>
      </c>
      <c r="C2" t="s">
        <v>44</v>
      </c>
    </row>
    <row r="3" spans="1:3">
      <c r="A3">
        <f>HYPERLINK("https://bmsprod.service-now.com/nav_to.do?uri=%2Fkb_view.do%3Fsysparm_article%3DKB0011066%26sysparm_stack%3D%26sysparm_view%3D","HDSA: Siebel Clinical: Add a Person to BMS Team")</f>
        <v>0</v>
      </c>
      <c r="B3">
        <v>0.4084416925907135</v>
      </c>
      <c r="C3" t="s">
        <v>32</v>
      </c>
    </row>
    <row r="4" spans="1:3">
      <c r="A4">
        <f>HYPERLINK("https://bmsprod.service-now.com/nav_to.do?uri=%2Fkb_view.do%3Fsysparm_article%3DKB0010824%26sysparm_stack%3D%26sysparm_view%3D","How to add user under BMS Team in ECLIPSE")</f>
        <v>0</v>
      </c>
      <c r="B4">
        <v>0.2851035594940186</v>
      </c>
      <c r="C4" t="s">
        <v>96</v>
      </c>
    </row>
    <row r="5" spans="1:3">
      <c r="A5">
        <f>HYPERLINK("https://bmsprod.service-now.com/nav_to.do?uri=%2Fkb_view.do%3Fsysparm_article%3DKB0010854%26sysparm_stack%3D%26sysparm_view%3D","How to remove a Contact from BMS Team at Study, Country? (ECLIPSE)")</f>
        <v>0</v>
      </c>
      <c r="B5">
        <v>0.2637891173362732</v>
      </c>
      <c r="C5" t="s">
        <v>45</v>
      </c>
    </row>
    <row r="6" spans="1:3">
      <c r="A6">
        <f>HYPERLINK("https://bmsprod.service-now.com/nav_to.do?uri=%2Fkb_view.do%3Fsysparm_article%3DKB0011070%26sysparm_stack%3D%26sysparm_view%3D","HDSA: Siebel Clinical: Duplicate Site Contact Records Under The Site")</f>
        <v>0</v>
      </c>
      <c r="B6">
        <v>0.2581298649311066</v>
      </c>
      <c r="C6" t="s">
        <v>57</v>
      </c>
    </row>
    <row r="7" spans="1:3">
      <c r="A7">
        <f>HYPERLINK("https://bmsprod.service-now.com/nav_to.do?uri=%2Fkb_view.do%3Fsysparm_article%3DKB0042819%26sysparm_stack%3D%26sysparm_view%3D","How to change user role under Team Assignments in ECLIPSE")</f>
        <v>0</v>
      </c>
      <c r="B7">
        <v>0.2482653558254242</v>
      </c>
      <c r="C7" t="s">
        <v>50</v>
      </c>
    </row>
    <row r="8" spans="1:3">
      <c r="A8">
        <f>HYPERLINK("https://bmsprod.service-now.com/nav_to.do?uri=%2Fkb_view.do%3Fsysparm_article%3DKB0039620%26sysparm_stack%3D%26sysparm_view%3D","How to remove an employee record from BMS team at the Study, Country or Site level in ECLIPSE")</f>
        <v>0</v>
      </c>
      <c r="B8">
        <v>0.2453133910894394</v>
      </c>
      <c r="C8" t="s">
        <v>20</v>
      </c>
    </row>
    <row r="9" spans="1:3">
      <c r="A9">
        <f>HYPERLINK("https://bmsprod.service-now.com/nav_to.do?uri=%2Fkb_view.do%3Fsysparm_article%3DKB0042822%26sysparm_stack%3D%26sysparm_view%3D","How to swap user under Team Assignments tab in ECLIPSE")</f>
        <v>0</v>
      </c>
      <c r="B9">
        <v>0.2390420585870743</v>
      </c>
      <c r="C9" t="s">
        <v>49</v>
      </c>
    </row>
    <row r="10" spans="1:3">
      <c r="A10">
        <f>HYPERLINK("https://bmsprod.service-now.com/nav_to.do?uri=%2Fkb_view.do%3Fsysparm_article%3DKB0039615%26sysparm_stack%3D%26sysparm_view%3D","How to stop receiving Country Protocol Update Approval e-mail notifications in ECLIPSE")</f>
        <v>0</v>
      </c>
      <c r="B10">
        <v>0.2373003363609314</v>
      </c>
      <c r="C10" t="s">
        <v>132</v>
      </c>
    </row>
    <row r="11" spans="1:3">
      <c r="A11">
        <f>HYPERLINK("https://bmsprod.service-now.com/nav_to.do?uri=%2Fkb_view.do%3Fsysparm_article%3DKB0041596%26sysparm_stack%3D%26sysparm_view%3D","How to delete a Protocol Updates record in ECLIPSE")</f>
        <v>0</v>
      </c>
      <c r="B11">
        <v>0.2310697585344315</v>
      </c>
      <c r="C11" t="s">
        <v>22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>
  <dimension ref="A1:C11"/>
  <sheetViews>
    <sheetView workbookViewId="0"/>
  </sheetViews>
  <sheetFormatPr defaultRowHeight="15"/>
  <cols>
    <col min="1" max="1" width="109.7109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HYPERLINK("https://bmsprod.service-now.com/nav_to.do?uri=%2Fkb_view.do%3Fsysparm_article%3DKB0010841%26sysparm_stack%3D%26sysparm_view%3D","HDSA: Cannot Update the Country Enrollment Status Field from Recruiting to Other")</f>
        <v>0</v>
      </c>
      <c r="B2">
        <v>0.4765954613685608</v>
      </c>
      <c r="C2" t="s">
        <v>36</v>
      </c>
    </row>
    <row r="3" spans="1:3">
      <c r="A3">
        <f>HYPERLINK("https://bmsprod.service-now.com/nav_to.do?uri=%2Fkb_view.do%3Fsysparm_article%3DKB0011104%26sysparm_stack%3D%26sysparm_view%3D","HDSA:Siebel Clinical: Procedure to Correctly Scope Documents At The Protocol")</f>
        <v>0</v>
      </c>
      <c r="B3">
        <v>0.2867004573345184</v>
      </c>
      <c r="C3" t="s">
        <v>8</v>
      </c>
    </row>
    <row r="4" spans="1:3">
      <c r="A4">
        <f>HYPERLINK("https://bmsprod.service-now.com/nav_to.do?uri=%2Fkb_view.do%3Fsysparm_article%3DKB0011030%26sysparm_stack%3D%26sysparm_view%3D","HDSA: Cannot update the Study Enrollment Status field from Recruiting to Active, Not Recruiting")</f>
        <v>0</v>
      </c>
      <c r="B4">
        <v>0.2769232988357544</v>
      </c>
      <c r="C4" t="s">
        <v>35</v>
      </c>
    </row>
    <row r="5" spans="1:3">
      <c r="A5">
        <f>HYPERLINK("https://bmsprod.service-now.com/nav_to.do?uri=%2Fkb_view.do%3Fsysparm_article%3DKB0031333%26sysparm_stack%3D%26sysparm_view%3D","ECLIPSE:  Protocol Update Version not showing while picking protocol update/How to Perform Country Scoping")</f>
        <v>0</v>
      </c>
      <c r="B5">
        <v>0.2698592245578766</v>
      </c>
      <c r="C5" t="s">
        <v>5</v>
      </c>
    </row>
    <row r="6" spans="1:3">
      <c r="A6">
        <f>HYPERLINK("https://bmsprod.service-now.com/nav_to.do?uri=%2Fkb_view.do%3Fsysparm_article%3DKB0026920%26sysparm_stack%3D%26sysparm_view%3D","HDSA: Instructions for Republishing Team History in Eclipse - Study Level Roles")</f>
        <v>0</v>
      </c>
      <c r="B6">
        <v>0.2502667903900146</v>
      </c>
      <c r="C6" t="s">
        <v>52</v>
      </c>
    </row>
    <row r="7" spans="1:3">
      <c r="A7">
        <f>HYPERLINK("https://bmsprod.service-now.com/nav_to.do?uri=%2Fkb_view.do%3Fsysparm_article%3DKB0011101%26sysparm_stack%3D%26sysparm_view%3D","HDSA: Primary All vs My Protocol Site Views")</f>
        <v>0</v>
      </c>
      <c r="B7">
        <v>0.2264703512191772</v>
      </c>
      <c r="C7" t="s">
        <v>108</v>
      </c>
    </row>
    <row r="8" spans="1:3">
      <c r="A8">
        <f>HYPERLINK("https://bmsprod.service-now.com/nav_to.do?uri=%2Fkb_view.do%3Fsysparm_article%3DKB0010835%26sysparm_stack%3D%26sysparm_view%3D","HDSA: How Do I Enter Best Estimated Dates At The Study Level")</f>
        <v>0</v>
      </c>
      <c r="B8">
        <v>0.2046308517456055</v>
      </c>
      <c r="C8" t="s">
        <v>4</v>
      </c>
    </row>
    <row r="9" spans="1:3">
      <c r="A9">
        <f>HYPERLINK("https://bmsprod.service-now.com/nav_to.do?uri=%2Fkb_view.do%3Fsysparm_article%3DKB0033391%26sysparm_stack%3D%26sysparm_view%3D","How to perform transaction ZQQM_CFO â€“ QM Classification Find Objects in SAP")</f>
        <v>0</v>
      </c>
      <c r="B9">
        <v>0.2044518887996674</v>
      </c>
      <c r="C9" t="s">
        <v>272</v>
      </c>
    </row>
    <row r="10" spans="1:3">
      <c r="A10">
        <f>HYPERLINK("https://bmsprod.service-now.com/nav_to.do?uri=%2Fkb_view.do%3Fsysparm_article%3DKB0032018%26sysparm_stack%3D%26sysparm_view%3D","Viewing documents in eTMF that are not associated with binders")</f>
        <v>0</v>
      </c>
      <c r="B10">
        <v>0.199687734246254</v>
      </c>
      <c r="C10" t="s">
        <v>273</v>
      </c>
    </row>
    <row r="11" spans="1:3">
      <c r="A11">
        <f>HYPERLINK("https://bmsprod.service-now.com/nav_to.do?uri=%2Fkb_view.do%3Fsysparm_article%3DKB0011066%26sysparm_stack%3D%26sysparm_view%3D","HDSA: Siebel Clinical: Add a Person to BMS Team")</f>
        <v>0</v>
      </c>
      <c r="B11">
        <v>0.1987897753715515</v>
      </c>
      <c r="C11" t="s">
        <v>32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>
  <dimension ref="A1:C11"/>
  <sheetViews>
    <sheetView workbookViewId="0"/>
  </sheetViews>
  <sheetFormatPr defaultRowHeight="15"/>
  <cols>
    <col min="1" max="1" width="98.7109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HYPERLINK("https://bmsprod.service-now.com/nav_to.do?uri=%2Fkb_view.do%3Fsysparm_article%3DKB0010817%26sysparm_stack%3D%26sysparm_view%3D","HDSA: Site Enrollment Status Change State Model Transitions Available ")</f>
        <v>0</v>
      </c>
      <c r="B2">
        <v>0.6457271575927734</v>
      </c>
      <c r="C2" t="s">
        <v>17</v>
      </c>
    </row>
    <row r="3" spans="1:3">
      <c r="A3">
        <f>HYPERLINK("https://bmsprod.service-now.com/nav_to.do?uri=%2Fkb_view.do%3Fsysparm_article%3DKB0010821%26sysparm_stack%3D%26sysparm_view%3D","HDSA: Study Enrollment Status Change State Model Transitions Available")</f>
        <v>0</v>
      </c>
      <c r="B3">
        <v>0.5602628588676453</v>
      </c>
      <c r="C3" t="s">
        <v>21</v>
      </c>
    </row>
    <row r="4" spans="1:3">
      <c r="A4">
        <f>HYPERLINK("https://bmsprod.service-now.com/nav_to.do?uri=%2Fkb_view.do%3Fsysparm_article%3DKB0011032%26sysparm_stack%3D%26sysparm_view%3D","HDSA: Country Enrollment Status Change State Model Transitions Available ")</f>
        <v>0</v>
      </c>
      <c r="B4">
        <v>0.55080646276474</v>
      </c>
      <c r="C4" t="s">
        <v>19</v>
      </c>
    </row>
    <row r="5" spans="1:3">
      <c r="A5">
        <f>HYPERLINK("https://bmsprod.service-now.com/nav_to.do?uri=%2Fkb_view.do%3Fsysparm_article%3DKB0011034%26sysparm_stack%3D%26sysparm_view%3D","HDSA: Country Status Change State Model Transitions Available ")</f>
        <v>0</v>
      </c>
      <c r="B5">
        <v>0.4828730225563049</v>
      </c>
      <c r="C5" t="s">
        <v>15</v>
      </c>
    </row>
    <row r="6" spans="1:3">
      <c r="A6">
        <f>HYPERLINK("https://bmsprod.service-now.com/nav_to.do?uri=%2Fkb_view.do%3Fsysparm_article%3DKB0010822%26sysparm_stack%3D%26sysparm_view%3D","HDSA: Study Status Change State Model Transitions available")</f>
        <v>0</v>
      </c>
      <c r="B6">
        <v>0.4726401567459106</v>
      </c>
      <c r="C6" t="s">
        <v>18</v>
      </c>
    </row>
    <row r="7" spans="1:3">
      <c r="A7">
        <f>HYPERLINK("https://bmsprod.service-now.com/nav_to.do?uri=%2Fkb_view.do%3Fsysparm_article%3DKB0012546%26sysparm_stack%3D%26sysparm_view%3D","HDSA - Update Country Status from On Hold to Cancelled")</f>
        <v>0</v>
      </c>
      <c r="B7">
        <v>0.4164040684700012</v>
      </c>
      <c r="C7" t="s">
        <v>16</v>
      </c>
    </row>
    <row r="8" spans="1:3">
      <c r="A8">
        <f>HYPERLINK("https://bmsprod.service-now.com/nav_to.do?uri=%2Fkb_view.do%3Fsysparm_article%3DKB0096914%26sysparm_stack%3D%26sysparm_view%3D","How to change site status from Active to Selected in ECLIPSE")</f>
        <v>0</v>
      </c>
      <c r="B8">
        <v>0.3143024444580078</v>
      </c>
      <c r="C8" t="s">
        <v>13</v>
      </c>
    </row>
    <row r="9" spans="1:3">
      <c r="A9">
        <f>HYPERLINK("https://bmsprod.service-now.com/nav_to.do?uri=%2Fkb_view.do%3Fsysparm_article%3DKB0011030%26sysparm_stack%3D%26sysparm_view%3D","HDSA: Cannot update the Study Enrollment Status field from Recruiting to Active, Not Recruiting")</f>
        <v>0</v>
      </c>
      <c r="B9">
        <v>0.3063275516033173</v>
      </c>
      <c r="C9" t="s">
        <v>35</v>
      </c>
    </row>
    <row r="10" spans="1:3">
      <c r="A10">
        <f>HYPERLINK("https://bmsprod.service-now.com/nav_to.do?uri=%2Fkb_view.do%3Fsysparm_article%3DKB0010848%26sysparm_stack%3D%26sysparm_view%3D","HDSA: Siebel Clinical: How To Change A Site Status From Selected To Active")</f>
        <v>0</v>
      </c>
      <c r="B10">
        <v>0.2533652186393738</v>
      </c>
      <c r="C10" t="s">
        <v>14</v>
      </c>
    </row>
    <row r="11" spans="1:3">
      <c r="A11">
        <f>HYPERLINK("https://bmsprod.service-now.com/nav_to.do?uri=%2Fkb_view.do%3Fsysparm_article%3DKB0015994%26sysparm_stack%3D%26sysparm_view%3D","clinSIGHT:  Site Re-open in clinSIGHT")</f>
        <v>0</v>
      </c>
      <c r="B11">
        <v>0.2315229773521423</v>
      </c>
      <c r="C11" t="s">
        <v>266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C11"/>
  <sheetViews>
    <sheetView workbookViewId="0"/>
  </sheetViews>
  <sheetFormatPr defaultRowHeight="15"/>
  <cols>
    <col min="1" max="1" width="82.7109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HYPERLINK("https://bmsprod.service-now.com/nav_to.do?uri=%2Fkb_view.do%3Fsysparm_article%3DKB0042820%26sysparm_stack%3D%26sysparm_view%3D","How to copy the Team Assignment records in ECLIPSE")</f>
        <v>0</v>
      </c>
      <c r="B2">
        <v>0.5749152302742004</v>
      </c>
      <c r="C2" t="s">
        <v>48</v>
      </c>
    </row>
    <row r="3" spans="1:3">
      <c r="A3">
        <f>HYPERLINK("https://bmsprod.service-now.com/nav_to.do?uri=%2Fkb_view.do%3Fsysparm_article%3DKB0042822%26sysparm_stack%3D%26sysparm_view%3D","How to swap user under Team Assignments tab in ECLIPSE")</f>
        <v>0</v>
      </c>
      <c r="B3">
        <v>0.4792207479476929</v>
      </c>
      <c r="C3" t="s">
        <v>49</v>
      </c>
    </row>
    <row r="4" spans="1:3">
      <c r="A4">
        <f>HYPERLINK("https://bmsprod.service-now.com/nav_to.do?uri=%2Fkb_view.do%3Fsysparm_article%3DKB0042819%26sysparm_stack%3D%26sysparm_view%3D","How to change user role under Team Assignments in ECLIPSE")</f>
        <v>0</v>
      </c>
      <c r="B4">
        <v>0.4584575295448303</v>
      </c>
      <c r="C4" t="s">
        <v>50</v>
      </c>
    </row>
    <row r="5" spans="1:3">
      <c r="A5">
        <f>HYPERLINK("https://bmsprod.service-now.com/nav_to.do?uri=%2Fkb_view.do%3Fsysparm_article%3DKB0042818%26sysparm_stack%3D%26sysparm_view%3D","How to make batch End date under Team Assignments tab in ECLIPSE")</f>
        <v>0</v>
      </c>
      <c r="B5">
        <v>0.395963728427887</v>
      </c>
      <c r="C5" t="s">
        <v>51</v>
      </c>
    </row>
    <row r="6" spans="1:3">
      <c r="A6">
        <f>HYPERLINK("https://bmsprod.service-now.com/nav_to.do?uri=%2Fkb_view.do%3Fsysparm_article%3DKB0026920%26sysparm_stack%3D%26sysparm_view%3D","HDSA: Instructions for Republishing Team History in Eclipse - Study Level Roles")</f>
        <v>0</v>
      </c>
      <c r="B6">
        <v>0.2520716190338135</v>
      </c>
      <c r="C6" t="s">
        <v>52</v>
      </c>
    </row>
    <row r="7" spans="1:3">
      <c r="A7">
        <f>HYPERLINK("https://bmsprod.service-now.com/nav_to.do?uri=%2Fkb_view.do%3Fsysparm_article%3DKB0045106%26sysparm_stack%3D%26sysparm_view%3D","How to  add user to all Countries and Site teams under a Study in ECLIPSE")</f>
        <v>0</v>
      </c>
      <c r="B7">
        <v>0.2470464259386063</v>
      </c>
      <c r="C7" t="s">
        <v>53</v>
      </c>
    </row>
    <row r="8" spans="1:3">
      <c r="A8">
        <f>HYPERLINK("https://bmsprod.service-now.com/nav_to.do?uri=%2Fkb_view.do%3Fsysparm_article%3DKB0044754%26sysparm_stack%3D%26sysparm_view%3D","How to change Fund Currency in ECLIPSE")</f>
        <v>0</v>
      </c>
      <c r="B8">
        <v>0.2437613904476166</v>
      </c>
      <c r="C8" t="s">
        <v>10</v>
      </c>
    </row>
    <row r="9" spans="1:3">
      <c r="A9">
        <f>HYPERLINK("https://bmsprod.service-now.com/nav_to.do?uri=%2Fkb_view.do%3Fsysparm_article%3DKB0031261%26sysparm_stack%3D%26sysparm_view%3D","How to update the end date in the Team Assignment View record in ECLIPSE")</f>
        <v>0</v>
      </c>
      <c r="B9">
        <v>0.2406907081604004</v>
      </c>
      <c r="C9" t="s">
        <v>54</v>
      </c>
    </row>
    <row r="10" spans="1:3">
      <c r="A10">
        <f>HYPERLINK("https://bmsprod.service-now.com/nav_to.do?uri=%2Fkb_view.do%3Fsysparm_article%3DKB0071975%26sysparm_stack%3D%26sysparm_view%3D","How to search for BMS 360 content in Search.bms.com")</f>
        <v>0</v>
      </c>
      <c r="B10">
        <v>0.2219957709312439</v>
      </c>
      <c r="C10" t="s">
        <v>55</v>
      </c>
    </row>
    <row r="11" spans="1:3">
      <c r="A11">
        <f>HYPERLINK("https://bmsprod.service-now.com/nav_to.do?uri=%2Fkb_view.do%3Fsysparm_article%3DKB0073339%26sysparm_stack%3D%26sysparm_view%3D","How to remove a member from a vitalize group")</f>
        <v>0</v>
      </c>
      <c r="B11">
        <v>0.2184436619281769</v>
      </c>
      <c r="C11" t="s">
        <v>56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>
  <dimension ref="A1:C11"/>
  <sheetViews>
    <sheetView workbookViewId="0"/>
  </sheetViews>
  <sheetFormatPr defaultRowHeight="15"/>
  <cols>
    <col min="1" max="1" width="98.7109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HYPERLINK("https://bmsprod.service-now.com/nav_to.do?uri=%2Fkb_view.do%3Fsysparm_article%3DKB0011032%26sysparm_stack%3D%26sysparm_view%3D","HDSA: Country Enrollment Status Change State Model Transitions Available ")</f>
        <v>0</v>
      </c>
      <c r="B2">
        <v>0.6618310213088989</v>
      </c>
      <c r="C2" t="s">
        <v>19</v>
      </c>
    </row>
    <row r="3" spans="1:3">
      <c r="A3">
        <f>HYPERLINK("https://bmsprod.service-now.com/nav_to.do?uri=%2Fkb_view.do%3Fsysparm_article%3DKB0010817%26sysparm_stack%3D%26sysparm_view%3D","HDSA: Site Enrollment Status Change State Model Transitions Available ")</f>
        <v>0</v>
      </c>
      <c r="B3">
        <v>0.6022220849990845</v>
      </c>
      <c r="C3" t="s">
        <v>17</v>
      </c>
    </row>
    <row r="4" spans="1:3">
      <c r="A4">
        <f>HYPERLINK("https://bmsprod.service-now.com/nav_to.do?uri=%2Fkb_view.do%3Fsysparm_article%3DKB0010821%26sysparm_stack%3D%26sysparm_view%3D","HDSA: Study Enrollment Status Change State Model Transitions Available")</f>
        <v>0</v>
      </c>
      <c r="B4">
        <v>0.5994513630867004</v>
      </c>
      <c r="C4" t="s">
        <v>21</v>
      </c>
    </row>
    <row r="5" spans="1:3">
      <c r="A5">
        <f>HYPERLINK("https://bmsprod.service-now.com/nav_to.do?uri=%2Fkb_view.do%3Fsysparm_article%3DKB0011034%26sysparm_stack%3D%26sysparm_view%3D","HDSA: Country Status Change State Model Transitions Available ")</f>
        <v>0</v>
      </c>
      <c r="B5">
        <v>0.5227496027946472</v>
      </c>
      <c r="C5" t="s">
        <v>15</v>
      </c>
    </row>
    <row r="6" spans="1:3">
      <c r="A6">
        <f>HYPERLINK("https://bmsprod.service-now.com/nav_to.do?uri=%2Fkb_view.do%3Fsysparm_article%3DKB0010822%26sysparm_stack%3D%26sysparm_view%3D","HDSA: Study Status Change State Model Transitions available")</f>
        <v>0</v>
      </c>
      <c r="B6">
        <v>0.488341212272644</v>
      </c>
      <c r="C6" t="s">
        <v>18</v>
      </c>
    </row>
    <row r="7" spans="1:3">
      <c r="A7">
        <f>HYPERLINK("https://bmsprod.service-now.com/nav_to.do?uri=%2Fkb_view.do%3Fsysparm_article%3DKB0012546%26sysparm_stack%3D%26sysparm_view%3D","HDSA - Update Country Status from On Hold to Cancelled")</f>
        <v>0</v>
      </c>
      <c r="B7">
        <v>0.4317700266838074</v>
      </c>
      <c r="C7" t="s">
        <v>16</v>
      </c>
    </row>
    <row r="8" spans="1:3">
      <c r="A8">
        <f>HYPERLINK("https://bmsprod.service-now.com/nav_to.do?uri=%2Fkb_view.do%3Fsysparm_article%3DKB0011030%26sysparm_stack%3D%26sysparm_view%3D","HDSA: Cannot update the Study Enrollment Status field from Recruiting to Active, Not Recruiting")</f>
        <v>0</v>
      </c>
      <c r="B8">
        <v>0.3082138001918793</v>
      </c>
      <c r="C8" t="s">
        <v>35</v>
      </c>
    </row>
    <row r="9" spans="1:3">
      <c r="A9">
        <f>HYPERLINK("https://bmsprod.service-now.com/nav_to.do?uri=%2Fkb_view.do%3Fsysparm_article%3DKB0096914%26sysparm_stack%3D%26sysparm_view%3D","How to change site status from Active to Selected in ECLIPSE")</f>
        <v>0</v>
      </c>
      <c r="B9">
        <v>0.2907861173152924</v>
      </c>
      <c r="C9" t="s">
        <v>13</v>
      </c>
    </row>
    <row r="10" spans="1:3">
      <c r="A10">
        <f>HYPERLINK("https://bmsprod.service-now.com/nav_to.do?uri=%2Fkb_view.do%3Fsysparm_article%3DKB0035717%26sysparm_stack%3D%26sysparm_view%3D","How to verify Milestone roll up functionality or fix Milestone roll up issues in ECLIPSE")</f>
        <v>0</v>
      </c>
      <c r="B10">
        <v>0.2501265704631805</v>
      </c>
      <c r="C10" t="s">
        <v>170</v>
      </c>
    </row>
    <row r="11" spans="1:3">
      <c r="A11">
        <f>HYPERLINK("https://bmsprod.service-now.com/nav_to.do?uri=%2Fkb_view.do%3Fsysparm_article%3DKB0010848%26sysparm_stack%3D%26sysparm_view%3D","HDSA: Siebel Clinical: How To Change A Site Status From Selected To Active")</f>
        <v>0</v>
      </c>
      <c r="B11">
        <v>0.2489152252674103</v>
      </c>
      <c r="C11" t="s">
        <v>14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>
  <dimension ref="A1:C11"/>
  <sheetViews>
    <sheetView workbookViewId="0"/>
  </sheetViews>
  <sheetFormatPr defaultRowHeight="15"/>
  <cols>
    <col min="1" max="1" width="108.7109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HYPERLINK("https://bmsprod.service-now.com/nav_to.do?uri=%2Fkb_view.do%3Fsysparm_article%3DKB0011053%26sysparm_stack%3D%26sysparm_view%3D","HDSA: LPLV LT At Study Is Not Populating / Not Getting Roll-Up From Country")</f>
        <v>0</v>
      </c>
      <c r="B2">
        <v>0.6516113877296448</v>
      </c>
      <c r="C2" t="s">
        <v>209</v>
      </c>
    </row>
    <row r="3" spans="1:3">
      <c r="A3">
        <f>HYPERLINK("https://bmsprod.service-now.com/nav_to.do?uri=%2Fkb_view.do%3Fsysparm_article%3DKB0011052%26sysparm_stack%3D%26sysparm_view%3D","HDSA: LPLV LT At Country Is Not Populating / Not Getting Roll-Up From Sites.")</f>
        <v>0</v>
      </c>
      <c r="B3">
        <v>0.6475170254707336</v>
      </c>
      <c r="C3" t="s">
        <v>38</v>
      </c>
    </row>
    <row r="4" spans="1:3">
      <c r="A4">
        <f>HYPERLINK("https://bmsprod.service-now.com/nav_to.do?uri=%2Fkb_view.do%3Fsysparm_article%3DKB0011051%26sysparm_stack%3D%26sysparm_view%3D","HDSA:LPLV ST At Study Is Not Populating / Not Getting Roll-Up From Country")</f>
        <v>0</v>
      </c>
      <c r="B4">
        <v>0.6378799676895142</v>
      </c>
      <c r="C4" t="s">
        <v>158</v>
      </c>
    </row>
    <row r="5" spans="1:3">
      <c r="A5">
        <f>HYPERLINK("https://bmsprod.service-now.com/nav_to.do?uri=%2Fkb_view.do%3Fsysparm_article%3DKB0011050%26sysparm_stack%3D%26sysparm_view%3D","HDSA: LPLV ST At Country Is Not Populating / Not Getting Roll-Up From Sites.")</f>
        <v>0</v>
      </c>
      <c r="B5">
        <v>0.6361708641052246</v>
      </c>
      <c r="C5" t="s">
        <v>37</v>
      </c>
    </row>
    <row r="6" spans="1:3">
      <c r="A6">
        <f>HYPERLINK("https://bmsprod.service-now.com/nav_to.do?uri=%2Fkb_view.do%3Fsysparm_article%3DKB0011042%26sysparm_stack%3D%26sysparm_view%3D","HDSA: LPFV At Study Is Not Populating / Not Getting Roll-Up From Country. ")</f>
        <v>0</v>
      </c>
      <c r="B6">
        <v>0.6225239038467407</v>
      </c>
      <c r="C6" t="s">
        <v>205</v>
      </c>
    </row>
    <row r="7" spans="1:3">
      <c r="A7">
        <f>HYPERLINK("https://bmsprod.service-now.com/nav_to.do?uri=%2Fkb_view.do%3Fsysparm_article%3DKB0011054%26sysparm_stack%3D%26sysparm_view%3D","HDSA: LPFV At Country Is Not Populating / Not getting Roll - Up From Sites")</f>
        <v>0</v>
      </c>
      <c r="B7">
        <v>0.609857439994812</v>
      </c>
      <c r="C7" t="s">
        <v>206</v>
      </c>
    </row>
    <row r="8" spans="1:3">
      <c r="A8">
        <f>HYPERLINK("https://bmsprod.service-now.com/nav_to.do?uri=%2Fkb_view.do%3Fsysparm_article%3DKB0011047%26sysparm_stack%3D%26sysparm_view%3D","HDSA:LPFT At Study Is Not Populating / Not Getting Roll-Up From Country.")</f>
        <v>0</v>
      </c>
      <c r="B8">
        <v>0.6090012788772583</v>
      </c>
      <c r="C8" t="s">
        <v>207</v>
      </c>
    </row>
    <row r="9" spans="1:3">
      <c r="A9">
        <f>HYPERLINK("https://bmsprod.service-now.com/nav_to.do?uri=%2Fkb_view.do%3Fsysparm_article%3DKB0011060%26sysparm_stack%3D%26sysparm_view%3D","HDSA: LPLT At Country Is Not Populating / Not Getting Roll - Up From Sites")</f>
        <v>0</v>
      </c>
      <c r="B9">
        <v>0.592247486114502</v>
      </c>
      <c r="C9" t="s">
        <v>157</v>
      </c>
    </row>
    <row r="10" spans="1:3">
      <c r="A10">
        <f>HYPERLINK("https://bmsprod.service-now.com/nav_to.do?uri=%2Fkb_view.do%3Fsysparm_article%3DKB0040412%26sysparm_stack%3D%26sysparm_view%3D","How to resolve issues if LPLV ST at Country Is not populating / not getting roll-up from Sites in ECLIPSE")</f>
        <v>0</v>
      </c>
      <c r="B10">
        <v>0.590161919593811</v>
      </c>
      <c r="C10" t="s">
        <v>156</v>
      </c>
    </row>
    <row r="11" spans="1:3">
      <c r="A11">
        <f>HYPERLINK("https://bmsprod.service-now.com/nav_to.do?uri=%2Fkb_view.do%3Fsysparm_article%3DKB0011048%26sysparm_stack%3D%26sysparm_view%3D","HDSA: LPFT At Country Is Not Populating / Not Getting Roll - Up From Sites")</f>
        <v>0</v>
      </c>
      <c r="B11">
        <v>0.5879852771759033</v>
      </c>
      <c r="C11" t="s">
        <v>208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>
  <dimension ref="A1:C11"/>
  <sheetViews>
    <sheetView workbookViewId="0"/>
  </sheetViews>
  <sheetFormatPr defaultRowHeight="15"/>
  <cols>
    <col min="1" max="1" width="89.7109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HYPERLINK("https://bmsprod.service-now.com/nav_to.do?uri=%2Fkb_view.do%3Fsysparm_article%3DKB0071458%26sysparm_stack%3D%26sysparm_view%3D","Eclipse Tire3: How to resolve Contact and Account Management related issues in ECLIPSE")</f>
        <v>0</v>
      </c>
      <c r="B2">
        <v>0.6230558156967163</v>
      </c>
      <c r="C2" t="s">
        <v>119</v>
      </c>
    </row>
    <row r="3" spans="1:3">
      <c r="A3">
        <f>HYPERLINK("https://bmsprod.service-now.com/nav_to.do?uri=%2Fkb_view.do%3Fsysparm_article%3DKB0071462%26sysparm_stack%3D%26sysparm_view%3D","Eclipse Tire 3: How to resolve Application Approval Access related issues in ECLIPSE")</f>
        <v>0</v>
      </c>
      <c r="B3">
        <v>0.3491978645324707</v>
      </c>
      <c r="C3" t="s">
        <v>42</v>
      </c>
    </row>
    <row r="4" spans="1:3">
      <c r="A4">
        <f>HYPERLINK("https://bmsprod.service-now.com/nav_to.do?uri=%2Fkb_view.do%3Fsysparm_article%3DKB0035780%26sysparm_stack%3D%26sysparm_view%3D","How to resolve Fund related issues in ECLIPSE")</f>
        <v>0</v>
      </c>
      <c r="B4">
        <v>0.3013495802879333</v>
      </c>
      <c r="C4" t="s">
        <v>26</v>
      </c>
    </row>
    <row r="5" spans="1:3">
      <c r="A5">
        <f>HYPERLINK("https://bmsprod.service-now.com/nav_to.do?uri=%2Fkb_view.do%3Fsysparm_article%3DKB0011098%26sysparm_stack%3D%26sysparm_view%3D","How to resolve a drug supply address issue in ECLIPSE")</f>
        <v>0</v>
      </c>
      <c r="B5">
        <v>0.2729982733726501</v>
      </c>
      <c r="C5" t="s">
        <v>118</v>
      </c>
    </row>
    <row r="6" spans="1:3">
      <c r="A6">
        <f>HYPERLINK("https://bmsprod.service-now.com/nav_to.do?uri=%2Fkb_view.do%3Fsysparm_article%3DKB0012551%26sysparm_stack%3D%26sysparm_view%3D","HDSA: How to update Account/Contact/Employee information in ECLIPSE")</f>
        <v>0</v>
      </c>
      <c r="B6">
        <v>0.2675787806510925</v>
      </c>
      <c r="C6" t="s">
        <v>149</v>
      </c>
    </row>
    <row r="7" spans="1:3">
      <c r="A7">
        <f>HYPERLINK("https://bmsprod.service-now.com/nav_to.do?uri=%2Fkb_view.do%3Fsysparm_article%3DKB0034961%26sysparm_stack%3D%26sysparm_view%3D","How to change a contact's email address in ECLIPSE")</f>
        <v>0</v>
      </c>
      <c r="B7">
        <v>0.2569915950298309</v>
      </c>
      <c r="C7" t="s">
        <v>125</v>
      </c>
    </row>
    <row r="8" spans="1:3">
      <c r="A8">
        <f>HYPERLINK("https://bmsprod.service-now.com/nav_to.do?uri=%2Fkb_view.do%3Fsysparm_article%3DKB0035081%26sysparm_stack%3D%26sysparm_view%3D","How to verify Fund Adjustment Approval flow in ECLIPSE")</f>
        <v>0</v>
      </c>
      <c r="B8">
        <v>0.2414487600326538</v>
      </c>
      <c r="C8" t="s">
        <v>218</v>
      </c>
    </row>
    <row r="9" spans="1:3">
      <c r="A9">
        <f>HYPERLINK("https://bmsprod.service-now.com/nav_to.do?uri=%2Fkb_view.do%3Fsysparm_article%3DKB0010839%26sysparm_stack%3D%26sysparm_view%3D","How to troubleshoot Application Access issues in ECLIPSE")</f>
        <v>0</v>
      </c>
      <c r="B9">
        <v>0.2410483062267303</v>
      </c>
      <c r="C9" t="s">
        <v>82</v>
      </c>
    </row>
    <row r="10" spans="1:3">
      <c r="A10">
        <f>HYPERLINK("https://bmsprod.service-now.com/nav_to.do?uri=%2Fkb_view.do%3Fsysparm_article%3DKB0039611%26sysparm_stack%3D%26sysparm_view%3D","How to change a Primary Investigator in ECLIPSE")</f>
        <v>0</v>
      </c>
      <c r="B10">
        <v>0.2343516051769257</v>
      </c>
      <c r="C10" t="s">
        <v>192</v>
      </c>
    </row>
    <row r="11" spans="1:3">
      <c r="A11">
        <f>HYPERLINK("https://bmsprod.service-now.com/nav_to.do?uri=%2Fkb_view.do%3Fsysparm_article%3DKB0039985%26sysparm_stack%3D%26sysparm_view%3D","How to add a contact to the CFM Reviewers Group in ECLIPSE")</f>
        <v>0</v>
      </c>
      <c r="B11">
        <v>0.2337233871221542</v>
      </c>
      <c r="C11" t="s">
        <v>221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>
  <dimension ref="A1:C11"/>
  <sheetViews>
    <sheetView workbookViewId="0"/>
  </sheetViews>
  <sheetFormatPr defaultRowHeight="15"/>
  <cols>
    <col min="1" max="1" width="135.7109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HYPERLINK("https://bmsprod.service-now.com/nav_to.do?uri=%2Fkb_view.do%3Fsysparm_article%3DKB0039611%26sysparm_stack%3D%26sysparm_view%3D","How to change a Primary Investigator in ECLIPSE")</f>
        <v>0</v>
      </c>
      <c r="B2">
        <v>0.5652006864547729</v>
      </c>
      <c r="C2" t="s">
        <v>192</v>
      </c>
    </row>
    <row r="3" spans="1:3">
      <c r="A3">
        <f>HYPERLINK("https://bmsprod.service-now.com/nav_to.do?uri=%2Fkb_view.do%3Fsysparm_article%3DKB0034897%26sysparm_stack%3D%26sysparm_view%3D","How to add the PI contact and Primary Account for site in ECLIPSE")</f>
        <v>0</v>
      </c>
      <c r="B3">
        <v>0.4195030927658081</v>
      </c>
      <c r="C3" t="s">
        <v>85</v>
      </c>
    </row>
    <row r="4" spans="1:3">
      <c r="A4">
        <f>HYPERLINK("https://bmsprod.service-now.com/nav_to.do?uri=%2Fkb_view.do%3Fsysparm_article%3DKB0010844%26sysparm_stack%3D%26sysparm_view%3D","HDSA: Siebel Clinical: How Do I Change a Primary Investigator?")</f>
        <v>0</v>
      </c>
      <c r="B4">
        <v>0.3926822543144226</v>
      </c>
      <c r="C4" t="s">
        <v>199</v>
      </c>
    </row>
    <row r="5" spans="1:3">
      <c r="A5">
        <f>HYPERLINK("https://bmsprod.service-now.com/nav_to.do?uri=%2Fkb_view.do%3Fsysparm_article%3DKB0070882%26sysparm_stack%3D%26sysparm_view%3D","How to resolve contact not visible under the Site Management tab/how to create a Site Contact Application Approval record in ECLIPSE")</f>
        <v>0</v>
      </c>
      <c r="B5">
        <v>0.3074771761894226</v>
      </c>
      <c r="C5" t="s">
        <v>39</v>
      </c>
    </row>
    <row r="6" spans="1:3">
      <c r="A6">
        <f>HYPERLINK("https://bmsprod.service-now.com/nav_to.do?uri=%2Fkb_view.do%3Fsysparm_article%3DKB0044754%26sysparm_stack%3D%26sysparm_view%3D","How to change Fund Currency in ECLIPSE")</f>
        <v>0</v>
      </c>
      <c r="B6">
        <v>0.2802315950393677</v>
      </c>
      <c r="C6" t="s">
        <v>10</v>
      </c>
    </row>
    <row r="7" spans="1:3">
      <c r="A7">
        <f>HYPERLINK("https://bmsprod.service-now.com/nav_to.do?uri=%2Fkb_view.do%3Fsysparm_article%3DKB0035270%26sysparm_stack%3D%26sysparm_view%3D","How to associate the PI and Account while creating a new Site in ECLIPSE")</f>
        <v>0</v>
      </c>
      <c r="B7">
        <v>0.2748086452484131</v>
      </c>
      <c r="C7" t="s">
        <v>200</v>
      </c>
    </row>
    <row r="8" spans="1:3">
      <c r="A8">
        <f>HYPERLINK("https://bmsprod.service-now.com/nav_to.do?uri=%2Fkb_view.do%3Fsysparm_article%3DKB0026920%26sysparm_stack%3D%26sysparm_view%3D","HDSA: Instructions for Republishing Team History in Eclipse - Study Level Roles")</f>
        <v>0</v>
      </c>
      <c r="B8">
        <v>0.2639103829860687</v>
      </c>
      <c r="C8" t="s">
        <v>52</v>
      </c>
    </row>
    <row r="9" spans="1:3">
      <c r="A9">
        <f>HYPERLINK("https://bmsprod.service-now.com/nav_to.do?uri=%2Fkb_view.do%3Fsysparm_article%3DKB0010824%26sysparm_stack%3D%26sysparm_view%3D","How to add user under BMS Team in ECLIPSE")</f>
        <v>0</v>
      </c>
      <c r="B9">
        <v>0.2598023116588593</v>
      </c>
      <c r="C9" t="s">
        <v>96</v>
      </c>
    </row>
    <row r="10" spans="1:3">
      <c r="A10">
        <f>HYPERLINK("https://bmsprod.service-now.com/nav_to.do?uri=%2Fkb_view.do%3Fsysparm_article%3DKB0034852%26sysparm_stack%3D%26sysparm_view%3D","How to add or create a new address for a contact in ECLIPSE")</f>
        <v>0</v>
      </c>
      <c r="B10">
        <v>0.253444105386734</v>
      </c>
      <c r="C10" t="s">
        <v>59</v>
      </c>
    </row>
    <row r="11" spans="1:3">
      <c r="A11">
        <f>HYPERLINK("https://bmsprod.service-now.com/nav_to.do?uri=%2Fkb_view.do%3Fsysparm_article%3DKB0041596%26sysparm_stack%3D%26sysparm_view%3D","How to delete a Protocol Updates record in ECLIPSE")</f>
        <v>0</v>
      </c>
      <c r="B11">
        <v>0.249519944190979</v>
      </c>
      <c r="C11" t="s">
        <v>22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>
  <dimension ref="A1:C11"/>
  <sheetViews>
    <sheetView workbookViewId="0"/>
  </sheetViews>
  <sheetFormatPr defaultRowHeight="15"/>
  <cols>
    <col min="1" max="1" width="70.7109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HYPERLINK("https://bmsprod.service-now.com/nav_to.do?uri=%2Fkb_view.do%3Fsysparm_article%3DKB0011029%26sysparm_stack%3D%26sysparm_view%3D","HDSA: Account or Contact Name Change")</f>
        <v>0</v>
      </c>
      <c r="B2">
        <v>0.3863762021064758</v>
      </c>
      <c r="C2" t="s">
        <v>62</v>
      </c>
    </row>
    <row r="3" spans="1:3">
      <c r="A3">
        <f>HYPERLINK("https://bmsprod.service-now.com/nav_to.do?uri=%2Fkb_view.do%3Fsysparm_article%3DKB0044753%26sysparm_stack%3D%26sysparm_view%3D","How to change an Account or Contact Name in ECLIPSE")</f>
        <v>0</v>
      </c>
      <c r="B3">
        <v>0.3735471367835999</v>
      </c>
      <c r="C3" t="s">
        <v>148</v>
      </c>
    </row>
    <row r="4" spans="1:3">
      <c r="A4">
        <f>HYPERLINK("https://bmsprod.service-now.com/nav_to.do?uri=%2Fkb_view.do%3Fsysparm_article%3DKB0016025%26sysparm_stack%3D%26sysparm_view%3D","HDSA: Change the status of Account or Contact to Active/Inactive")</f>
        <v>0</v>
      </c>
      <c r="B4">
        <v>0.3731492757797241</v>
      </c>
      <c r="C4" t="s">
        <v>150</v>
      </c>
    </row>
    <row r="5" spans="1:3">
      <c r="A5">
        <f>HYPERLINK("https://bmsprod.service-now.com/nav_to.do?uri=%2Fkb_view.do%3Fsysparm_article%3DKB0012551%26sysparm_stack%3D%26sysparm_view%3D","HDSA: How to update Account/Contact/Employee information in ECLIPSE")</f>
        <v>0</v>
      </c>
      <c r="B5">
        <v>0.3370248675346375</v>
      </c>
      <c r="C5" t="s">
        <v>149</v>
      </c>
    </row>
    <row r="6" spans="1:3">
      <c r="A6">
        <f>HYPERLINK("https://bmsprod.service-now.com/nav_to.do?uri=%2Fkb_view.do%3Fsysparm_article%3DKB0034961%26sysparm_stack%3D%26sysparm_view%3D","How to change a contact's email address in ECLIPSE")</f>
        <v>0</v>
      </c>
      <c r="B6">
        <v>0.2311462908983231</v>
      </c>
      <c r="C6" t="s">
        <v>125</v>
      </c>
    </row>
    <row r="7" spans="1:3">
      <c r="A7">
        <f>HYPERLINK("https://bmsprod.service-now.com/nav_to.do?uri=%2Fkb_view.do%3Fsysparm_article%3DKB0011509%26sysparm_stack%3D%26sysparm_view%3D","How to change your name in Symyx ELN")</f>
        <v>0</v>
      </c>
      <c r="B7">
        <v>0.2245173156261444</v>
      </c>
      <c r="C7" t="s">
        <v>153</v>
      </c>
    </row>
    <row r="8" spans="1:3">
      <c r="A8">
        <f>HYPERLINK("https://bmsprod.service-now.com/nav_to.do?uri=%2Fkb_view.do%3Fsysparm_article%3DKB0071915%26sysparm_stack%3D%26sysparm_view%3D","How to create a request to change personal BMS email address ")</f>
        <v>0</v>
      </c>
      <c r="B8">
        <v>0.2238055467605591</v>
      </c>
      <c r="C8" t="s">
        <v>151</v>
      </c>
    </row>
    <row r="9" spans="1:3">
      <c r="A9">
        <f>HYPERLINK("https://bmsprod.service-now.com/nav_to.do?uri=%2Fkb_view.do%3Fsysparm_article%3DKB0010837%26sysparm_stack%3D%26sysparm_view%3D","HDSA: Siebel Clinical: Account Name Change ")</f>
        <v>0</v>
      </c>
      <c r="B9">
        <v>0.2195658087730408</v>
      </c>
      <c r="C9" t="s">
        <v>152</v>
      </c>
    </row>
    <row r="10" spans="1:3">
      <c r="A10">
        <f>HYPERLINK("https://bmsprod.service-now.com/nav_to.do?uri=%2Fkb_view.do%3Fsysparm_article%3DKB0027170%26sysparm_stack%3D%26sysparm_view%3D","How to request shared folder access for a Non-Person Account")</f>
        <v>0</v>
      </c>
      <c r="B10">
        <v>0.2176939845085144</v>
      </c>
      <c r="C10" t="s">
        <v>274</v>
      </c>
    </row>
    <row r="11" spans="1:3">
      <c r="A11">
        <f>HYPERLINK("https://bmsprod.service-now.com/nav_to.do?uri=%2Fkb_view.do%3Fsysparm_article%3DKB0039985%26sysparm_stack%3D%26sysparm_view%3D","How to add a contact to the CFM Reviewers Group in ECLIPSE")</f>
        <v>0</v>
      </c>
      <c r="B11">
        <v>0.2082541584968567</v>
      </c>
      <c r="C11" t="s">
        <v>221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>
  <dimension ref="A1:C11"/>
  <sheetViews>
    <sheetView workbookViewId="0"/>
  </sheetViews>
  <sheetFormatPr defaultRowHeight="15"/>
  <cols>
    <col min="1" max="1" width="85.7109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HYPERLINK("https://bmsprod.service-now.com/nav_to.do?uri=%2Fkb_view.do%3Fsysparm_article%3DKB0010818%26sysparm_stack%3D%26sysparm_view%3D","HDSA: Site Not Correctly Maintained In Eclipse")</f>
        <v>0</v>
      </c>
      <c r="B2">
        <v>0.6648953557014465</v>
      </c>
      <c r="C2" t="s">
        <v>275</v>
      </c>
    </row>
    <row r="3" spans="1:3">
      <c r="A3">
        <f>HYPERLINK("https://bmsprod.service-now.com/nav_to.do?uri=%2Fkb_view.do%3Fsysparm_article%3DKB0033802%26sysparm_stack%3D%26sysparm_view%3D","MyTrials: user is unable to see the sites in My Trials.")</f>
        <v>0</v>
      </c>
      <c r="B3">
        <v>0.2337067723274231</v>
      </c>
      <c r="C3" t="s">
        <v>276</v>
      </c>
    </row>
    <row r="4" spans="1:3">
      <c r="A4">
        <f>HYPERLINK("https://bmsprod.service-now.com/nav_to.do?uri=%2Fkb_view.do%3Fsysparm_article%3DKB0028849%26sysparm_stack%3D%26sysparm_view%3D","CLINSIGHT: Site Missing or Unavailable")</f>
        <v>0</v>
      </c>
      <c r="B4">
        <v>0.2297309339046478</v>
      </c>
      <c r="C4" t="s">
        <v>47</v>
      </c>
    </row>
    <row r="5" spans="1:3">
      <c r="A5">
        <f>HYPERLINK("https://bmsprod.service-now.com/nav_to.do?uri=%2Fkb_view.do%3Fsysparm_article%3DKB0011103%26sysparm_stack%3D%26sysparm_view%3D","HDSA:Siebel Clinical: MT,RIVRS and TAO Application Access Stuck in 'In Progress'")</f>
        <v>0</v>
      </c>
      <c r="B5">
        <v>0.2226142287254333</v>
      </c>
      <c r="C5" t="s">
        <v>241</v>
      </c>
    </row>
    <row r="6" spans="1:3">
      <c r="A6">
        <f>HYPERLINK("https://bmsprod.service-now.com/nav_to.do?uri=%2Fkb_view.do%3Fsysparm_article%3DKB0032907%26sysparm_stack%3D%26sysparm_view%3D","MyTrials: User unable to get access due to end date in Eclipse.")</f>
        <v>0</v>
      </c>
      <c r="B6">
        <v>0.2212329655885696</v>
      </c>
      <c r="C6" t="s">
        <v>83</v>
      </c>
    </row>
    <row r="7" spans="1:3">
      <c r="A7">
        <f>HYPERLINK("https://bmsprod.service-now.com/nav_to.do?uri=%2Fkb_view.do%3Fsysparm_article%3DKB0042819%26sysparm_stack%3D%26sysparm_view%3D","How to change user role under Team Assignments in ECLIPSE")</f>
        <v>0</v>
      </c>
      <c r="B7">
        <v>0.2171796560287476</v>
      </c>
      <c r="C7" t="s">
        <v>50</v>
      </c>
    </row>
    <row r="8" spans="1:3">
      <c r="A8">
        <f>HYPERLINK("https://bmsprod.service-now.com/nav_to.do?uri=%2Fkb_view.do%3Fsysparm_article%3DKB0032810%26sysparm_stack%3D%26sysparm_view%3D","MyTrials: User is not receiving RABS request for a site.")</f>
        <v>0</v>
      </c>
      <c r="B8">
        <v>0.2130039185285568</v>
      </c>
      <c r="C8" t="s">
        <v>277</v>
      </c>
    </row>
    <row r="9" spans="1:3">
      <c r="A9">
        <f>HYPERLINK("https://bmsprod.service-now.com/nav_to.do?uri=%2Fkb_view.do%3Fsysparm_article%3DKB0034594%26sysparm_stack%3D%26sysparm_view%3D","Certifying an item in eSetup")</f>
        <v>0</v>
      </c>
      <c r="B9">
        <v>0.2123014628887177</v>
      </c>
      <c r="C9" t="s">
        <v>278</v>
      </c>
    </row>
    <row r="10" spans="1:3">
      <c r="A10">
        <f>HYPERLINK("https://bmsprod.service-now.com/nav_to.do?uri=%2Fkb_view.do%3Fsysparm_article%3DKB0016026%26sysparm_stack%3D%26sysparm_view%3D","HDSA: Application Name â€“ Access Start date error when trying to create new appli")</f>
        <v>0</v>
      </c>
      <c r="B10">
        <v>0.2085821032524109</v>
      </c>
      <c r="C10" t="s">
        <v>195</v>
      </c>
    </row>
    <row r="11" spans="1:3">
      <c r="A11">
        <f>HYPERLINK("https://bmsprod.service-now.com/nav_to.do?uri=%2Fkb_view.do%3Fsysparm_article%3DKB0011071%26sysparm_stack%3D%26sysparm_view%3D","HDSA: Siebel Clinical: Cannot See The Contact At Site Management Screen")</f>
        <v>0</v>
      </c>
      <c r="B11">
        <v>0.2076559662818909</v>
      </c>
      <c r="C11" t="s">
        <v>25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>
  <dimension ref="A1:C11"/>
  <sheetViews>
    <sheetView workbookViewId="0"/>
  </sheetViews>
  <sheetFormatPr defaultRowHeight="15"/>
  <cols>
    <col min="1" max="1" width="115.7109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HYPERLINK("https://bmsprod.service-now.com/nav_to.do?uri=%2Fkb_view.do%3Fsysparm_article%3DKB0011027%26sysparm_stack%3D%26sysparm_view%3D","HDSA: Siebel Clinical: Siebel High Interactivity Framework Error Message")</f>
        <v>0</v>
      </c>
      <c r="B2">
        <v>0.5842154622077942</v>
      </c>
      <c r="C2" t="s">
        <v>160</v>
      </c>
    </row>
    <row r="3" spans="1:3">
      <c r="A3">
        <f>HYPERLINK("https://bmsprod.service-now.com/nav_to.do?uri=%2Fkb_view.do%3Fsysparm_article%3DKB0011093%26sysparm_stack%3D%26sysparm_view%3D","HDSA: Internet Explorer issues loading Eclipse Application")</f>
        <v>0</v>
      </c>
      <c r="B3">
        <v>0.5118348598480225</v>
      </c>
      <c r="C3" t="s">
        <v>159</v>
      </c>
    </row>
    <row r="4" spans="1:3">
      <c r="A4">
        <f>HYPERLINK("https://bmsprod.service-now.com/nav_to.do?uri=%2Fkb_view.do%3Fsysparm_article%3DKB0011099%26sysparm_stack%3D%26sysparm_view%3D","HDSA: OBIEE Login Page Continuous Displaying in Eclipse UI after Every Click")</f>
        <v>0</v>
      </c>
      <c r="B4">
        <v>0.3647136092185974</v>
      </c>
      <c r="C4" t="s">
        <v>161</v>
      </c>
    </row>
    <row r="5" spans="1:3">
      <c r="A5">
        <f>HYPERLINK("https://bmsprod.service-now.com/nav_to.do?uri=%2Fkb_view.do%3Fsysparm_article%3DKB0040275%26sysparm_stack%3D%26sysparm_view%3D","This article explains how to troubleshoot if OBIEE Login page is continuously displayed on each click in ECLIPSE")</f>
        <v>0</v>
      </c>
      <c r="B5">
        <v>0.3338881134986877</v>
      </c>
      <c r="C5" t="s">
        <v>163</v>
      </c>
    </row>
    <row r="6" spans="1:3">
      <c r="A6">
        <f>HYPERLINK("https://bmsprod.service-now.com/nav_to.do?uri=%2Fkb_view.do%3Fsysparm_article%3DKB0038900%26sysparm_stack%3D%26sysparm_view%3D","How to add favorites in Internet Explorer")</f>
        <v>0</v>
      </c>
      <c r="B6">
        <v>0.2983328402042389</v>
      </c>
      <c r="C6" t="s">
        <v>166</v>
      </c>
    </row>
    <row r="7" spans="1:3">
      <c r="A7">
        <f>HYPERLINK("https://bmsprod.service-now.com/nav_to.do?uri=%2Fkb_view.do%3Fsysparm_article%3DKB0026454%26sysparm_stack%3D%26sysparm_view%3D","HDSA SVD  Resource Management JRE and IE versions Compatibility Details")</f>
        <v>0</v>
      </c>
      <c r="B7">
        <v>0.2730610370635986</v>
      </c>
      <c r="C7" t="s">
        <v>279</v>
      </c>
    </row>
    <row r="8" spans="1:3">
      <c r="A8">
        <f>HYPERLINK("https://bmsprod.service-now.com/nav_to.do?uri=%2Fkb_view.do%3Fsysparm_article%3DKB0025940%26sysparm_stack%3D%26sysparm_view%3D","How to delete Internet Explorer cookies and temporary files")</f>
        <v>0</v>
      </c>
      <c r="B8">
        <v>0.2692685127258301</v>
      </c>
      <c r="C8" t="s">
        <v>280</v>
      </c>
    </row>
    <row r="9" spans="1:3">
      <c r="A9">
        <f>HYPERLINK("https://bmsprod.service-now.com/nav_to.do?uri=%2Fkb_view.do%3Fsysparm_article%3DKB0029994%26sysparm_stack%3D%26sysparm_view%3D","HDSA:  Performance issues for Eclipse")</f>
        <v>0</v>
      </c>
      <c r="B9">
        <v>0.2650401592254639</v>
      </c>
      <c r="C9" t="s">
        <v>281</v>
      </c>
    </row>
    <row r="10" spans="1:3">
      <c r="A10">
        <f>HYPERLINK("https://bmsprod.service-now.com/nav_to.do?uri=%2Fkb_view.do%3Fsysparm_article%3DKB0029977%26sysparm_stack%3D%26sysparm_view%3D","HDSA:  Attachment is not able to open in ECLIPSE Open UI")</f>
        <v>0</v>
      </c>
      <c r="B10">
        <v>0.2569167613983154</v>
      </c>
      <c r="C10" t="s">
        <v>282</v>
      </c>
    </row>
    <row r="11" spans="1:3">
      <c r="A11">
        <f>HYPERLINK("https://bmsprod.service-now.com/nav_to.do?uri=%2Fkb_view.do%3Fsysparm_article%3DKB0070092%26sysparm_stack%3D%26sysparm_view%3D","INTERNET EXPLORER: Unable to navigate to public Wi-Fi splash screen")</f>
        <v>0</v>
      </c>
      <c r="B11">
        <v>0.2496038973331451</v>
      </c>
      <c r="C11" t="s">
        <v>283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>
  <dimension ref="A1:C11"/>
  <sheetViews>
    <sheetView workbookViewId="0"/>
  </sheetViews>
  <sheetFormatPr defaultRowHeight="15"/>
  <cols>
    <col min="1" max="1" width="115.7109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HYPERLINK("https://bmsprod.service-now.com/nav_to.do?uri=%2Fkb_view.do%3Fsysparm_article%3DKB0011099%26sysparm_stack%3D%26sysparm_view%3D","HDSA: OBIEE Login Page Continuous Displaying in Eclipse UI after Every Click")</f>
        <v>0</v>
      </c>
      <c r="B2">
        <v>0.6836867332458496</v>
      </c>
      <c r="C2" t="s">
        <v>161</v>
      </c>
    </row>
    <row r="3" spans="1:3">
      <c r="A3">
        <f>HYPERLINK("https://bmsprod.service-now.com/nav_to.do?uri=%2Fkb_view.do%3Fsysparm_article%3DKB0011093%26sysparm_stack%3D%26sysparm_view%3D","HDSA: Internet Explorer issues loading Eclipse Application")</f>
        <v>0</v>
      </c>
      <c r="B3">
        <v>0.3338320255279541</v>
      </c>
      <c r="C3" t="s">
        <v>159</v>
      </c>
    </row>
    <row r="4" spans="1:3">
      <c r="A4">
        <f>HYPERLINK("https://bmsprod.service-now.com/nav_to.do?uri=%2Fkb_view.do%3Fsysparm_article%3DKB0011027%26sysparm_stack%3D%26sysparm_view%3D","HDSA: Siebel Clinical: Siebel High Interactivity Framework Error Message")</f>
        <v>0</v>
      </c>
      <c r="B4">
        <v>0.3204375207424164</v>
      </c>
      <c r="C4" t="s">
        <v>160</v>
      </c>
    </row>
    <row r="5" spans="1:3">
      <c r="A5">
        <f>HYPERLINK("https://bmsprod.service-now.com/nav_to.do?uri=%2Fkb_view.do%3Fsysparm_article%3DKB0040275%26sysparm_stack%3D%26sysparm_view%3D","This article explains how to troubleshoot if OBIEE Login page is continuously displayed on each click in ECLIPSE")</f>
        <v>0</v>
      </c>
      <c r="B5">
        <v>0.303372323513031</v>
      </c>
      <c r="C5" t="s">
        <v>163</v>
      </c>
    </row>
    <row r="6" spans="1:3">
      <c r="A6">
        <f>HYPERLINK("https://bmsprod.service-now.com/nav_to.do?uri=%2Fkb_view.do%3Fsysparm_article%3DKB0070601%26sysparm_stack%3D%26sysparm_view%3D","Custom report")</f>
        <v>0</v>
      </c>
      <c r="B6">
        <v>0.2819654643535614</v>
      </c>
      <c r="C6" t="s">
        <v>284</v>
      </c>
    </row>
    <row r="7" spans="1:3">
      <c r="A7">
        <f>HYPERLINK("https://bmsprod.service-now.com/nav_to.do?uri=%2Fkb_view.do%3Fsysparm_article%3DKB0029862%26sysparm_stack%3D%26sysparm_view%3D","How to reset your Internet Explorer browser")</f>
        <v>0</v>
      </c>
      <c r="B7">
        <v>0.278193473815918</v>
      </c>
      <c r="C7" t="s">
        <v>167</v>
      </c>
    </row>
    <row r="8" spans="1:3">
      <c r="A8">
        <f>HYPERLINK("https://bmsprod.service-now.com/nav_to.do?uri=%2Fkb_view.do%3Fsysparm_article%3DKB0070865%26sysparm_stack%3D%26sysparm_view%3D","How to clear the report customization and browser cache in OBIEE Dashboard in ECLIPSE")</f>
        <v>0</v>
      </c>
      <c r="B8">
        <v>0.242268368601799</v>
      </c>
      <c r="C8" t="s">
        <v>285</v>
      </c>
    </row>
    <row r="9" spans="1:3">
      <c r="A9">
        <f>HYPERLINK("https://bmsprod.service-now.com/nav_to.do?uri=%2Fkb_view.do%3Fsysparm_article%3DKB0025943%26sysparm_stack%3D%26sysparm_view%3D","How to restore advanced settings in Internet Explorer")</f>
        <v>0</v>
      </c>
      <c r="B9">
        <v>0.2422571331262589</v>
      </c>
      <c r="C9" t="s">
        <v>286</v>
      </c>
    </row>
    <row r="10" spans="1:3">
      <c r="A10">
        <f>HYPERLINK("https://bmsprod.service-now.com/nav_to.do?uri=%2Fkb_view.do%3Fsysparm_article%3DKB0038900%26sysparm_stack%3D%26sysparm_view%3D","How to add favorites in Internet Explorer")</f>
        <v>0</v>
      </c>
      <c r="B10">
        <v>0.2360144257545471</v>
      </c>
      <c r="C10" t="s">
        <v>166</v>
      </c>
    </row>
    <row r="11" spans="1:3">
      <c r="A11">
        <f>HYPERLINK("https://bmsprod.service-now.com/nav_to.do?uri=%2Fkb_view.do%3Fsysparm_article%3DKB0025940%26sysparm_stack%3D%26sysparm_view%3D","How to delete Internet Explorer cookies and temporary files")</f>
        <v>0</v>
      </c>
      <c r="B11">
        <v>0.2296086847782135</v>
      </c>
      <c r="C11" t="s">
        <v>280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>
  <dimension ref="A1:C11"/>
  <sheetViews>
    <sheetView workbookViewId="0"/>
  </sheetViews>
  <sheetFormatPr defaultRowHeight="15"/>
  <cols>
    <col min="1" max="1" width="109.7109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HYPERLINK("https://bmsprod.service-now.com/nav_to.do?uri=%2Fkb_view.do%3Fsysparm_article%3DKB0011104%26sysparm_stack%3D%26sysparm_view%3D","HDSA:Siebel Clinical: Procedure to Correctly Scope Documents At The Protocol")</f>
        <v>0</v>
      </c>
      <c r="B2">
        <v>0.6647361516952515</v>
      </c>
      <c r="C2" t="s">
        <v>8</v>
      </c>
    </row>
    <row r="3" spans="1:3">
      <c r="A3">
        <f>HYPERLINK("https://bmsprod.service-now.com/nav_to.do?uri=%2Fkb_view.do%3Fsysparm_article%3DKB0031333%26sysparm_stack%3D%26sysparm_view%3D","ECLIPSE:  Protocol Update Version not showing while picking protocol update/How to Perform Country Scoping")</f>
        <v>0</v>
      </c>
      <c r="B3">
        <v>0.3543370366096497</v>
      </c>
      <c r="C3" t="s">
        <v>5</v>
      </c>
    </row>
    <row r="4" spans="1:3">
      <c r="A4">
        <f>HYPERLINK("https://bmsprod.service-now.com/nav_to.do?uri=%2Fkb_view.do%3Fsysparm_article%3DKB0010847%26sysparm_stack%3D%26sysparm_view%3D","HDSA: Siebel Clinical: How Do I Stop Getting Country Protocol Update Approval Em")</f>
        <v>0</v>
      </c>
      <c r="B4">
        <v>0.3042038083076477</v>
      </c>
      <c r="C4" t="s">
        <v>172</v>
      </c>
    </row>
    <row r="5" spans="1:3">
      <c r="A5">
        <f>HYPERLINK("https://bmsprod.service-now.com/nav_to.do?uri=%2Fkb_view.do%3Fsysparm_article%3DKB0039615%26sysparm_stack%3D%26sysparm_view%3D","How to stop receiving Country Protocol Update Approval e-mail notifications in ECLIPSE")</f>
        <v>0</v>
      </c>
      <c r="B5">
        <v>0.2911213040351868</v>
      </c>
      <c r="C5" t="s">
        <v>132</v>
      </c>
    </row>
    <row r="6" spans="1:3">
      <c r="A6">
        <f>HYPERLINK("https://bmsprod.service-now.com/nav_to.do?uri=%2Fkb_view.do%3Fsysparm_article%3DKB0011030%26sysparm_stack%3D%26sysparm_view%3D","HDSA: Cannot update the Study Enrollment Status field from Recruiting to Active, Not Recruiting")</f>
        <v>0</v>
      </c>
      <c r="B6">
        <v>0.2665247023105621</v>
      </c>
      <c r="C6" t="s">
        <v>35</v>
      </c>
    </row>
    <row r="7" spans="1:3">
      <c r="A7">
        <f>HYPERLINK("https://bmsprod.service-now.com/nav_to.do?uri=%2Fkb_view.do%3Fsysparm_article%3DKB0010841%26sysparm_stack%3D%26sysparm_view%3D","HDSA: Cannot Update the Country Enrollment Status Field from Recruiting to Other")</f>
        <v>0</v>
      </c>
      <c r="B7">
        <v>0.2547326385974884</v>
      </c>
      <c r="C7" t="s">
        <v>36</v>
      </c>
    </row>
    <row r="8" spans="1:3">
      <c r="A8">
        <f>HYPERLINK("https://bmsprod.service-now.com/nav_to.do?uri=%2Fkb_view.do%3Fsysparm_article%3DKB0041596%26sysparm_stack%3D%26sysparm_view%3D","How to delete a Protocol Updates record in ECLIPSE")</f>
        <v>0</v>
      </c>
      <c r="B8">
        <v>0.2456524521112442</v>
      </c>
      <c r="C8" t="s">
        <v>22</v>
      </c>
    </row>
    <row r="9" spans="1:3">
      <c r="A9">
        <f>HYPERLINK("https://bmsprod.service-now.com/nav_to.do?uri=%2Fkb_view.do%3Fsysparm_article%3DKB0026920%26sysparm_stack%3D%26sysparm_view%3D","HDSA: Instructions for Republishing Team History in Eclipse - Study Level Roles")</f>
        <v>0</v>
      </c>
      <c r="B9">
        <v>0.2346235811710358</v>
      </c>
      <c r="C9" t="s">
        <v>52</v>
      </c>
    </row>
    <row r="10" spans="1:3">
      <c r="A10">
        <f>HYPERLINK("https://bmsprod.service-now.com/nav_to.do?uri=%2Fkb_view.do%3Fsysparm_article%3DKB0029560%26sysparm_stack%3D%26sysparm_view%3D","Athena-SalesForce:PIs in fulfillments.")</f>
        <v>0</v>
      </c>
      <c r="B10">
        <v>0.2304661273956299</v>
      </c>
      <c r="C10" t="s">
        <v>287</v>
      </c>
    </row>
    <row r="11" spans="1:3">
      <c r="A11">
        <f>HYPERLINK("https://bmsprod.service-now.com/nav_to.do?uri=%2Fkb_view.do%3Fsysparm_article%3DKB0011041%26sysparm_stack%3D%26sysparm_view%3D","HDSA: Field Is Grayed Out, How To Enter MOH Approval Date For Country")</f>
        <v>0</v>
      </c>
      <c r="B11">
        <v>0.2261538803577423</v>
      </c>
      <c r="C11" t="s">
        <v>3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>
  <dimension ref="A1:C11"/>
  <sheetViews>
    <sheetView workbookViewId="0"/>
  </sheetViews>
  <sheetFormatPr defaultRowHeight="15"/>
  <cols>
    <col min="1" max="1" width="84.7109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HYPERLINK("https://bmsprod.service-now.com/nav_to.do?uri=%2Fkb_view.do%3Fsysparm_article%3DKB0011034%26sysparm_stack%3D%26sysparm_view%3D","HDSA: Country Status Change State Model Transitions Available ")</f>
        <v>0</v>
      </c>
      <c r="B2">
        <v>0.4530918002128601</v>
      </c>
      <c r="C2" t="s">
        <v>15</v>
      </c>
    </row>
    <row r="3" spans="1:3">
      <c r="A3">
        <f>HYPERLINK("https://bmsprod.service-now.com/nav_to.do?uri=%2Fkb_view.do%3Fsysparm_article%3DKB0010819%26sysparm_stack%3D%26sysparm_view%3D","ECLIPSE:  How to Change Site status change from "Active" to "Clinically Complete"")</f>
        <v>0</v>
      </c>
      <c r="B3">
        <v>0.4288354218006134</v>
      </c>
      <c r="C3" t="s">
        <v>34</v>
      </c>
    </row>
    <row r="4" spans="1:3">
      <c r="A4">
        <f>HYPERLINK("https://bmsprod.service-now.com/nav_to.do?uri=%2Fkb_view.do%3Fsysparm_article%3DKB0096914%26sysparm_stack%3D%26sysparm_view%3D","How to change site status from Active to Selected in ECLIPSE")</f>
        <v>0</v>
      </c>
      <c r="B4">
        <v>0.4277849793434143</v>
      </c>
      <c r="C4" t="s">
        <v>13</v>
      </c>
    </row>
    <row r="5" spans="1:3">
      <c r="A5">
        <f>HYPERLINK("https://bmsprod.service-now.com/nav_to.do?uri=%2Fkb_view.do%3Fsysparm_article%3DKB0010817%26sysparm_stack%3D%26sysparm_view%3D","HDSA: Site Enrollment Status Change State Model Transitions Available ")</f>
        <v>0</v>
      </c>
      <c r="B5">
        <v>0.397526741027832</v>
      </c>
      <c r="C5" t="s">
        <v>17</v>
      </c>
    </row>
    <row r="6" spans="1:3">
      <c r="A6">
        <f>HYPERLINK("https://bmsprod.service-now.com/nav_to.do?uri=%2Fkb_view.do%3Fsysparm_article%3DKB0010822%26sysparm_stack%3D%26sysparm_view%3D","HDSA: Study Status Change State Model Transitions available")</f>
        <v>0</v>
      </c>
      <c r="B6">
        <v>0.3851066827774048</v>
      </c>
      <c r="C6" t="s">
        <v>18</v>
      </c>
    </row>
    <row r="7" spans="1:3">
      <c r="A7">
        <f>HYPERLINK("https://bmsprod.service-now.com/nav_to.do?uri=%2Fkb_view.do%3Fsysparm_article%3DKB0011032%26sysparm_stack%3D%26sysparm_view%3D","HDSA: Country Enrollment Status Change State Model Transitions Available ")</f>
        <v>0</v>
      </c>
      <c r="B7">
        <v>0.3723280429840088</v>
      </c>
      <c r="C7" t="s">
        <v>19</v>
      </c>
    </row>
    <row r="8" spans="1:3">
      <c r="A8">
        <f>HYPERLINK("https://bmsprod.service-now.com/nav_to.do?uri=%2Fkb_view.do%3Fsysparm_article%3DKB0012546%26sysparm_stack%3D%26sysparm_view%3D","HDSA - Update Country Status from On Hold to Cancelled")</f>
        <v>0</v>
      </c>
      <c r="B8">
        <v>0.3466536998748779</v>
      </c>
      <c r="C8" t="s">
        <v>16</v>
      </c>
    </row>
    <row r="9" spans="1:3">
      <c r="A9">
        <f>HYPERLINK("https://bmsprod.service-now.com/nav_to.do?uri=%2Fkb_view.do%3Fsysparm_article%3DKB0010821%26sysparm_stack%3D%26sysparm_view%3D","HDSA: Study Enrollment Status Change State Model Transitions Available")</f>
        <v>0</v>
      </c>
      <c r="B9">
        <v>0.3399117588996887</v>
      </c>
      <c r="C9" t="s">
        <v>21</v>
      </c>
    </row>
    <row r="10" spans="1:3">
      <c r="A10">
        <f>HYPERLINK("https://bmsprod.service-now.com/nav_to.do?uri=%2Fkb_view.do%3Fsysparm_article%3DKB0010848%26sysparm_stack%3D%26sysparm_view%3D","HDSA: Siebel Clinical: How To Change A Site Status From Selected To Active")</f>
        <v>0</v>
      </c>
      <c r="B10">
        <v>0.332240879535675</v>
      </c>
      <c r="C10" t="s">
        <v>14</v>
      </c>
    </row>
    <row r="11" spans="1:3">
      <c r="A11">
        <f>HYPERLINK("https://bmsprod.service-now.com/nav_to.do?uri=%2Fkb_view.do%3Fsysparm_article%3DKB0011073%26sysparm_stack%3D%26sysparm_view%3D","HDSA: Siebel Clinical: Not Able to Enter the Site Clinical Complete Actual Date ")</f>
        <v>0</v>
      </c>
      <c r="B11">
        <v>0.2694641947746277</v>
      </c>
      <c r="C11" t="s">
        <v>11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C11"/>
  <sheetViews>
    <sheetView workbookViewId="0"/>
  </sheetViews>
  <sheetFormatPr defaultRowHeight="15"/>
  <cols>
    <col min="1" max="1" width="72.7109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HYPERLINK("https://bmsprod.service-now.com/nav_to.do?uri=%2Fkb_view.do%3Fsysparm_article%3DKB0016002%26sysparm_stack%3D%26sysparm_view%3D","HDSA: BMS ID not created")</f>
        <v>0</v>
      </c>
      <c r="B2">
        <v>0.5441634654998779</v>
      </c>
      <c r="C2" t="s">
        <v>29</v>
      </c>
    </row>
    <row r="3" spans="1:3">
      <c r="A3">
        <f>HYPERLINK("https://bmsprod.service-now.com/nav_to.do?uri=%2Fkb_view.do%3Fsysparm_article%3DKB0011070%26sysparm_stack%3D%26sysparm_view%3D","HDSA: Siebel Clinical: Duplicate Site Contact Records Under The Site")</f>
        <v>0</v>
      </c>
      <c r="B3">
        <v>0.3221918940544128</v>
      </c>
      <c r="C3" t="s">
        <v>57</v>
      </c>
    </row>
    <row r="4" spans="1:3">
      <c r="A4">
        <f>HYPERLINK("https://bmsprod.service-now.com/nav_to.do?uri=%2Fkb_view.do%3Fsysparm_article%3DKB0011106%26sysparm_stack%3D%26sysparm_view%3D","HDSA: Siebel Clinical: Unable To Edit Contact Birth Detail Fields")</f>
        <v>0</v>
      </c>
      <c r="B4">
        <v>0.2976908385753632</v>
      </c>
      <c r="C4" t="s">
        <v>58</v>
      </c>
    </row>
    <row r="5" spans="1:3">
      <c r="A5">
        <f>HYPERLINK("https://bmsprod.service-now.com/nav_to.do?uri=%2Fkb_view.do%3Fsysparm_article%3DKB0034852%26sysparm_stack%3D%26sysparm_view%3D","How to add or create a new address for a contact in ECLIPSE")</f>
        <v>0</v>
      </c>
      <c r="B5">
        <v>0.291134387254715</v>
      </c>
      <c r="C5" t="s">
        <v>59</v>
      </c>
    </row>
    <row r="6" spans="1:3">
      <c r="A6">
        <f>HYPERLINK("https://bmsprod.service-now.com/nav_to.do?uri=%2Fkb_view.do%3Fsysparm_article%3DKB0011078%26sysparm_stack%3D%26sysparm_view%3D","HDSA: Siebel Clinical: Unable to Change Fund Adjustment Review Status")</f>
        <v>0</v>
      </c>
      <c r="B6">
        <v>0.259208083152771</v>
      </c>
      <c r="C6" t="s">
        <v>28</v>
      </c>
    </row>
    <row r="7" spans="1:3">
      <c r="A7">
        <f>HYPERLINK("https://bmsprod.service-now.com/nav_to.do?uri=%2Fkb_view.do%3Fsysparm_article%3DKB0011039%26sysparm_stack%3D%26sysparm_view%3D","HDSA: Eclipse Contact Type Error In Contact View")</f>
        <v>0</v>
      </c>
      <c r="B7">
        <v>0.2452118992805481</v>
      </c>
      <c r="C7" t="s">
        <v>60</v>
      </c>
    </row>
    <row r="8" spans="1:3">
      <c r="A8">
        <f>HYPERLINK("https://bmsprod.service-now.com/nav_to.do?uri=%2Fkb_view.do%3Fsysparm_article%3DKB0039058%26sysparm_stack%3D%26sysparm_view%3D","Re-enabling an identity")</f>
        <v>0</v>
      </c>
      <c r="B8">
        <v>0.239326149225235</v>
      </c>
      <c r="C8" t="s">
        <v>61</v>
      </c>
    </row>
    <row r="9" spans="1:3">
      <c r="A9">
        <f>HYPERLINK("https://bmsprod.service-now.com/nav_to.do?uri=%2Fkb_view.do%3Fsysparm_article%3DKB0011029%26sysparm_stack%3D%26sysparm_view%3D","HDSA: Account or Contact Name Change")</f>
        <v>0</v>
      </c>
      <c r="B9">
        <v>0.2359922528266907</v>
      </c>
      <c r="C9" t="s">
        <v>62</v>
      </c>
    </row>
    <row r="10" spans="1:3">
      <c r="A10">
        <f>HYPERLINK("https://bmsprod.service-now.com/nav_to.do?uri=%2Fkb_view.do%3Fsysparm_article%3DKB0032906%26sysparm_stack%3D%26sysparm_view%3D","MyTrials: Name change")</f>
        <v>0</v>
      </c>
      <c r="B10">
        <v>0.2354680150747299</v>
      </c>
      <c r="C10" t="s">
        <v>63</v>
      </c>
    </row>
    <row r="11" spans="1:3">
      <c r="A11">
        <f>HYPERLINK("https://bmsprod.service-now.com/nav_to.do?uri=%2Fkb_view.do%3Fsysparm_article%3DKB0031229%26sysparm_stack%3D%26sysparm_view%3D","vitalize Problem: Service Area")</f>
        <v>0</v>
      </c>
      <c r="B11">
        <v>0.234608381986618</v>
      </c>
      <c r="C11" t="s">
        <v>64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>
  <dimension ref="A1:C11"/>
  <sheetViews>
    <sheetView workbookViewId="0"/>
  </sheetViews>
  <sheetFormatPr defaultRowHeight="15"/>
  <cols>
    <col min="1" max="1" width="83.7109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HYPERLINK("https://bmsprod.service-now.com/nav_to.do?uri=%2Fkb_view.do%3Fsysparm_article%3DKB0030876%26sysparm_stack%3D%26sysparm_view%3D","Eclipse:fund balance should not be zero for CA209-040-0017 ")</f>
        <v>0</v>
      </c>
      <c r="B2">
        <v>0.5037539601325989</v>
      </c>
      <c r="C2" t="s">
        <v>254</v>
      </c>
    </row>
    <row r="3" spans="1:3">
      <c r="A3">
        <f>HYPERLINK("https://bmsprod.service-now.com/nav_to.do?uri=%2Fkb_view.do%3Fsysparm_article%3DKB0011078%26sysparm_stack%3D%26sysparm_view%3D","HDSA: Siebel Clinical: Unable to Change Fund Adjustment Review Status")</f>
        <v>0</v>
      </c>
      <c r="B3">
        <v>0.3682585060596466</v>
      </c>
      <c r="C3" t="s">
        <v>28</v>
      </c>
    </row>
    <row r="4" spans="1:3">
      <c r="A4">
        <f>HYPERLINK("https://bmsprod.service-now.com/nav_to.do?uri=%2Fkb_view.do%3Fsysparm_article%3DKB0035081%26sysparm_stack%3D%26sysparm_view%3D","How to verify Fund Adjustment Approval flow in ECLIPSE")</f>
        <v>0</v>
      </c>
      <c r="B4">
        <v>0.3451240658760071</v>
      </c>
      <c r="C4" t="s">
        <v>218</v>
      </c>
    </row>
    <row r="5" spans="1:3">
      <c r="A5">
        <f>HYPERLINK("https://bmsprod.service-now.com/nav_to.do?uri=%2Fkb_view.do%3Fsysparm_article%3DKB0044754%26sysparm_stack%3D%26sysparm_view%3D","How to change Fund Currency in ECLIPSE")</f>
        <v>0</v>
      </c>
      <c r="B5">
        <v>0.3317512273788452</v>
      </c>
      <c r="C5" t="s">
        <v>10</v>
      </c>
    </row>
    <row r="6" spans="1:3">
      <c r="A6">
        <f>HYPERLINK("https://bmsprod.service-now.com/nav_to.do?uri=%2Fkb_view.do%3Fsysparm_article%3DKB0041643%26sysparm_stack%3D%26sysparm_view%3D","How to change Fund Reviewer or Approver in ECLIPSE")</f>
        <v>0</v>
      </c>
      <c r="B6">
        <v>0.3254171311855316</v>
      </c>
      <c r="C6" t="s">
        <v>217</v>
      </c>
    </row>
    <row r="7" spans="1:3">
      <c r="A7">
        <f>HYPERLINK("https://bmsprod.service-now.com/nav_to.do?uri=%2Fkb_view.do%3Fsysparm_article%3DKB0035780%26sysparm_stack%3D%26sysparm_view%3D","How to resolve Fund related issues in ECLIPSE")</f>
        <v>0</v>
      </c>
      <c r="B7">
        <v>0.3058360517024994</v>
      </c>
      <c r="C7" t="s">
        <v>26</v>
      </c>
    </row>
    <row r="8" spans="1:3">
      <c r="A8">
        <f>HYPERLINK("https://bmsprod.service-now.com/nav_to.do?uri=%2Fkb_view.do%3Fsysparm_article%3DKB0011090%26sysparm_stack%3D%26sysparm_view%3D","HDSA: Fund Information not in SAP - Integration error")</f>
        <v>0</v>
      </c>
      <c r="B8">
        <v>0.2763274610042572</v>
      </c>
      <c r="C8" t="s">
        <v>66</v>
      </c>
    </row>
    <row r="9" spans="1:3">
      <c r="A9">
        <f>HYPERLINK("https://bmsprod.service-now.com/nav_to.do?uri=%2Fkb_view.do%3Fsysparm_article%3DKB0041639%26sysparm_stack%3D%26sysparm_view%3D","How to resolve planned milestone dates issues at the fund level in ECLIPSE")</f>
        <v>0</v>
      </c>
      <c r="B9">
        <v>0.2541482150554657</v>
      </c>
      <c r="C9" t="s">
        <v>9</v>
      </c>
    </row>
    <row r="10" spans="1:3">
      <c r="A10">
        <f>HYPERLINK("https://bmsprod.service-now.com/nav_to.do?uri=%2Fkb_view.do%3Fsysparm_article%3DKB0040278%26sysparm_stack%3D%26sysparm_view%3D","How to troubleshoot Fund Integrated issues in ECLIPSE")</f>
        <v>0</v>
      </c>
      <c r="B10">
        <v>0.2495772391557693</v>
      </c>
      <c r="C10" t="s">
        <v>65</v>
      </c>
    </row>
    <row r="11" spans="1:3">
      <c r="A11">
        <f>HYPERLINK("https://bmsprod.service-now.com/nav_to.do?uri=%2Fkb_view.do%3Fsysparm_article%3DKB0011068%26sysparm_stack%3D%26sysparm_view%3D","HDSA: Siebel Clinical : Cannot Delete the Incorrect Attachment in the Adjustment")</f>
        <v>0</v>
      </c>
      <c r="B11">
        <v>0.2461843490600586</v>
      </c>
      <c r="C11" t="s">
        <v>216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>
  <dimension ref="A1:C11"/>
  <sheetViews>
    <sheetView workbookViewId="0"/>
  </sheetViews>
  <sheetFormatPr defaultRowHeight="15"/>
  <cols>
    <col min="1" max="1" width="109.7109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HYPERLINK("https://bmsprod.service-now.com/nav_to.do?uri=%2Fkb_view.do%3Fsysparm_article%3DKB0039615%26sysparm_stack%3D%26sysparm_view%3D","How to stop receiving Country Protocol Update Approval e-mail notifications in ECLIPSE")</f>
        <v>0</v>
      </c>
      <c r="B2">
        <v>0.5865970849990845</v>
      </c>
      <c r="C2" t="s">
        <v>132</v>
      </c>
    </row>
    <row r="3" spans="1:3">
      <c r="A3">
        <f>HYPERLINK("https://bmsprod.service-now.com/nav_to.do?uri=%2Fkb_view.do%3Fsysparm_article%3DKB0010847%26sysparm_stack%3D%26sysparm_view%3D","HDSA: Siebel Clinical: How Do I Stop Getting Country Protocol Update Approval Em")</f>
        <v>0</v>
      </c>
      <c r="B3">
        <v>0.435870885848999</v>
      </c>
      <c r="C3" t="s">
        <v>172</v>
      </c>
    </row>
    <row r="4" spans="1:3">
      <c r="A4">
        <f>HYPERLINK("https://bmsprod.service-now.com/nav_to.do?uri=%2Fkb_view.do%3Fsysparm_article%3DKB0039620%26sysparm_stack%3D%26sysparm_view%3D","How to remove an employee record from BMS team at the Study, Country or Site level in ECLIPSE")</f>
        <v>0</v>
      </c>
      <c r="B4">
        <v>0.3223225474357605</v>
      </c>
      <c r="C4" t="s">
        <v>20</v>
      </c>
    </row>
    <row r="5" spans="1:3">
      <c r="A5">
        <f>HYPERLINK("https://bmsprod.service-now.com/nav_to.do?uri=%2Fkb_view.do%3Fsysparm_article%3DKB0031333%26sysparm_stack%3D%26sysparm_view%3D","ECLIPSE:  Protocol Update Version not showing while picking protocol update/How to Perform Country Scoping")</f>
        <v>0</v>
      </c>
      <c r="B5">
        <v>0.3181740343570709</v>
      </c>
      <c r="C5" t="s">
        <v>5</v>
      </c>
    </row>
    <row r="6" spans="1:3">
      <c r="A6">
        <f>HYPERLINK("https://bmsprod.service-now.com/nav_to.do?uri=%2Fkb_view.do%3Fsysparm_article%3DKB0011104%26sysparm_stack%3D%26sysparm_view%3D","HDSA:Siebel Clinical: Procedure to Correctly Scope Documents At The Protocol")</f>
        <v>0</v>
      </c>
      <c r="B6">
        <v>0.3099684119224548</v>
      </c>
      <c r="C6" t="s">
        <v>8</v>
      </c>
    </row>
    <row r="7" spans="1:3">
      <c r="A7">
        <f>HYPERLINK("https://bmsprod.service-now.com/nav_to.do?uri=%2Fkb_view.do%3Fsysparm_article%3DKB0041596%26sysparm_stack%3D%26sysparm_view%3D","How to delete a Protocol Updates record in ECLIPSE")</f>
        <v>0</v>
      </c>
      <c r="B7">
        <v>0.2934775352478027</v>
      </c>
      <c r="C7" t="s">
        <v>22</v>
      </c>
    </row>
    <row r="8" spans="1:3">
      <c r="A8">
        <f>HYPERLINK("https://bmsprod.service-now.com/nav_to.do?uri=%2Fkb_view.do%3Fsysparm_article%3DKB0010854%26sysparm_stack%3D%26sysparm_view%3D","How to remove a Contact from BMS Team at Study, Country? (ECLIPSE)")</f>
        <v>0</v>
      </c>
      <c r="B8">
        <v>0.2708172202110291</v>
      </c>
      <c r="C8" t="s">
        <v>45</v>
      </c>
    </row>
    <row r="9" spans="1:3">
      <c r="A9">
        <f>HYPERLINK("https://bmsprod.service-now.com/nav_to.do?uri=%2Fkb_view.do%3Fsysparm_article%3DKB0045106%26sysparm_stack%3D%26sysparm_view%3D","How to  add user to all Countries and Site teams under a Study in ECLIPSE")</f>
        <v>0</v>
      </c>
      <c r="B9">
        <v>0.2643718421459198</v>
      </c>
      <c r="C9" t="s">
        <v>53</v>
      </c>
    </row>
    <row r="10" spans="1:3">
      <c r="A10">
        <f>HYPERLINK("https://bmsprod.service-now.com/nav_to.do?uri=%2Fkb_view.do%3Fsysparm_article%3DKB0034579%26sysparm_stack%3D%26sysparm_view%3D","How to use the eSetup save option")</f>
        <v>0</v>
      </c>
      <c r="B10">
        <v>0.2534970343112946</v>
      </c>
      <c r="C10" t="s">
        <v>288</v>
      </c>
    </row>
    <row r="11" spans="1:3">
      <c r="A11">
        <f>HYPERLINK("https://bmsprod.service-now.com/nav_to.do?uri=%2Fkb_view.do%3Fsysparm_article%3DKB0044754%26sysparm_stack%3D%26sysparm_view%3D","How to change Fund Currency in ECLIPSE")</f>
        <v>0</v>
      </c>
      <c r="B11">
        <v>0.2480852901935577</v>
      </c>
      <c r="C11" t="s">
        <v>10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>
  <dimension ref="A1:C11"/>
  <sheetViews>
    <sheetView workbookViewId="0"/>
  </sheetViews>
  <sheetFormatPr defaultRowHeight="15"/>
  <cols>
    <col min="1" max="1" width="83.7109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HYPERLINK("https://bmsprod.service-now.com/nav_to.do?uri=%2Fkb_view.do%3Fsysparm_article%3DKB0011073%26sysparm_stack%3D%26sysparm_view%3D","HDSA: Siebel Clinical: Not Able to Enter the Site Clinical Complete Actual Date ")</f>
        <v>0</v>
      </c>
      <c r="B2">
        <v>0.5732646584510803</v>
      </c>
      <c r="C2" t="s">
        <v>11</v>
      </c>
    </row>
    <row r="3" spans="1:3">
      <c r="A3">
        <f>HYPERLINK("https://bmsprod.service-now.com/nav_to.do?uri=%2Fkb_view.do%3Fsysparm_article%3DKB0011105%26sysparm_stack%3D%26sysparm_view%3D","HDSA:Siebel Clinical: Not Able to Enter the Site Clinical Complete Actual Date ")</f>
        <v>0</v>
      </c>
      <c r="B3">
        <v>0.53947913646698</v>
      </c>
      <c r="C3" t="s">
        <v>46</v>
      </c>
    </row>
    <row r="4" spans="1:3">
      <c r="A4">
        <f>HYPERLINK("https://bmsprod.service-now.com/nav_to.do?uri=%2Fkb_view.do%3Fsysparm_article%3DKB0028849%26sysparm_stack%3D%26sysparm_view%3D","CLINSIGHT: Site Missing or Unavailable")</f>
        <v>0</v>
      </c>
      <c r="B4">
        <v>0.2933548390865326</v>
      </c>
      <c r="C4" t="s">
        <v>47</v>
      </c>
    </row>
    <row r="5" spans="1:3">
      <c r="A5">
        <f>HYPERLINK("https://bmsprod.service-now.com/nav_to.do?uri=%2Fkb_view.do%3Fsysparm_article%3DKB0011065%26sysparm_stack%3D%26sysparm_view%3D","HDSA: Planned Date And Best Estimate At Protocol Level Is Not Consistent")</f>
        <v>0</v>
      </c>
      <c r="B5">
        <v>0.2816051244735718</v>
      </c>
      <c r="C5" t="s">
        <v>7</v>
      </c>
    </row>
    <row r="6" spans="1:3">
      <c r="A6">
        <f>HYPERLINK("https://bmsprod.service-now.com/nav_to.do?uri=%2Fkb_view.do%3Fsysparm_article%3DKB0011058%26sysparm_stack%3D%26sysparm_view%3D","HDSA:Last Patient Milestones Dates not rolling up to Site, Country, Study Level")</f>
        <v>0</v>
      </c>
      <c r="B6">
        <v>0.2759683132171631</v>
      </c>
      <c r="C6" t="s">
        <v>33</v>
      </c>
    </row>
    <row r="7" spans="1:3">
      <c r="A7">
        <f>HYPERLINK("https://bmsprod.service-now.com/nav_to.do?uri=%2Fkb_view.do%3Fsysparm_article%3DKB0096914%26sysparm_stack%3D%26sysparm_view%3D","How to change site status from Active to Selected in ECLIPSE")</f>
        <v>0</v>
      </c>
      <c r="B7">
        <v>0.2617255747318268</v>
      </c>
      <c r="C7" t="s">
        <v>13</v>
      </c>
    </row>
    <row r="8" spans="1:3">
      <c r="A8">
        <f>HYPERLINK("https://bmsprod.service-now.com/nav_to.do?uri=%2Fkb_view.do%3Fsysparm_article%3DKB0011064%26sysparm_stack%3D%26sysparm_view%3D","HDSA: Planned Dates And Best Estimate At County Level Is Not Consistent")</f>
        <v>0</v>
      </c>
      <c r="B8">
        <v>0.2573287487030029</v>
      </c>
      <c r="C8" t="s">
        <v>6</v>
      </c>
    </row>
    <row r="9" spans="1:3">
      <c r="A9">
        <f>HYPERLINK("https://bmsprod.service-now.com/nav_to.do?uri=%2Fkb_view.do%3Fsysparm_article%3DKB0030900%26sysparm_stack%3D%26sysparm_view%3D","Eclipse: End-date issue CA209-214-114")</f>
        <v>0</v>
      </c>
      <c r="B9">
        <v>0.2543275952339172</v>
      </c>
      <c r="C9" t="s">
        <v>12</v>
      </c>
    </row>
    <row r="10" spans="1:3">
      <c r="A10">
        <f>HYPERLINK("https://bmsprod.service-now.com/nav_to.do?uri=%2Fkb_view.do%3Fsysparm_article%3DKB0071376%26sysparm_stack%3D%26sysparm_view%3D","Eclipse Tire3 : Site milestone Issues")</f>
        <v>0</v>
      </c>
      <c r="B10">
        <v>0.2528763711452484</v>
      </c>
      <c r="C10" t="s">
        <v>154</v>
      </c>
    </row>
    <row r="11" spans="1:3">
      <c r="A11">
        <f>HYPERLINK("https://bmsprod.service-now.com/nav_to.do?uri=%2Fkb_view.do%3Fsysparm_article%3DKB0010848%26sysparm_stack%3D%26sysparm_view%3D","HDSA: Siebel Clinical: How To Change A Site Status From Selected To Active")</f>
        <v>0</v>
      </c>
      <c r="B11">
        <v>0.2469705790281296</v>
      </c>
      <c r="C11" t="s">
        <v>14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>
  <dimension ref="A1:C11"/>
  <sheetViews>
    <sheetView workbookViewId="0"/>
  </sheetViews>
  <sheetFormatPr defaultRowHeight="15"/>
  <cols>
    <col min="1" max="1" width="82.7109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HYPERLINK("https://bmsprod.service-now.com/nav_to.do?uri=%2Fkb_view.do%3Fsysparm_article%3DKB0011075%26sysparm_stack%3D%26sysparm_view%3D","HDSA:Siebel Clinical: Missing MT/TAO Application Access For A Particular User")</f>
        <v>0</v>
      </c>
      <c r="B2">
        <v>0.4979999959468842</v>
      </c>
      <c r="C2" t="s">
        <v>43</v>
      </c>
    </row>
    <row r="3" spans="1:3">
      <c r="A3">
        <f>HYPERLINK("https://bmsprod.service-now.com/nav_to.do?uri=%2Fkb_view.do%3Fsysparm_article%3DKB0070866%26sysparm_stack%3D%26sysparm_view%3D","How to display the end date in the Site Information Sheet report in ECLIPSE")</f>
        <v>0</v>
      </c>
      <c r="B3">
        <v>0.3185270428657532</v>
      </c>
      <c r="C3" t="s">
        <v>255</v>
      </c>
    </row>
    <row r="4" spans="1:3">
      <c r="A4">
        <f>HYPERLINK("https://bmsprod.service-now.com/nav_to.do?uri=%2Fkb_view.do%3Fsysparm_article%3DKB0011071%26sysparm_stack%3D%26sysparm_view%3D","HDSA: Siebel Clinical: Cannot See The Contact At Site Management Screen")</f>
        <v>0</v>
      </c>
      <c r="B4">
        <v>0.3164754509925842</v>
      </c>
      <c r="C4" t="s">
        <v>25</v>
      </c>
    </row>
    <row r="5" spans="1:3">
      <c r="A5">
        <f>HYPERLINK("https://bmsprod.service-now.com/nav_to.do?uri=%2Fkb_view.do%3Fsysparm_article%3DKB0010839%26sysparm_stack%3D%26sysparm_view%3D","How to troubleshoot Application Access issues in ECLIPSE")</f>
        <v>0</v>
      </c>
      <c r="B5">
        <v>0.3128093481063843</v>
      </c>
      <c r="C5" t="s">
        <v>82</v>
      </c>
    </row>
    <row r="6" spans="1:3">
      <c r="A6">
        <f>HYPERLINK("https://bmsprod.service-now.com/nav_to.do?uri=%2Fkb_view.do%3Fsysparm_article%3DKB0011074%26sysparm_stack%3D%26sysparm_view%3D","HDSA:Siebel Clinical: Not Having RIVRS Application Access for A Particular User")</f>
        <v>0</v>
      </c>
      <c r="B6">
        <v>0.310920238494873</v>
      </c>
      <c r="C6" t="s">
        <v>30</v>
      </c>
    </row>
    <row r="7" spans="1:3">
      <c r="A7">
        <f>HYPERLINK("https://bmsprod.service-now.com/nav_to.do?uri=%2Fkb_view.do%3Fsysparm_article%3DKB0041596%26sysparm_stack%3D%26sysparm_view%3D","How to delete a Protocol Updates record in ECLIPSE")</f>
        <v>0</v>
      </c>
      <c r="B7">
        <v>0.3050119280815125</v>
      </c>
      <c r="C7" t="s">
        <v>22</v>
      </c>
    </row>
    <row r="8" spans="1:3">
      <c r="A8">
        <f>HYPERLINK("https://bmsprod.service-now.com/nav_to.do?uri=%2Fkb_view.do%3Fsysparm_article%3DKB0030900%26sysparm_stack%3D%26sysparm_view%3D","Eclipse: End-date issue CA209-214-114")</f>
        <v>0</v>
      </c>
      <c r="B8">
        <v>0.3000116348266602</v>
      </c>
      <c r="C8" t="s">
        <v>12</v>
      </c>
    </row>
    <row r="9" spans="1:3">
      <c r="A9">
        <f>HYPERLINK("https://bmsprod.service-now.com/nav_to.do?uri=%2Fkb_view.do%3Fsysparm_article%3DKB0011070%26sysparm_stack%3D%26sysparm_view%3D","HDSA: Siebel Clinical: Duplicate Site Contact Records Under The Site")</f>
        <v>0</v>
      </c>
      <c r="B9">
        <v>0.2949931919574738</v>
      </c>
      <c r="C9" t="s">
        <v>57</v>
      </c>
    </row>
    <row r="10" spans="1:3">
      <c r="A10">
        <f>HYPERLINK("https://bmsprod.service-now.com/nav_to.do?uri=%2Fkb_view.do%3Fsysparm_article%3DKB0026920%26sysparm_stack%3D%26sysparm_view%3D","HDSA: Instructions for Republishing Team History in Eclipse - Study Level Roles")</f>
        <v>0</v>
      </c>
      <c r="B10">
        <v>0.2791946232318878</v>
      </c>
      <c r="C10" t="s">
        <v>52</v>
      </c>
    </row>
    <row r="11" spans="1:3">
      <c r="A11">
        <f>HYPERLINK("https://bmsprod.service-now.com/nav_to.do?uri=%2Fkb_view.do%3Fsysparm_article%3DKB0010831%26sysparm_stack%3D%26sysparm_view%3D","HDSA: End Date Duplicate Application Access Record")</f>
        <v>0</v>
      </c>
      <c r="B11">
        <v>0.2769913971424103</v>
      </c>
      <c r="C11" t="s">
        <v>81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>
  <dimension ref="A1:C11"/>
  <sheetViews>
    <sheetView workbookViewId="0"/>
  </sheetViews>
  <sheetFormatPr defaultRowHeight="15"/>
  <cols>
    <col min="1" max="1" width="98.7109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HYPERLINK("https://bmsprod.service-now.com/nav_to.do?uri=%2Fkb_view.do%3Fsysparm_article%3DKB0034849%26sysparm_stack%3D%26sysparm_view%3D","How to troubleshoot issues on Site visit payment activities in ECLIPSE")</f>
        <v>0</v>
      </c>
      <c r="B2">
        <v>0.6314792037010193</v>
      </c>
      <c r="C2" t="s">
        <v>80</v>
      </c>
    </row>
    <row r="3" spans="1:3">
      <c r="A3">
        <f>HYPERLINK("https://bmsprod.service-now.com/nav_to.do?uri=%2Fkb_view.do%3Fsysparm_article%3DKB0035006%26sysparm_stack%3D%26sysparm_view%3D","How to address issues with actual LPFT Milestone dates not rolling up to the site in ECLIPSE")</f>
        <v>0</v>
      </c>
      <c r="B3">
        <v>0.3312710523605347</v>
      </c>
      <c r="C3" t="s">
        <v>262</v>
      </c>
    </row>
    <row r="4" spans="1:3">
      <c r="A4">
        <f>HYPERLINK("https://bmsprod.service-now.com/nav_to.do?uri=%2Fkb_view.do%3Fsysparm_article%3DKB0030751%26sysparm_stack%3D%26sysparm_view%3D","HDSA:Siebel Clinical: Payment activities are missing for Site")</f>
        <v>0</v>
      </c>
      <c r="B4">
        <v>0.3072146773338318</v>
      </c>
      <c r="C4" t="s">
        <v>74</v>
      </c>
    </row>
    <row r="5" spans="1:3">
      <c r="A5">
        <f>HYPERLINK("https://bmsprod.service-now.com/nav_to.do?uri=%2Fkb_view.do%3Fsysparm_article%3DKB0011088%26sysparm_stack%3D%26sysparm_view%3D","HDSA: FPFT At Site Is Not Populating / Not Getting Pulled From Subjects")</f>
        <v>0</v>
      </c>
      <c r="B5">
        <v>0.2648611068725586</v>
      </c>
      <c r="C5" t="s">
        <v>289</v>
      </c>
    </row>
    <row r="6" spans="1:3">
      <c r="A6">
        <f>HYPERLINK("https://bmsprod.service-now.com/nav_to.do?uri=%2Fkb_view.do%3Fsysparm_article%3DKB0041639%26sysparm_stack%3D%26sysparm_view%3D","How to resolve planned milestone dates issues at the fund level in ECLIPSE")</f>
        <v>0</v>
      </c>
      <c r="B6">
        <v>0.2618441581726074</v>
      </c>
      <c r="C6" t="s">
        <v>9</v>
      </c>
    </row>
    <row r="7" spans="1:3">
      <c r="A7">
        <f>HYPERLINK("https://bmsprod.service-now.com/nav_to.do?uri=%2Fkb_view.do%3Fsysparm_article%3DKB0031262%26sysparm_stack%3D%26sysparm_view%3D","How to create the missing Site Payment activities in ECLIPSE")</f>
        <v>0</v>
      </c>
      <c r="B7">
        <v>0.2531665861606598</v>
      </c>
      <c r="C7" t="s">
        <v>76</v>
      </c>
    </row>
    <row r="8" spans="1:3">
      <c r="A8">
        <f>HYPERLINK("https://bmsprod.service-now.com/nav_to.do?uri=%2Fkb_view.do%3Fsysparm_article%3DKB0034964%26sysparm_stack%3D%26sysparm_view%3D","How to update the Site Visit Cost amount under All Payment activity tab in ECLIPSE")</f>
        <v>0</v>
      </c>
      <c r="B8">
        <v>0.243886262178421</v>
      </c>
      <c r="C8" t="s">
        <v>73</v>
      </c>
    </row>
    <row r="9" spans="1:3">
      <c r="A9">
        <f>HYPERLINK("https://bmsprod.service-now.com/nav_to.do?uri=%2Fkb_view.do%3Fsysparm_article%3DKB0029879%26sysparm_stack%3D%26sysparm_view%3D","How to check and verify when sites are missing or unavailable in ClinSight")</f>
        <v>0</v>
      </c>
      <c r="B9">
        <v>0.2385636568069458</v>
      </c>
      <c r="C9" t="s">
        <v>290</v>
      </c>
    </row>
    <row r="10" spans="1:3">
      <c r="A10">
        <f>HYPERLINK("https://bmsprod.service-now.com/nav_to.do?uri=%2Fkb_view.do%3Fsysparm_article%3DKB0030752%26sysparm_stack%3D%26sysparm_view%3D","Payment Earned amount, Request amount, Withheld amount are incorrectly calculated for a Payment")</f>
        <v>0</v>
      </c>
      <c r="B10">
        <v>0.2369375228881836</v>
      </c>
      <c r="C10" t="s">
        <v>72</v>
      </c>
    </row>
    <row r="11" spans="1:3">
      <c r="A11">
        <f>HYPERLINK("https://bmsprod.service-now.com/nav_to.do?uri=%2Fkb_view.do%3Fsysparm_article%3DKB0011079%26sysparm_stack%3D%26sysparm_view%3D","HDSA:Siebel Clinical: Unable to check Activate for Synch flag at site level")</f>
        <v>0</v>
      </c>
      <c r="B11">
        <v>0.2363923043012619</v>
      </c>
      <c r="C11" t="s">
        <v>291</v>
      </c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>
  <dimension ref="A1:C11"/>
  <sheetViews>
    <sheetView workbookViewId="0"/>
  </sheetViews>
  <sheetFormatPr defaultRowHeight="15"/>
  <cols>
    <col min="1" max="1" width="98.7109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HYPERLINK("https://bmsprod.service-now.com/nav_to.do?uri=%2Fkb_view.do%3Fsysparm_article%3DKB0010821%26sysparm_stack%3D%26sysparm_view%3D","HDSA: Study Enrollment Status Change State Model Transitions Available")</f>
        <v>0</v>
      </c>
      <c r="B2">
        <v>0.726686418056488</v>
      </c>
      <c r="C2" t="s">
        <v>21</v>
      </c>
    </row>
    <row r="3" spans="1:3">
      <c r="A3">
        <f>HYPERLINK("https://bmsprod.service-now.com/nav_to.do?uri=%2Fkb_view.do%3Fsysparm_article%3DKB0011032%26sysparm_stack%3D%26sysparm_view%3D","HDSA: Country Enrollment Status Change State Model Transitions Available ")</f>
        <v>0</v>
      </c>
      <c r="B3">
        <v>0.5855511426925659</v>
      </c>
      <c r="C3" t="s">
        <v>19</v>
      </c>
    </row>
    <row r="4" spans="1:3">
      <c r="A4">
        <f>HYPERLINK("https://bmsprod.service-now.com/nav_to.do?uri=%2Fkb_view.do%3Fsysparm_article%3DKB0010817%26sysparm_stack%3D%26sysparm_view%3D","HDSA: Site Enrollment Status Change State Model Transitions Available ")</f>
        <v>0</v>
      </c>
      <c r="B4">
        <v>0.5664676427841187</v>
      </c>
      <c r="C4" t="s">
        <v>17</v>
      </c>
    </row>
    <row r="5" spans="1:3">
      <c r="A5">
        <f>HYPERLINK("https://bmsprod.service-now.com/nav_to.do?uri=%2Fkb_view.do%3Fsysparm_article%3DKB0010822%26sysparm_stack%3D%26sysparm_view%3D","HDSA: Study Status Change State Model Transitions available")</f>
        <v>0</v>
      </c>
      <c r="B5">
        <v>0.4699268639087677</v>
      </c>
      <c r="C5" t="s">
        <v>18</v>
      </c>
    </row>
    <row r="6" spans="1:3">
      <c r="A6">
        <f>HYPERLINK("https://bmsprod.service-now.com/nav_to.do?uri=%2Fkb_view.do%3Fsysparm_article%3DKB0011034%26sysparm_stack%3D%26sysparm_view%3D","HDSA: Country Status Change State Model Transitions Available ")</f>
        <v>0</v>
      </c>
      <c r="B6">
        <v>0.4441680908203125</v>
      </c>
      <c r="C6" t="s">
        <v>15</v>
      </c>
    </row>
    <row r="7" spans="1:3">
      <c r="A7">
        <f>HYPERLINK("https://bmsprod.service-now.com/nav_to.do?uri=%2Fkb_view.do%3Fsysparm_article%3DKB0012546%26sysparm_stack%3D%26sysparm_view%3D","HDSA - Update Country Status from On Hold to Cancelled")</f>
        <v>0</v>
      </c>
      <c r="B7">
        <v>0.3847635686397552</v>
      </c>
      <c r="C7" t="s">
        <v>16</v>
      </c>
    </row>
    <row r="8" spans="1:3">
      <c r="A8">
        <f>HYPERLINK("https://bmsprod.service-now.com/nav_to.do?uri=%2Fkb_view.do%3Fsysparm_article%3DKB0011030%26sysparm_stack%3D%26sysparm_view%3D","HDSA: Cannot update the Study Enrollment Status field from Recruiting to Active, Not Recruiting")</f>
        <v>0</v>
      </c>
      <c r="B8">
        <v>0.3846615552902222</v>
      </c>
      <c r="C8" t="s">
        <v>35</v>
      </c>
    </row>
    <row r="9" spans="1:3">
      <c r="A9">
        <f>HYPERLINK("https://bmsprod.service-now.com/nav_to.do?uri=%2Fkb_view.do%3Fsysparm_article%3DKB0096914%26sysparm_stack%3D%26sysparm_view%3D","How to change site status from Active to Selected in ECLIPSE")</f>
        <v>0</v>
      </c>
      <c r="B9">
        <v>0.2810285687446594</v>
      </c>
      <c r="C9" t="s">
        <v>13</v>
      </c>
    </row>
    <row r="10" spans="1:3">
      <c r="A10">
        <f>HYPERLINK("https://bmsprod.service-now.com/nav_to.do?uri=%2Fkb_view.do%3Fsysparm_article%3DKB0035717%26sysparm_stack%3D%26sysparm_view%3D","How to verify Milestone roll up functionality or fix Milestone roll up issues in ECLIPSE")</f>
        <v>0</v>
      </c>
      <c r="B10">
        <v>0.2413518130779266</v>
      </c>
      <c r="C10" t="s">
        <v>170</v>
      </c>
    </row>
    <row r="11" spans="1:3">
      <c r="A11">
        <f>HYPERLINK("https://bmsprod.service-now.com/nav_to.do?uri=%2Fkb_view.do%3Fsysparm_article%3DKB0010848%26sysparm_stack%3D%26sysparm_view%3D","HDSA: Siebel Clinical: How To Change A Site Status From Selected To Active")</f>
        <v>0</v>
      </c>
      <c r="B11">
        <v>0.2308946549892426</v>
      </c>
      <c r="C11" t="s">
        <v>14</v>
      </c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>
  <dimension ref="A1:C11"/>
  <sheetViews>
    <sheetView workbookViewId="0"/>
  </sheetViews>
  <sheetFormatPr defaultRowHeight="15"/>
  <cols>
    <col min="1" max="1" width="95.7109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HYPERLINK("https://bmsprod.service-now.com/nav_to.do?uri=%2Fkb_view.do%3Fsysparm_article%3DKB0016011%26sysparm_stack%3D%26sysparm_view%3D","HDSA: Add/Modify Drug Code Combination")</f>
        <v>0</v>
      </c>
      <c r="B2">
        <v>0.634617805480957</v>
      </c>
      <c r="C2" t="s">
        <v>271</v>
      </c>
    </row>
    <row r="3" spans="1:3">
      <c r="A3">
        <f>HYPERLINK("https://bmsprod.service-now.com/nav_to.do?uri=%2Fkb_view.do%3Fsysparm_article%3DKB0011029%26sysparm_stack%3D%26sysparm_view%3D","HDSA: Account or Contact Name Change")</f>
        <v>0</v>
      </c>
      <c r="B3">
        <v>0.2913104295730591</v>
      </c>
      <c r="C3" t="s">
        <v>62</v>
      </c>
    </row>
    <row r="4" spans="1:3">
      <c r="A4">
        <f>HYPERLINK("https://bmsprod.service-now.com/nav_to.do?uri=%2Fkb_view.do%3Fsysparm_article%3DKB0012551%26sysparm_stack%3D%26sysparm_view%3D","HDSA: How to update Account/Contact/Employee information in ECLIPSE")</f>
        <v>0</v>
      </c>
      <c r="B4">
        <v>0.2855501770973206</v>
      </c>
      <c r="C4" t="s">
        <v>149</v>
      </c>
    </row>
    <row r="5" spans="1:3">
      <c r="A5">
        <f>HYPERLINK("https://bmsprod.service-now.com/nav_to.do?uri=%2Fkb_view.do%3Fsysparm_article%3DKB0016025%26sysparm_stack%3D%26sysparm_view%3D","HDSA: Change the status of Account or Contact to Active/Inactive")</f>
        <v>0</v>
      </c>
      <c r="B5">
        <v>0.2546961903572083</v>
      </c>
      <c r="C5" t="s">
        <v>150</v>
      </c>
    </row>
    <row r="6" spans="1:3">
      <c r="A6">
        <f>HYPERLINK("https://bmsprod.service-now.com/nav_to.do?uri=%2Fkb_view.do%3Fsysparm_article%3DKB0039610%26sysparm_stack%3D%26sysparm_view%3D","How to change the Indication, Therapeutic Area or Disease Area of a study in ECLIPSE")</f>
        <v>0</v>
      </c>
      <c r="B6">
        <v>0.2247693836688995</v>
      </c>
      <c r="C6" t="s">
        <v>193</v>
      </c>
    </row>
    <row r="7" spans="1:3">
      <c r="A7">
        <f>HYPERLINK("https://bmsprod.service-now.com/nav_to.do?uri=%2Fkb_view.do%3Fsysparm_article%3DKB0030298%26sysparm_stack%3D%26sysparm_view%3D","CARA : Addition of non-bms protocol in CARA (Role Tier2/Tier3)")</f>
        <v>0</v>
      </c>
      <c r="B7">
        <v>0.2142791152000427</v>
      </c>
      <c r="C7" t="s">
        <v>292</v>
      </c>
    </row>
    <row r="8" spans="1:3">
      <c r="A8">
        <f>HYPERLINK("https://bmsprod.service-now.com/nav_to.do?uri=%2Fkb_view.do%3Fsysparm_article%3DKB0010540%26sysparm_stack%3D%26sysparm_view%3D","HDSA: Ability To View Common Drug Names and Countries")</f>
        <v>0</v>
      </c>
      <c r="B8">
        <v>0.207448422908783</v>
      </c>
      <c r="C8" t="s">
        <v>293</v>
      </c>
    </row>
    <row r="9" spans="1:3">
      <c r="A9">
        <f>HYPERLINK("https://bmsprod.service-now.com/nav_to.do?uri=%2Fkb_view.do%3Fsysparm_article%3DKB0010842%26sysparm_stack%3D%26sysparm_view%3D","How to Change the Indication, Therapeutic Area or Disease Area of a study")</f>
        <v>0</v>
      </c>
      <c r="B9">
        <v>0.2070407718420029</v>
      </c>
      <c r="C9" t="s">
        <v>237</v>
      </c>
    </row>
    <row r="10" spans="1:3">
      <c r="A10">
        <f>HYPERLINK("https://bmsprod.service-now.com/nav_to.do?uri=%2Fkb_view.do%3Fsysparm_article%3DKB0010298%26sysparm_stack%3D%26sysparm_view%3D","clinSIGHT: Not authorized to view Drug Reconciliation Worksheets")</f>
        <v>0</v>
      </c>
      <c r="B10">
        <v>0.2066125273704529</v>
      </c>
      <c r="C10" t="s">
        <v>294</v>
      </c>
    </row>
    <row r="11" spans="1:3">
      <c r="A11">
        <f>HYPERLINK("https://bmsprod.service-now.com/nav_to.do?uri=%2Fkb_view.do%3Fsysparm_article%3DKB0010257%26sysparm_stack%3D%26sysparm_view%3D","clinSIGHT: Not authorized to view worksheets for this study (Drug Reconciliation Worksheets)")</f>
        <v>0</v>
      </c>
      <c r="B11">
        <v>0.2006643116474152</v>
      </c>
      <c r="C11" t="s">
        <v>295</v>
      </c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>
  <dimension ref="A1:C11"/>
  <sheetViews>
    <sheetView workbookViewId="0"/>
  </sheetViews>
  <sheetFormatPr defaultRowHeight="15"/>
  <cols>
    <col min="1" max="1" width="85.7109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HYPERLINK("https://bmsprod.service-now.com/nav_to.do?uri=%2Fkb_view.do%3Fsysparm_article%3DKB0012550%26sysparm_stack%3D%26sysparm_view%3D","HDSA : Delete a Fund, created in error.")</f>
        <v>0</v>
      </c>
      <c r="B2">
        <v>0.4780644476413727</v>
      </c>
      <c r="C2" t="s">
        <v>78</v>
      </c>
    </row>
    <row r="3" spans="1:3">
      <c r="A3">
        <f>HYPERLINK("https://bmsprod.service-now.com/nav_to.do?uri=%2Fkb_view.do%3Fsysparm_article%3DKB0011068%26sysparm_stack%3D%26sysparm_view%3D","HDSA: Siebel Clinical : Cannot Delete the Incorrect Attachment in the Adjustment")</f>
        <v>0</v>
      </c>
      <c r="B3">
        <v>0.3269206285476685</v>
      </c>
      <c r="C3" t="s">
        <v>216</v>
      </c>
    </row>
    <row r="4" spans="1:3">
      <c r="A4">
        <f>HYPERLINK("https://bmsprod.service-now.com/nav_to.do?uri=%2Fkb_view.do%3Fsysparm_article%3DKB0044754%26sysparm_stack%3D%26sysparm_view%3D","How to change Fund Currency in ECLIPSE")</f>
        <v>0</v>
      </c>
      <c r="B4">
        <v>0.2771479487419128</v>
      </c>
      <c r="C4" t="s">
        <v>10</v>
      </c>
    </row>
    <row r="5" spans="1:3">
      <c r="A5">
        <f>HYPERLINK("https://bmsprod.service-now.com/nav_to.do?uri=%2Fkb_view.do%3Fsysparm_article%3DKB0041643%26sysparm_stack%3D%26sysparm_view%3D","How to change Fund Reviewer or Approver in ECLIPSE")</f>
        <v>0</v>
      </c>
      <c r="B5">
        <v>0.263830840587616</v>
      </c>
      <c r="C5" t="s">
        <v>217</v>
      </c>
    </row>
    <row r="6" spans="1:3">
      <c r="A6">
        <f>HYPERLINK("https://bmsprod.service-now.com/nav_to.do?uri=%2Fkb_view.do%3Fsysparm_article%3DKB0011083%26sysparm_stack%3D%26sysparm_view%3D","How to reopen a Fund in ECLIPSE")</f>
        <v>0</v>
      </c>
      <c r="B6">
        <v>0.2382030934095383</v>
      </c>
      <c r="C6" t="s">
        <v>219</v>
      </c>
    </row>
    <row r="7" spans="1:3">
      <c r="A7">
        <f>HYPERLINK("https://bmsprod.service-now.com/nav_to.do?uri=%2Fkb_view.do%3Fsysparm_article%3DKB0012547%26sysparm_stack%3D%26sysparm_view%3D","HDSA:  Funds not successfully closing after final payment has been indicated")</f>
        <v>0</v>
      </c>
      <c r="B7">
        <v>0.2354553490877151</v>
      </c>
      <c r="C7" t="s">
        <v>79</v>
      </c>
    </row>
    <row r="8" spans="1:3">
      <c r="A8">
        <f>HYPERLINK("https://bmsprod.service-now.com/nav_to.do?uri=%2Fkb_view.do%3Fsysparm_article%3DKB0035780%26sysparm_stack%3D%26sysparm_view%3D","How to resolve Fund related issues in ECLIPSE")</f>
        <v>0</v>
      </c>
      <c r="B8">
        <v>0.2337979078292847</v>
      </c>
      <c r="C8" t="s">
        <v>26</v>
      </c>
    </row>
    <row r="9" spans="1:3">
      <c r="A9">
        <f>HYPERLINK("https://bmsprod.service-now.com/nav_to.do?uri=%2Fkb_view.do%3Fsysparm_article%3DKB0011078%26sysparm_stack%3D%26sysparm_view%3D","HDSA: Siebel Clinical: Unable to Change Fund Adjustment Review Status")</f>
        <v>0</v>
      </c>
      <c r="B9">
        <v>0.2306903749704361</v>
      </c>
      <c r="C9" t="s">
        <v>28</v>
      </c>
    </row>
    <row r="10" spans="1:3">
      <c r="A10">
        <f>HYPERLINK("https://bmsprod.service-now.com/nav_to.do?uri=%2Fkb_view.do%3Fsysparm_article%3DKB0041596%26sysparm_stack%3D%26sysparm_view%3D","How to delete a Protocol Updates record in ECLIPSE")</f>
        <v>0</v>
      </c>
      <c r="B10">
        <v>0.2296789586544037</v>
      </c>
      <c r="C10" t="s">
        <v>22</v>
      </c>
    </row>
    <row r="11" spans="1:3">
      <c r="A11">
        <f>HYPERLINK("https://bmsprod.service-now.com/nav_to.do?uri=%2Fkb_view.do%3Fsysparm_article%3DKB0039486%26sysparm_stack%3D%26sysparm_view%3D","How to resolve an issue when the Fund is associated with a wrong vendor in ECLIPSE")</f>
        <v>0</v>
      </c>
      <c r="B11">
        <v>0.2272302806377411</v>
      </c>
      <c r="C11" t="s">
        <v>69</v>
      </c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>
  <dimension ref="A1:C11"/>
  <sheetViews>
    <sheetView workbookViewId="0"/>
  </sheetViews>
  <sheetFormatPr defaultRowHeight="15"/>
  <cols>
    <col min="1" max="1" width="82.7109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HYPERLINK("https://bmsprod.service-now.com/nav_to.do?uri=%2Fkb_view.do%3Fsysparm_article%3DKB0041773%26sysparm_stack%3D%26sysparm_view%3D","How to resolve Fund Workflow For Review issues in ECLIPSE")</f>
        <v>0</v>
      </c>
      <c r="B2">
        <v>0.5498573184013367</v>
      </c>
      <c r="C2" t="s">
        <v>296</v>
      </c>
    </row>
    <row r="3" spans="1:3">
      <c r="A3">
        <f>HYPERLINK("https://bmsprod.service-now.com/nav_to.do?uri=%2Fkb_view.do%3Fsysparm_article%3DKB0041643%26sysparm_stack%3D%26sysparm_view%3D","How to change Fund Reviewer or Approver in ECLIPSE")</f>
        <v>0</v>
      </c>
      <c r="B3">
        <v>0.3162426948547363</v>
      </c>
      <c r="C3" t="s">
        <v>217</v>
      </c>
    </row>
    <row r="4" spans="1:3">
      <c r="A4">
        <f>HYPERLINK("https://bmsprod.service-now.com/nav_to.do?uri=%2Fkb_view.do%3Fsysparm_article%3DKB0011078%26sysparm_stack%3D%26sysparm_view%3D","HDSA: Siebel Clinical: Unable to Change Fund Adjustment Review Status")</f>
        <v>0</v>
      </c>
      <c r="B4">
        <v>0.307440459728241</v>
      </c>
      <c r="C4" t="s">
        <v>28</v>
      </c>
    </row>
    <row r="5" spans="1:3">
      <c r="A5">
        <f>HYPERLINK("https://bmsprod.service-now.com/nav_to.do?uri=%2Fkb_view.do%3Fsysparm_article%3DKB0044754%26sysparm_stack%3D%26sysparm_view%3D","How to change Fund Currency in ECLIPSE")</f>
        <v>0</v>
      </c>
      <c r="B5">
        <v>0.2492398768663406</v>
      </c>
      <c r="C5" t="s">
        <v>10</v>
      </c>
    </row>
    <row r="6" spans="1:3">
      <c r="A6">
        <f>HYPERLINK("https://bmsprod.service-now.com/nav_to.do?uri=%2Fkb_view.do%3Fsysparm_article%3DKB0035081%26sysparm_stack%3D%26sysparm_view%3D","How to verify Fund Adjustment Approval flow in ECLIPSE")</f>
        <v>0</v>
      </c>
      <c r="B6">
        <v>0.2475418746471405</v>
      </c>
      <c r="C6" t="s">
        <v>218</v>
      </c>
    </row>
    <row r="7" spans="1:3">
      <c r="A7">
        <f>HYPERLINK("https://bmsprod.service-now.com/nav_to.do?uri=%2Fkb_view.do%3Fsysparm_article%3DKB0041639%26sysparm_stack%3D%26sysparm_view%3D","How to resolve planned milestone dates issues at the fund level in ECLIPSE")</f>
        <v>0</v>
      </c>
      <c r="B7">
        <v>0.2206103205680847</v>
      </c>
      <c r="C7" t="s">
        <v>9</v>
      </c>
    </row>
    <row r="8" spans="1:3">
      <c r="A8">
        <f>HYPERLINK("https://bmsprod.service-now.com/nav_to.do?uri=%2Fkb_view.do%3Fsysparm_article%3DKB0026920%26sysparm_stack%3D%26sysparm_view%3D","HDSA: Instructions for Republishing Team History in Eclipse - Study Level Roles")</f>
        <v>0</v>
      </c>
      <c r="B8">
        <v>0.2187405824661255</v>
      </c>
      <c r="C8" t="s">
        <v>52</v>
      </c>
    </row>
    <row r="9" spans="1:3">
      <c r="A9">
        <f>HYPERLINK("https://bmsprod.service-now.com/nav_to.do?uri=%2Fkb_view.do%3Fsysparm_article%3DKB0035780%26sysparm_stack%3D%26sysparm_view%3D","How to resolve Fund related issues in ECLIPSE")</f>
        <v>0</v>
      </c>
      <c r="B9">
        <v>0.2128095179796219</v>
      </c>
      <c r="C9" t="s">
        <v>26</v>
      </c>
    </row>
    <row r="10" spans="1:3">
      <c r="A10">
        <f>HYPERLINK("https://bmsprod.service-now.com/nav_to.do?uri=%2Fkb_view.do%3Fsysparm_article%3DKB0041640%26sysparm_stack%3D%26sysparm_view%3D","How to update IRT Study field in ECLIPSE")</f>
        <v>0</v>
      </c>
      <c r="B10">
        <v>0.2122631371021271</v>
      </c>
      <c r="C10" t="s">
        <v>89</v>
      </c>
    </row>
    <row r="11" spans="1:3">
      <c r="A11">
        <f>HYPERLINK("https://bmsprod.service-now.com/nav_to.do?uri=%2Fkb_view.do%3Fsysparm_article%3DKB0032907%26sysparm_stack%3D%26sysparm_view%3D","MyTrials: User unable to get access due to end date in Eclipse.")</f>
        <v>0</v>
      </c>
      <c r="B11">
        <v>0.2119287103414536</v>
      </c>
      <c r="C11" t="s">
        <v>83</v>
      </c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>
  <dimension ref="A1:C11"/>
  <sheetViews>
    <sheetView workbookViewId="0"/>
  </sheetViews>
  <sheetFormatPr defaultRowHeight="15"/>
  <cols>
    <col min="1" max="1" width="85.7109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HYPERLINK("https://bmsprod.service-now.com/nav_to.do?uri=%2Fkb_view.do%3Fsysparm_article%3DKB0041604%26sysparm_stack%3D%26sysparm_view%3D","How to resolve a PO Integration Error during a Fund Purchase Order in ECLIPSE")</f>
        <v>0</v>
      </c>
      <c r="B2">
        <v>0.6991742849349976</v>
      </c>
      <c r="C2" t="s">
        <v>67</v>
      </c>
    </row>
    <row r="3" spans="1:3">
      <c r="A3">
        <f>HYPERLINK("https://bmsprod.service-now.com/nav_to.do?uri=%2Fkb_view.do%3Fsysparm_article%3DKB0039486%26sysparm_stack%3D%26sysparm_view%3D","How to resolve an issue when the Fund is associated with a wrong vendor in ECLIPSE")</f>
        <v>0</v>
      </c>
      <c r="B3">
        <v>0.2998852729797363</v>
      </c>
      <c r="C3" t="s">
        <v>69</v>
      </c>
    </row>
    <row r="4" spans="1:3">
      <c r="A4">
        <f>HYPERLINK("https://bmsprod.service-now.com/nav_to.do?uri=%2Fkb_view.do%3Fsysparm_article%3DKB0011090%26sysparm_stack%3D%26sysparm_view%3D","HDSA: Fund Information not in SAP - Integration error")</f>
        <v>0</v>
      </c>
      <c r="B4">
        <v>0.2914280891418457</v>
      </c>
      <c r="C4" t="s">
        <v>66</v>
      </c>
    </row>
    <row r="5" spans="1:3">
      <c r="A5">
        <f>HYPERLINK("https://bmsprod.service-now.com/nav_to.do?uri=%2Fkb_view.do%3Fsysparm_article%3DKB0040278%26sysparm_stack%3D%26sysparm_view%3D","How to troubleshoot Fund Integrated issues in ECLIPSE")</f>
        <v>0</v>
      </c>
      <c r="B5">
        <v>0.2583433389663696</v>
      </c>
      <c r="C5" t="s">
        <v>65</v>
      </c>
    </row>
    <row r="6" spans="1:3">
      <c r="A6">
        <f>HYPERLINK("https://bmsprod.service-now.com/nav_to.do?uri=%2Fkb_view.do%3Fsysparm_article%3DKB0044754%26sysparm_stack%3D%26sysparm_view%3D","How to change Fund Currency in ECLIPSE")</f>
        <v>0</v>
      </c>
      <c r="B6">
        <v>0.2316199094057083</v>
      </c>
      <c r="C6" t="s">
        <v>10</v>
      </c>
    </row>
    <row r="7" spans="1:3">
      <c r="A7">
        <f>HYPERLINK("https://bmsprod.service-now.com/nav_to.do?uri=%2Fkb_view.do%3Fsysparm_article%3DKB0035081%26sysparm_stack%3D%26sysparm_view%3D","How to verify Fund Adjustment Approval flow in ECLIPSE")</f>
        <v>0</v>
      </c>
      <c r="B7">
        <v>0.2264267802238464</v>
      </c>
      <c r="C7" t="s">
        <v>218</v>
      </c>
    </row>
    <row r="8" spans="1:3">
      <c r="A8">
        <f>HYPERLINK("https://bmsprod.service-now.com/nav_to.do?uri=%2Fkb_view.do%3Fsysparm_article%3DKB0035780%26sysparm_stack%3D%26sysparm_view%3D","How to resolve Fund related issues in ECLIPSE")</f>
        <v>0</v>
      </c>
      <c r="B8">
        <v>0.2233379781246185</v>
      </c>
      <c r="C8" t="s">
        <v>26</v>
      </c>
    </row>
    <row r="9" spans="1:3">
      <c r="A9">
        <f>HYPERLINK("https://bmsprod.service-now.com/nav_to.do?uri=%2Fkb_view.do%3Fsysparm_article%3DKB0039488%26sysparm_stack%3D%26sysparm_view%3D","How to resolve a record not found issue in the Fund Vendor popup window in ECLIPSE")</f>
        <v>0</v>
      </c>
      <c r="B9">
        <v>0.2160235494375229</v>
      </c>
      <c r="C9" t="s">
        <v>68</v>
      </c>
    </row>
    <row r="10" spans="1:3">
      <c r="A10">
        <f>HYPERLINK("https://bmsprod.service-now.com/nav_to.do?uri=%2Fkb_view.do%3Fsysparm_article%3DKB0041643%26sysparm_stack%3D%26sysparm_view%3D","How to change Fund Reviewer or Approver in ECLIPSE")</f>
        <v>0</v>
      </c>
      <c r="B10">
        <v>0.2128493338823318</v>
      </c>
      <c r="C10" t="s">
        <v>217</v>
      </c>
    </row>
    <row r="11" spans="1:3">
      <c r="A11">
        <f>HYPERLINK("https://bmsprod.service-now.com/nav_to.do?uri=%2Fkb_view.do%3Fsysparm_article%3DKB0030876%26sysparm_stack%3D%26sysparm_view%3D","Eclipse:fund balance should not be zero for CA209-040-0017 ")</f>
        <v>0</v>
      </c>
      <c r="B11">
        <v>0.206180602312088</v>
      </c>
      <c r="C11" t="s">
        <v>254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154</vt:i4>
      </vt:variant>
    </vt:vector>
  </HeadingPairs>
  <TitlesOfParts>
    <vt:vector size="154" baseType="lpstr">
      <vt:lpstr>KB0011041</vt:lpstr>
      <vt:lpstr>KB0096914</vt:lpstr>
      <vt:lpstr>KB0010829</vt:lpstr>
      <vt:lpstr>KB0012546</vt:lpstr>
      <vt:lpstr>KB0011030</vt:lpstr>
      <vt:lpstr>KB0011071</vt:lpstr>
      <vt:lpstr>KB0011105</vt:lpstr>
      <vt:lpstr>KB0042820</vt:lpstr>
      <vt:lpstr>KB0016002</vt:lpstr>
      <vt:lpstr>KB0040278</vt:lpstr>
      <vt:lpstr>KB0030752</vt:lpstr>
      <vt:lpstr>KB0010831</vt:lpstr>
      <vt:lpstr>KB0011106</vt:lpstr>
      <vt:lpstr>KB0031262</vt:lpstr>
      <vt:lpstr>KB0010860</vt:lpstr>
      <vt:lpstr>KB0034964</vt:lpstr>
      <vt:lpstr>KB0042819</vt:lpstr>
      <vt:lpstr>KB0011022</vt:lpstr>
      <vt:lpstr>KB0011101</vt:lpstr>
      <vt:lpstr>KB0011028</vt:lpstr>
      <vt:lpstr>KB0011098</vt:lpstr>
      <vt:lpstr>KB0071974</vt:lpstr>
      <vt:lpstr>KB0039620</vt:lpstr>
      <vt:lpstr>KB0035415</vt:lpstr>
      <vt:lpstr>KB0011089</vt:lpstr>
      <vt:lpstr>KB0044753</vt:lpstr>
      <vt:lpstr>KB0096862</vt:lpstr>
      <vt:lpstr>KB0011058</vt:lpstr>
      <vt:lpstr>KB0011093</vt:lpstr>
      <vt:lpstr>KB0041640</vt:lpstr>
      <vt:lpstr>KB0010847</vt:lpstr>
      <vt:lpstr>KB0029978</vt:lpstr>
      <vt:lpstr>KB0011086</vt:lpstr>
      <vt:lpstr>KB0070882</vt:lpstr>
      <vt:lpstr>KB0041641</vt:lpstr>
      <vt:lpstr>KB0012549</vt:lpstr>
      <vt:lpstr>KB0010844</vt:lpstr>
      <vt:lpstr>KB0011081</vt:lpstr>
      <vt:lpstr>KB0011042</vt:lpstr>
      <vt:lpstr>KB0016026</vt:lpstr>
      <vt:lpstr>KB0045106</vt:lpstr>
      <vt:lpstr>KB0011068</vt:lpstr>
      <vt:lpstr>KB0039985</vt:lpstr>
      <vt:lpstr>KB0010839</vt:lpstr>
      <vt:lpstr>KB0010837</vt:lpstr>
      <vt:lpstr>KB0011065</vt:lpstr>
      <vt:lpstr>KB0040397</vt:lpstr>
      <vt:lpstr>KB0011084</vt:lpstr>
      <vt:lpstr>KB0039494</vt:lpstr>
      <vt:lpstr>KB0010848</vt:lpstr>
      <vt:lpstr>KB0011074</vt:lpstr>
      <vt:lpstr>KB0040412</vt:lpstr>
      <vt:lpstr>KB0011054</vt:lpstr>
      <vt:lpstr>KB0011037</vt:lpstr>
      <vt:lpstr>KB0035780</vt:lpstr>
      <vt:lpstr>KB0010842</vt:lpstr>
      <vt:lpstr>KB0031261</vt:lpstr>
      <vt:lpstr>KB0071462</vt:lpstr>
      <vt:lpstr>KB0010833</vt:lpstr>
      <vt:lpstr>KB0011064</vt:lpstr>
      <vt:lpstr>KB0041638</vt:lpstr>
      <vt:lpstr>KB0071461</vt:lpstr>
      <vt:lpstr>KB0034961</vt:lpstr>
      <vt:lpstr>KB0073239</vt:lpstr>
      <vt:lpstr>KB0045521</vt:lpstr>
      <vt:lpstr>KB0011021</vt:lpstr>
      <vt:lpstr>KB0040413</vt:lpstr>
      <vt:lpstr>KB0030900</vt:lpstr>
      <vt:lpstr>KB0012548</vt:lpstr>
      <vt:lpstr>KB0011046</vt:lpstr>
      <vt:lpstr>KB0011062</vt:lpstr>
      <vt:lpstr>KB0030446</vt:lpstr>
      <vt:lpstr>KB0035717</vt:lpstr>
      <vt:lpstr>KB0026817</vt:lpstr>
      <vt:lpstr>KB0012547</vt:lpstr>
      <vt:lpstr>KB0012551</vt:lpstr>
      <vt:lpstr>KB0011033</vt:lpstr>
      <vt:lpstr>KB0010841</vt:lpstr>
      <vt:lpstr>KB0010817</vt:lpstr>
      <vt:lpstr>KB0011032</vt:lpstr>
      <vt:lpstr>KB0011053</vt:lpstr>
      <vt:lpstr>KB0071458</vt:lpstr>
      <vt:lpstr>KB0039611</vt:lpstr>
      <vt:lpstr>KB0011029</vt:lpstr>
      <vt:lpstr>KB0010818</vt:lpstr>
      <vt:lpstr>KB0011027</vt:lpstr>
      <vt:lpstr>KB0011099</vt:lpstr>
      <vt:lpstr>KB0011104</vt:lpstr>
      <vt:lpstr>KB0034958</vt:lpstr>
      <vt:lpstr>KB0030876</vt:lpstr>
      <vt:lpstr>KB0039615</vt:lpstr>
      <vt:lpstr>KB0011073</vt:lpstr>
      <vt:lpstr>KB0011075</vt:lpstr>
      <vt:lpstr>KB0034849</vt:lpstr>
      <vt:lpstr>KB0010821</vt:lpstr>
      <vt:lpstr>KB0016011</vt:lpstr>
      <vt:lpstr>KB0012550</vt:lpstr>
      <vt:lpstr>KB0041773</vt:lpstr>
      <vt:lpstr>KB0041604</vt:lpstr>
      <vt:lpstr>KB0029994</vt:lpstr>
      <vt:lpstr>KB0029977</vt:lpstr>
      <vt:lpstr>KB0010834</vt:lpstr>
      <vt:lpstr>KB0011035</vt:lpstr>
      <vt:lpstr>KB0011051</vt:lpstr>
      <vt:lpstr>KB0010836</vt:lpstr>
      <vt:lpstr>KB0010835</vt:lpstr>
      <vt:lpstr>KB0034852</vt:lpstr>
      <vt:lpstr>KB0029975</vt:lpstr>
      <vt:lpstr>KB0042822</vt:lpstr>
      <vt:lpstr>KB0044755</vt:lpstr>
      <vt:lpstr>KB0030751</vt:lpstr>
      <vt:lpstr>KB0041639</vt:lpstr>
      <vt:lpstr>KB0011082</vt:lpstr>
      <vt:lpstr>KB0011060</vt:lpstr>
      <vt:lpstr>KB0016025</vt:lpstr>
      <vt:lpstr>KB0010824</vt:lpstr>
      <vt:lpstr>KB0042818</vt:lpstr>
      <vt:lpstr>KB0011090</vt:lpstr>
      <vt:lpstr>KB0011063</vt:lpstr>
      <vt:lpstr>KB0010861</vt:lpstr>
      <vt:lpstr>KB0035006</vt:lpstr>
      <vt:lpstr>KB0011087</vt:lpstr>
      <vt:lpstr>KB0011092</vt:lpstr>
      <vt:lpstr>KB0011050</vt:lpstr>
      <vt:lpstr>KB0011094</vt:lpstr>
      <vt:lpstr>KB0011052</vt:lpstr>
      <vt:lpstr>KB0039486</vt:lpstr>
      <vt:lpstr>KB0011096</vt:lpstr>
      <vt:lpstr>KB0011091</vt:lpstr>
      <vt:lpstr>KB0011044</vt:lpstr>
      <vt:lpstr>KB0041596</vt:lpstr>
      <vt:lpstr>KB0034897</vt:lpstr>
      <vt:lpstr>KB0011047</vt:lpstr>
      <vt:lpstr>KB0011107</vt:lpstr>
      <vt:lpstr>KB0039488</vt:lpstr>
      <vt:lpstr>KB0035081</vt:lpstr>
      <vt:lpstr>KB0011103</vt:lpstr>
      <vt:lpstr>KB0011023</vt:lpstr>
      <vt:lpstr>KB0011066</vt:lpstr>
      <vt:lpstr>KB0017510</vt:lpstr>
      <vt:lpstr>KB0044756</vt:lpstr>
      <vt:lpstr>KB0016001</vt:lpstr>
      <vt:lpstr>KB0031333</vt:lpstr>
      <vt:lpstr>KB0011061</vt:lpstr>
      <vt:lpstr>KB0096863</vt:lpstr>
      <vt:lpstr>KB0011102</vt:lpstr>
      <vt:lpstr>KB0011076</vt:lpstr>
      <vt:lpstr>KB0011083</vt:lpstr>
      <vt:lpstr>KB0039610</vt:lpstr>
      <vt:lpstr>KB0010822</vt:lpstr>
      <vt:lpstr>KB0010857</vt:lpstr>
      <vt:lpstr>KB0029976</vt:lpstr>
      <vt:lpstr>KB0010854</vt:lpstr>
      <vt:lpstr>KB0011070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2019-04-24T16:17:12Z</dcterms:created>
  <dcterms:modified xsi:type="dcterms:W3CDTF">2019-04-24T16:17:12Z</dcterms:modified>
</cp:coreProperties>
</file>