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autoCompressPictures="0" defaultThemeVersion="164011"/>
  <bookViews>
    <workbookView xWindow="0" yWindow="0" windowWidth="19200" windowHeight="11460"/>
  </bookViews>
  <sheets>
    <sheet name="Foglio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2" i="1" l="1"/>
  <c r="C61" i="1"/>
  <c r="C60" i="1"/>
  <c r="D65" i="1"/>
  <c r="C54" i="1"/>
  <c r="C53" i="1"/>
  <c r="C47" i="1"/>
  <c r="C34" i="1"/>
  <c r="C56" i="1"/>
  <c r="C55" i="1"/>
  <c r="C46" i="1"/>
  <c r="C50" i="1"/>
  <c r="C48" i="1"/>
  <c r="C20" i="1"/>
  <c r="C39" i="1"/>
  <c r="C42" i="1"/>
  <c r="C43" i="1"/>
  <c r="C29" i="1"/>
  <c r="C27" i="1"/>
  <c r="H65" i="1"/>
  <c r="G65" i="1"/>
  <c r="J65" i="1"/>
  <c r="C24" i="1"/>
  <c r="C23" i="1"/>
  <c r="C21" i="1"/>
  <c r="C19" i="1"/>
  <c r="C18" i="1"/>
  <c r="C17" i="1"/>
  <c r="C16" i="1"/>
  <c r="C15" i="1"/>
  <c r="C13" i="1"/>
  <c r="C12" i="1"/>
  <c r="C22" i="1"/>
  <c r="D5" i="1"/>
  <c r="C5" i="1"/>
  <c r="C6" i="1"/>
  <c r="C7" i="1"/>
  <c r="C65" i="1"/>
  <c r="F65" i="1"/>
</calcChain>
</file>

<file path=xl/sharedStrings.xml><?xml version="1.0" encoding="utf-8"?>
<sst xmlns="http://schemas.openxmlformats.org/spreadsheetml/2006/main" count="170" uniqueCount="116">
  <si>
    <t>Link</t>
  </si>
  <si>
    <t>Arduino Mega 2560 R3</t>
  </si>
  <si>
    <t>https://www.buydisplay.com/default/8-inch-arduino-touch-screen-shield-ssd1963-library-for-mega-due</t>
  </si>
  <si>
    <t>BuyLcd</t>
  </si>
  <si>
    <t>Ebay</t>
  </si>
  <si>
    <t>https://www.ebay.it/itm/AC-DC220V-A-DC-5-12-24-48V-Fuente-ALIMENTATORE-Driver-LED-12W-720W-TRASFORMATORE/382121409981?ssPageName=STRK%3AMEBIDX%3AIT&amp;_trksid=p2060353.m2749.l2648</t>
  </si>
  <si>
    <t>https://www.ebay.it/itm/Modulo-Scheda-Rele-2-Canali-Optoisolati-10A-250V-per-Arduino-Shield-5Vdc-Con-Led/182567022479?ssPageName=STRK%3AMEBIDX%3AIT&amp;_trksid=p2060353.m2749.l2649</t>
  </si>
  <si>
    <t>http://www.ebay.it/itm/Rel%C3%A8-SSR-40DA-statico-stato-solido-40A-380-24Vac-32-3Vdc-solid-state-relay/322373636211?ssPageName=STRK%3AMEBIDX%3AIT&amp;_trksid=p2060353.m2749.l2649</t>
  </si>
  <si>
    <t>BricoMan</t>
  </si>
  <si>
    <t>Amazon</t>
  </si>
  <si>
    <t>-------&gt;</t>
  </si>
  <si>
    <t>https://www.amazon.it/gp/product/B07912P1XL/ref=oh_aui_detailpage_o02_s00?ie=UTF8&amp;psc=1</t>
  </si>
  <si>
    <t>https://www.amazon.it/gp/product/B073XH8KK8/ref=oh_aui_detailpage_o03_s00?ie=UTF8&amp;psc=1</t>
  </si>
  <si>
    <t>Automation24</t>
  </si>
  <si>
    <t>https://www.automation24.it/armadio-a-parete-fibox-arca-403015-8120006</t>
  </si>
  <si>
    <t>Description</t>
  </si>
  <si>
    <r>
      <t>Object [</t>
    </r>
    <r>
      <rPr>
        <b/>
        <sz val="14"/>
        <color theme="1"/>
        <rFont val="Calibri"/>
        <family val="2"/>
      </rPr>
      <t>€</t>
    </r>
    <r>
      <rPr>
        <b/>
        <sz val="14"/>
        <color theme="1"/>
        <rFont val="Calibri"/>
        <family val="2"/>
        <scheme val="minor"/>
      </rPr>
      <t>]</t>
    </r>
  </si>
  <si>
    <t>Delivery [€]</t>
  </si>
  <si>
    <t>Shop</t>
  </si>
  <si>
    <t>Arduino Relé Module (Optocoupled!)</t>
  </si>
  <si>
    <t>SSR Module</t>
  </si>
  <si>
    <t>https://www.ebay.it/itm/SONDA-DS18B20-SENSORE-DI-TEMPERATURA-da-55-a-125-C-ARDUINO-ART-CD06/261141793540?ssPageName=STRK%3AMEBIDX%3AIT&amp;_trksid=p2060353.m2749.l2649</t>
  </si>
  <si>
    <t>DS18B20 Sensor</t>
  </si>
  <si>
    <t>Cabled DS18B20 Sensor (x5)</t>
  </si>
  <si>
    <t>Arduino Mega Stackable Header Pin</t>
  </si>
  <si>
    <t>https://www.ebay.it/itm/Arduino-MEGA-Stackable-Female-Header-Pin-Shield-Kit-5x8-1x10-1x-2x3-1x-2x18/121492749450?ssPageName=STRK%3AMEBIDX%3AIT&amp;_trksid=p2060353.m2749.l2649</t>
  </si>
  <si>
    <t>https://www.ebay.it/itm/5PCS-DS18B20-18B20-TO-92-1-Wire-Digital-Thermometer-Temperature-Sensor-TE242/401516576346?ssPageName=STRK%3AMEBIDX%3AIT&amp;_trksid=p2060353.m2749.l2649</t>
  </si>
  <si>
    <t>LM386 Amplifier</t>
  </si>
  <si>
    <t>https://www.ebay.it/itm/LM386-Audioverst%C3%A4rker-Module-Audio-Verst%C3%A4rker-Amplifier-Module-Arduino-Raspberry/162384191843?ssPageName=STRK%3AMEBIDX%3AIT&amp;_trksid=p2060353.m2749.l2649</t>
  </si>
  <si>
    <t>Power Supply 5V - 10A</t>
  </si>
  <si>
    <t>Power Supply 12V - 10A</t>
  </si>
  <si>
    <t>Switch 220V - 15A (x4)</t>
  </si>
  <si>
    <t>AliExpress</t>
  </si>
  <si>
    <t>https://it.aliexpress.com/item/Toggle-switch-Shake-head-rocker-switch-E-TEN1221-4-feet-2-15-a-250-v/32819810232.html</t>
  </si>
  <si>
    <t>Arduino Power Cable Adapter</t>
  </si>
  <si>
    <t>https://it.aliexpress.com/item/Free-shipping-10Pair-10pcs-female-10pcs-male-Male-Female-5-5-x-2-1mm-DC-Power/32663468409.html</t>
  </si>
  <si>
    <t>Electric Terminal</t>
  </si>
  <si>
    <t>https://it.aliexpress.com/item/10Pcs-Lot-KF129-2Pin-5-08mm-pitch-Terminal-Connectors-PCB-terminal-2P-300V-25A/32803344826.html</t>
  </si>
  <si>
    <t>Momentary Button (x2)</t>
  </si>
  <si>
    <t>Female PCB XLS (x4)</t>
  </si>
  <si>
    <t>https://www.amazon.it/gp/product/B016XVMSO0/ref=oh_aui_detailpage_o05_s00?ie=UTF8&amp;psc=1</t>
  </si>
  <si>
    <t>Male XLS Connector (x4)</t>
  </si>
  <si>
    <t>??</t>
  </si>
  <si>
    <t>Speaker</t>
  </si>
  <si>
    <t>DFPlayer</t>
  </si>
  <si>
    <t>Power Cable</t>
  </si>
  <si>
    <t>https://www.ebay.it/itm/20-Cavi-di-Alimentazione-Schuko-IEC-60320-C13-1-5Mt-Nuovi/163005547466?hash=item25f3e343ca:g:rf4AAOSwlAZabDQk</t>
  </si>
  <si>
    <t>https://it.aliexpress.com/item/Double-way-AC-power-Switch-10A-250V-ac-3-Terminal-Power-Socket/32719529113.html?spm=a2g0y.10010108.1000013.3.13585a41qMraia&amp;traffic_analysisId=recommend_2088_2_99734_iswistore&amp;scm=1007.13339.99734.0&amp;pvid=55073a52-da86-42e6-95d1-0da7380fc2f9&amp;tpp=1</t>
  </si>
  <si>
    <t>Legend</t>
  </si>
  <si>
    <t>Different Seller</t>
  </si>
  <si>
    <t>PCB Electrical Resistances</t>
  </si>
  <si>
    <t>https://www.amazon.it/gp/product/B00J02WSFE/ref=oh_aui_detailpage_o08_s00?ie=UTF8&amp;psc=1</t>
  </si>
  <si>
    <t>Actual Price</t>
  </si>
  <si>
    <t>https://it.aliexpress.com/item/Best-Promotion-1000-Pcs-50-Values-1-4W-Metal-Film-Resistors-Resistance-Assortment-Kit-Set-1/32662610149.html?spm=a2g0y.search0104.3.1.6a0d32806T82hH&amp;ws_ab_test=searchweb0_0,searchweb201602_4_5722916_10152_10065_10151_10344_10068_5722816_10342_10325_10343_10546_10340_10341_10548_10698_10697_10696_5722616_10084_10083_10618_10304_10307_5722716_5711216_10059_10184_10534_308_100031_10103_441_10624_5722516_10623_10622_10621_10620_5711316,searchweb201603_25,ppcSwitch_4&amp;algo_expid=2d8acb69-865e-4b94-9487-e9a7b7b702f7-0&amp;algo_pvid=2d8acb69-865e-4b94-9487-e9a7b7b702f7&amp;priceBeautifyAB=0</t>
  </si>
  <si>
    <t>DC-DC Step Down Adapter</t>
  </si>
  <si>
    <t>https://www.amazon.it/gp/product/B01MQGMOKI/ref=oh_aui_detailpage_o08_s00?ie=UTF8&amp;psc=1</t>
  </si>
  <si>
    <t>Aluminum Cutter 0.8mm</t>
  </si>
  <si>
    <t>V Cutter (Flat) 30°</t>
  </si>
  <si>
    <t>Single-Cutting Blade (acrylic)</t>
  </si>
  <si>
    <t>Ball Cutter 3mm</t>
  </si>
  <si>
    <t>PCB Single Face Copper (100x70)</t>
  </si>
  <si>
    <t>PCB Double Face Copper (300x210)</t>
  </si>
  <si>
    <t>PCB Facile</t>
  </si>
  <si>
    <t>http://pcbfacile.com/</t>
  </si>
  <si>
    <t>Panel Plug Case (x4)</t>
  </si>
  <si>
    <t>Case</t>
  </si>
  <si>
    <t>https://it.aliexpress.com/item/Dupont-line-120pcs-10cm-male-to-male-male-to-female-and-female-to-female-jumper-wire/32352232311.html</t>
  </si>
  <si>
    <t xml:space="preserve">Jumpers 10 cm </t>
  </si>
  <si>
    <t xml:space="preserve">Jumpers 20 cm </t>
  </si>
  <si>
    <t>https://www.amazon.it/gp/product/B00RCYIPV8/ref=oh_aui_search_detailpage?ie=UTF8&amp;th=1</t>
  </si>
  <si>
    <t xml:space="preserve">Jumpers 40 cm </t>
  </si>
  <si>
    <t>https://www.amazon.it/s/ref=nb_sb_noss?__mk_it_IT=%C3%85M%C3%85%C5%BD%C3%95%C3%91&amp;url=search-alias%3Daps&amp;field-keywords=jumper+40+cm</t>
  </si>
  <si>
    <t>USB Cable A-90°B</t>
  </si>
  <si>
    <t>USB Cable A-B</t>
  </si>
  <si>
    <t>https://www.amazon.it/gp/product/B00GURMTTC/ref=oh_aui_detailpage_o04_s00?ie=UTF8&amp;th=1</t>
  </si>
  <si>
    <t>USB Panel FemaleA-FemaleB</t>
  </si>
  <si>
    <t>USB Panel FemaleB-FemaleA</t>
  </si>
  <si>
    <t>RS</t>
  </si>
  <si>
    <t>https://it.rs-online.com/web/ma/myaccount/tuoidettagliordine/?refNumber=142036944</t>
  </si>
  <si>
    <t>Sharp PC817X2NSZ0F Photocoupler</t>
  </si>
  <si>
    <t>https://it.aliexpress.com/item/2PCS-YT134-Gold-plated-cannon-plug-Microphone-connector-3-core-Cannon-balance-plugs-Free-Shipping/32723748205.html?spm=a2g0y.search0104.3.72.602b3d67aSYcn3&amp;ws_ab_test=searchweb0_0,searchweb201602_4_10152_10065_5722917_10151_10344_10068_10342_10325_10343_5722817_10546_10340_10341_10548_5722617_10698_10697_10696_10084_10083_10618_10304_10307_5722717_10059_5711217_10184_10534_308_100031_10103_441_5722517_10624_10623_10622_10621_10620_5711317,searchweb201603_25,ppcSwitch_4&amp;algo_expid=9bde80c6-ee38-4315-9ecf-0c6a182b2be1-11&amp;algo_pvid=9bde80c6-ee38-4315-9ecf-0c6a182b2be1&amp;priceBeautifyAB=0</t>
  </si>
  <si>
    <t xml:space="preserve">Obi </t>
  </si>
  <si>
    <t>Alternative Price</t>
  </si>
  <si>
    <t>Copper Wire (x20)</t>
  </si>
  <si>
    <t>Bricoman</t>
  </si>
  <si>
    <t>https://www.amazon.it/gp/product/B00E89QN3C/ref=oh_aui_detailpage_o04_s00?ie=UTF8&amp;psc=1</t>
  </si>
  <si>
    <t>TV support</t>
  </si>
  <si>
    <t>Crimp Terminal</t>
  </si>
  <si>
    <t>Heat-Shrink Sheath</t>
  </si>
  <si>
    <t>https://www.amazon.it/gp/product/B076KL5K1V/ref=oh_aui_detailpage_o01_s00?ie=UTF8&amp;psc=1</t>
  </si>
  <si>
    <t xml:space="preserve">Plastic Screws </t>
  </si>
  <si>
    <t>https://www.amazon.it/gp/product/B01FQSL1DK/ref=oh_aui_detailpage_o09_s00?ie=UTF8&amp;psc=1</t>
  </si>
  <si>
    <t>Cable 3 cond 4.8mm (x12)</t>
  </si>
  <si>
    <t>20x2 FlatCable</t>
  </si>
  <si>
    <t>Futura Elettronica</t>
  </si>
  <si>
    <t>https://www.futurashop.it/cavo-flat-con-2-connettori-ff-2x20-pin-2846-pod40?search=2x20</t>
  </si>
  <si>
    <t>--------</t>
  </si>
  <si>
    <t>USB PCB Female A 90°</t>
  </si>
  <si>
    <t>2.54mm 2PIN Female Header</t>
  </si>
  <si>
    <t>https://it.aliexpress.com/item/200PCS-2Pin-2-54mm-Single-Row-Straight-Female-Pin-Header-2P-Strip-PBC/32769053076.html?spm=a2g0y.search0104.3.36.45dc7c51zaZnj5&amp;ws_ab_test=searchweb0_0,searchweb201602_4_10152_10065_5722917_10151_10344_10068_10342_10325_10343_5722817_10546_10340_10341_10548_5722617_10698_10697_10696_10084_10083_10618_10304_10307_5722717_10059_5711217_10184_308_100031_10103_441_5722517_10624_10623_10622_10621_10620_5711317,searchweb201603_25,ppcSwitch_4&amp;algo_expid=1afc276f-bc82-4181-a3d4-23afd547fa4e-5&amp;algo_pvid=1afc276f-bc82-4181-a3d4-23afd547fa4e&amp;priceBeautifyAB=0</t>
  </si>
  <si>
    <t>2.54mm 8PIN Female Header</t>
  </si>
  <si>
    <t>https://it.aliexpress.com/item/10PCS-1x8-Single-Row-8-Pins-PCB-Socket-Female-Header-2-54mm-8-Pin-8Pin-3mm/32863954320.html?spm=a2g0y.search0104.3.56.7c236cabvjoT4U&amp;ws_ab_test=searchweb0_0,searchweb201602_4_10152_10065_5722917_10151_10344_10068_10342_10325_10343_5722817_10546_10340_10341_10548_5722617_10698_10697_10696_10084_10083_10618_10304_10307_5722717_10059_5711217_10184_308_100031_10103_441_5722517_10624_10623_10622_10621_10620_5711317,searchweb201603_25,ppcSwitch_4&amp;algo_expid=77a36e83-0bcd-4e62-a064-f52896311c37-8&amp;algo_pvid=77a36e83-0bcd-4e62-a064-f52896311c37&amp;priceBeautifyAB=0</t>
  </si>
  <si>
    <t>2.54mm PIN Strip (x2)</t>
  </si>
  <si>
    <t>Metal Screws (2.9x13 + 3.5x9.5 + 5.5x_)</t>
  </si>
  <si>
    <t>Washers (_x_)</t>
  </si>
  <si>
    <t>Schuko Plug Gewiss (x4)</t>
  </si>
  <si>
    <t>Lcd Screen 8''</t>
  </si>
  <si>
    <t>Touch Panel 8''</t>
  </si>
  <si>
    <t>Panel Plug + Switch</t>
  </si>
  <si>
    <t xml:space="preserve">Wooden Plait (2x4mm + 1x10mm) </t>
  </si>
  <si>
    <t>Wooden Screw 25mm</t>
  </si>
  <si>
    <t>Spray Can Black</t>
  </si>
  <si>
    <t>SD Card 128 MB (x2)</t>
  </si>
  <si>
    <t>https://it.aliexpress.com/item/AMZDEAL-Ad-Alta-Velocit-Micro-SD-Card-Scheda-di-Memoria-128-MB-512-MB-1-GB/32850679274.html?spm=a2g0y.search0104.3.15.77d15bc9Zak2g0&amp;ws_ab_test=searchweb0_0%2Csearchweb201602_4_10152_10065_5722917_10151_10344_10068_10342_10325_10343_5722817_10546_10340_10341_10548_5722617_10698_10697_10696_10084_10083_10618_10304_10307_5722717_5711215_10059_10184_308_100031_10103_441_5722517_10624_10623_10622_5711315_10621_10620%2Csearchweb201603_25%2CppcSwitch_4&amp;algo_expid=9a464056-3e9a-4fa5-bf7f-afc58a3185bc-2&amp;algo_pvid=9a464056-3e9a-4fa5-bf7f-afc58a3185bc&amp;priceBeautifyAB=0</t>
  </si>
  <si>
    <t>Tantalum Capacitor</t>
  </si>
  <si>
    <t>Electrolitic Capacitor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</si>
</sst>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1"/>
      <color theme="5" tint="0.3999755851924192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2" xfId="1" applyBorder="1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1" applyBorder="1" applyAlignment="1">
      <alignment horizontal="center" vertical="center" wrapText="1"/>
    </xf>
    <xf numFmtId="0" fontId="0" fillId="2" borderId="2" xfId="0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1" fillId="2" borderId="2" xfId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2" xfId="0" quotePrefix="1" applyBorder="1" applyAlignment="1">
      <alignment horizontal="center" vertical="center" wrapText="1"/>
    </xf>
    <xf numFmtId="0" fontId="0" fillId="2" borderId="2" xfId="0" quotePrefix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0" fillId="2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8" fillId="0" borderId="2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quotePrefix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3" xfId="1" applyBorder="1" applyAlignment="1">
      <alignment horizontal="center" vertical="center" wrapText="1"/>
    </xf>
    <xf numFmtId="0" fontId="1" fillId="0" borderId="0" xfId="1" applyBorder="1" applyAlignment="1">
      <alignment horizontal="center" vertical="center" wrapText="1"/>
    </xf>
    <xf numFmtId="0" fontId="1" fillId="0" borderId="1" xfId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3" borderId="2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quotePrefix="1" applyFill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2" fontId="0" fillId="3" borderId="1" xfId="0" applyNumberFormat="1" applyFill="1" applyBorder="1" applyAlignment="1">
      <alignment horizontal="center" vertical="center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utomation24.it/armadio-a-parete-fibox-arca-403015-8120006" TargetMode="External"/><Relationship Id="rId13" Type="http://schemas.openxmlformats.org/officeDocument/2006/relationships/hyperlink" Target="https://it.aliexpress.com/item/10Pcs-Lot-KF129-2Pin-5-08mm-pitch-Terminal-Connectors-PCB-terminal-2P-300V-25A/32803344826.html" TargetMode="External"/><Relationship Id="rId18" Type="http://schemas.openxmlformats.org/officeDocument/2006/relationships/hyperlink" Target="https://www.amazon.it/s/ref=nb_sb_noss?__mk_it_IT=%C3%85M%C3%85%C5%BD%C3%95%C3%91&amp;url=search-alias%3Daps&amp;field-keywords=jumper+40+cm" TargetMode="External"/><Relationship Id="rId3" Type="http://schemas.openxmlformats.org/officeDocument/2006/relationships/hyperlink" Target="http://www.ebay.it/itm/Rel%C3%A8-SSR-40DA-statico-stato-solido-40A-380-24Vac-32-3Vdc-solid-state-relay/322373636211?ssPageName=STRK%3AMEBIDX%3AIT&amp;_trksid=p2060353.m2749.l2649" TargetMode="External"/><Relationship Id="rId21" Type="http://schemas.openxmlformats.org/officeDocument/2006/relationships/hyperlink" Target="https://www.amazon.it/gp/product/B076KL5K1V/ref=oh_aui_detailpage_o01_s00?ie=UTF8&amp;psc=1" TargetMode="External"/><Relationship Id="rId7" Type="http://schemas.openxmlformats.org/officeDocument/2006/relationships/hyperlink" Target="https://it.aliexpress.com/item/Dupont-line-120pcs-10cm-male-to-male-male-to-female-and-female-to-female-jumper-wire/32352232311.html" TargetMode="External"/><Relationship Id="rId12" Type="http://schemas.openxmlformats.org/officeDocument/2006/relationships/hyperlink" Target="https://www.ebay.it/itm/LM386-Audioverst%C3%A4rker-Module-Audio-Verst%C3%A4rker-Amplifier-Module-Arduino-Raspberry/162384191843?ssPageName=STRK%3AMEBIDX%3AIT&amp;_trksid=p2060353.m2749.l2649" TargetMode="External"/><Relationship Id="rId17" Type="http://schemas.openxmlformats.org/officeDocument/2006/relationships/hyperlink" Target="https://www.amazon.it/gp/product/B00RCYIPV8/ref=oh_aui_search_detailpage?ie=UTF8&amp;th=1" TargetMode="External"/><Relationship Id="rId2" Type="http://schemas.openxmlformats.org/officeDocument/2006/relationships/hyperlink" Target="https://www.ebay.it/itm/AC-DC220V-A-DC-5-12-24-48V-Fuente-ALIMENTATORE-Driver-LED-12W-720W-TRASFORMATORE/382121409981?ssPageName=STRK%3AMEBIDX%3AIT&amp;_trksid=p2060353.m2749.l2648" TargetMode="External"/><Relationship Id="rId16" Type="http://schemas.openxmlformats.org/officeDocument/2006/relationships/hyperlink" Target="http://pcbfacile.com/" TargetMode="External"/><Relationship Id="rId20" Type="http://schemas.openxmlformats.org/officeDocument/2006/relationships/hyperlink" Target="https://www.amazon.it/gp/product/B00E89QN3C/ref=oh_aui_detailpage_o04_s00?ie=UTF8&amp;psc=1" TargetMode="External"/><Relationship Id="rId1" Type="http://schemas.openxmlformats.org/officeDocument/2006/relationships/hyperlink" Target="https://www.buydisplay.com/default/8-inch-arduino-touch-screen-shield-ssd1963-library-for-mega-due" TargetMode="External"/><Relationship Id="rId6" Type="http://schemas.openxmlformats.org/officeDocument/2006/relationships/hyperlink" Target="https://www.amazon.it/gp/product/B073XH8KK8/ref=oh_aui_detailpage_o03_s00?ie=UTF8&amp;psc=1" TargetMode="External"/><Relationship Id="rId11" Type="http://schemas.openxmlformats.org/officeDocument/2006/relationships/hyperlink" Target="https://www.ebay.it/itm/5PCS-DS18B20-18B20-TO-92-1-Wire-Digital-Thermometer-Temperature-Sensor-TE242/401516576346?ssPageName=STRK%3AMEBIDX%3AIT&amp;_trksid=p2060353.m2749.l2649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www.amazon.it/gp/product/B07912P1XL/ref=oh_aui_detailpage_o02_s00?ie=UTF8&amp;psc=1" TargetMode="External"/><Relationship Id="rId15" Type="http://schemas.openxmlformats.org/officeDocument/2006/relationships/hyperlink" Target="https://www.ebay.it/itm/20-Cavi-di-Alimentazione-Schuko-IEC-60320-C13-1-5Mt-Nuovi/163005547466?hash=item25f3e343ca:g:rf4AAOSwlAZabDQk" TargetMode="External"/><Relationship Id="rId23" Type="http://schemas.openxmlformats.org/officeDocument/2006/relationships/hyperlink" Target="https://www.futurashop.it/cavo-flat-con-2-connettori-ff-2x20-pin-2846-pod40?search=2x20" TargetMode="External"/><Relationship Id="rId10" Type="http://schemas.openxmlformats.org/officeDocument/2006/relationships/hyperlink" Target="https://www.ebay.it/itm/Arduino-MEGA-Stackable-Female-Header-Pin-Shield-Kit-5x8-1x10-1x-2x3-1x-2x18/121492749450?ssPageName=STRK%3AMEBIDX%3AIT&amp;_trksid=p2060353.m2749.l2649" TargetMode="External"/><Relationship Id="rId19" Type="http://schemas.openxmlformats.org/officeDocument/2006/relationships/hyperlink" Target="https://it.rs-online.com/web/ma/myaccount/tuoidettagliordine/?refNumber=142036944" TargetMode="External"/><Relationship Id="rId4" Type="http://schemas.openxmlformats.org/officeDocument/2006/relationships/hyperlink" Target="https://www.ebay.it/itm/Modulo-Scheda-Rele-2-Canali-Optoisolati-10A-250V-per-Arduino-Shield-5Vdc-Con-Led/182567022479?ssPageName=STRK%3AMEBIDX%3AIT&amp;_trksid=p2060353.m2749.l2649" TargetMode="External"/><Relationship Id="rId9" Type="http://schemas.openxmlformats.org/officeDocument/2006/relationships/hyperlink" Target="https://www.ebay.it/itm/SONDA-DS18B20-SENSORE-DI-TEMPERATURA-da-55-a-125-C-ARDUINO-ART-CD06/261141793540?ssPageName=STRK%3AMEBIDX%3AIT&amp;_trksid=p2060353.m2749.l2649" TargetMode="External"/><Relationship Id="rId14" Type="http://schemas.openxmlformats.org/officeDocument/2006/relationships/hyperlink" Target="https://www.amazon.it/gp/product/B016XVMSO0/ref=oh_aui_detailpage_o05_s00?ie=UTF8&amp;psc=1" TargetMode="External"/><Relationship Id="rId22" Type="http://schemas.openxmlformats.org/officeDocument/2006/relationships/hyperlink" Target="https://www.amazon.it/gp/product/B01FQSL1DK/ref=oh_aui_detailpage_o09_s00?ie=UTF8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abSelected="1" topLeftCell="A40" zoomScale="85" zoomScaleNormal="85" workbookViewId="0">
      <selection activeCell="A61" sqref="A61:F62"/>
    </sheetView>
  </sheetViews>
  <sheetFormatPr defaultColWidth="8.85546875" defaultRowHeight="15" x14ac:dyDescent="0.25"/>
  <cols>
    <col min="1" max="1" width="8.85546875" style="1"/>
    <col min="2" max="2" width="40.7109375" style="1" customWidth="1"/>
    <col min="3" max="3" width="17.85546875" style="2" bestFit="1" customWidth="1"/>
    <col min="4" max="4" width="21" style="2" bestFit="1" customWidth="1"/>
    <col min="5" max="5" width="13.7109375" style="2" bestFit="1" customWidth="1"/>
    <col min="6" max="6" width="111.28515625" style="15" customWidth="1"/>
    <col min="7" max="7" width="17" style="1" customWidth="1"/>
    <col min="8" max="8" width="17.140625" style="1" customWidth="1"/>
    <col min="9" max="9" width="12" style="1" customWidth="1"/>
    <col min="10" max="10" width="114.42578125" style="1" customWidth="1"/>
    <col min="11" max="16384" width="8.85546875" style="1"/>
  </cols>
  <sheetData>
    <row r="1" spans="1:10" x14ac:dyDescent="0.25">
      <c r="A1" s="36" t="s">
        <v>48</v>
      </c>
      <c r="B1" s="36"/>
    </row>
    <row r="2" spans="1:10" x14ac:dyDescent="0.25">
      <c r="A2" s="37"/>
      <c r="B2" s="36" t="s">
        <v>49</v>
      </c>
    </row>
    <row r="3" spans="1:10" ht="21" x14ac:dyDescent="0.25">
      <c r="C3" s="50" t="s">
        <v>52</v>
      </c>
      <c r="D3" s="50"/>
      <c r="E3" s="50"/>
      <c r="F3" s="50"/>
      <c r="G3" s="50" t="s">
        <v>82</v>
      </c>
      <c r="H3" s="50"/>
      <c r="I3" s="50"/>
      <c r="J3" s="50"/>
    </row>
    <row r="4" spans="1:10" ht="18.75" x14ac:dyDescent="0.25">
      <c r="B4" s="11" t="s">
        <v>15</v>
      </c>
      <c r="C4" s="12" t="s">
        <v>16</v>
      </c>
      <c r="D4" s="12" t="s">
        <v>17</v>
      </c>
      <c r="E4" s="12" t="s">
        <v>18</v>
      </c>
      <c r="F4" s="13" t="s">
        <v>0</v>
      </c>
      <c r="G4" s="12" t="s">
        <v>16</v>
      </c>
      <c r="H4" s="12" t="s">
        <v>17</v>
      </c>
      <c r="I4" s="12" t="s">
        <v>18</v>
      </c>
      <c r="J4" s="13" t="s">
        <v>0</v>
      </c>
    </row>
    <row r="5" spans="1:10" ht="15" customHeight="1" x14ac:dyDescent="0.25">
      <c r="B5" s="3" t="s">
        <v>106</v>
      </c>
      <c r="C5" s="7">
        <f>54.38/1.14</f>
        <v>47.701754385964918</v>
      </c>
      <c r="D5" s="52">
        <f>10.9/1.14</f>
        <v>9.5614035087719316</v>
      </c>
      <c r="E5" s="52" t="s">
        <v>3</v>
      </c>
      <c r="F5" s="55" t="s">
        <v>2</v>
      </c>
      <c r="G5" s="18"/>
      <c r="H5" s="52"/>
      <c r="I5" s="52"/>
      <c r="J5" s="55"/>
    </row>
    <row r="6" spans="1:10" x14ac:dyDescent="0.25">
      <c r="B6" s="3" t="s">
        <v>107</v>
      </c>
      <c r="C6" s="7">
        <f>7.7/1.14</f>
        <v>6.7543859649122817</v>
      </c>
      <c r="D6" s="52"/>
      <c r="E6" s="52"/>
      <c r="F6" s="57"/>
      <c r="G6" s="18"/>
      <c r="H6" s="52"/>
      <c r="I6" s="52"/>
      <c r="J6" s="57"/>
    </row>
    <row r="7" spans="1:10" x14ac:dyDescent="0.25">
      <c r="B7" s="4" t="s">
        <v>1</v>
      </c>
      <c r="C7" s="8">
        <f>12.2/1.14</f>
        <v>10.701754385964913</v>
      </c>
      <c r="D7" s="53"/>
      <c r="E7" s="53"/>
      <c r="F7" s="58"/>
      <c r="G7" s="19"/>
      <c r="H7" s="53"/>
      <c r="I7" s="53"/>
      <c r="J7" s="58"/>
    </row>
    <row r="8" spans="1:10" ht="30" x14ac:dyDescent="0.25">
      <c r="B8" s="5" t="s">
        <v>19</v>
      </c>
      <c r="C8" s="6">
        <v>1</v>
      </c>
      <c r="D8" s="6">
        <v>2.2000000000000002</v>
      </c>
      <c r="E8" s="6" t="s">
        <v>4</v>
      </c>
      <c r="F8" s="16" t="s">
        <v>6</v>
      </c>
      <c r="G8" s="6"/>
      <c r="H8" s="6"/>
      <c r="I8" s="6"/>
      <c r="J8" s="16"/>
    </row>
    <row r="9" spans="1:10" ht="30" x14ac:dyDescent="0.25">
      <c r="B9" s="5" t="s">
        <v>20</v>
      </c>
      <c r="C9" s="6">
        <v>4.95</v>
      </c>
      <c r="D9" s="6">
        <v>2.95</v>
      </c>
      <c r="E9" s="6" t="s">
        <v>4</v>
      </c>
      <c r="F9" s="16" t="s">
        <v>7</v>
      </c>
      <c r="G9" s="6"/>
      <c r="H9" s="6"/>
      <c r="I9" s="6"/>
      <c r="J9" s="16"/>
    </row>
    <row r="10" spans="1:10" ht="15" customHeight="1" x14ac:dyDescent="0.25">
      <c r="B10" s="9" t="s">
        <v>30</v>
      </c>
      <c r="C10" s="10">
        <v>8.99</v>
      </c>
      <c r="D10" s="51">
        <v>0</v>
      </c>
      <c r="E10" s="51" t="s">
        <v>4</v>
      </c>
      <c r="F10" s="54" t="s">
        <v>5</v>
      </c>
      <c r="G10" s="20"/>
      <c r="H10" s="51"/>
      <c r="I10" s="51"/>
      <c r="J10" s="54"/>
    </row>
    <row r="11" spans="1:10" x14ac:dyDescent="0.25">
      <c r="B11" s="4" t="s">
        <v>29</v>
      </c>
      <c r="C11" s="8">
        <v>11.99</v>
      </c>
      <c r="D11" s="53"/>
      <c r="E11" s="53"/>
      <c r="F11" s="58"/>
      <c r="G11" s="19"/>
      <c r="H11" s="53"/>
      <c r="I11" s="53"/>
      <c r="J11" s="58"/>
    </row>
    <row r="12" spans="1:10" ht="30" x14ac:dyDescent="0.25">
      <c r="B12" s="4" t="s">
        <v>23</v>
      </c>
      <c r="C12" s="19">
        <f>2*5</f>
        <v>10</v>
      </c>
      <c r="D12" s="19">
        <v>6.5</v>
      </c>
      <c r="E12" s="19" t="s">
        <v>4</v>
      </c>
      <c r="F12" s="25" t="s">
        <v>21</v>
      </c>
      <c r="G12" s="19"/>
      <c r="H12" s="19"/>
      <c r="I12" s="19"/>
      <c r="J12" s="25"/>
    </row>
    <row r="13" spans="1:10" ht="30" x14ac:dyDescent="0.25">
      <c r="B13" s="4" t="s">
        <v>22</v>
      </c>
      <c r="C13" s="19">
        <f>5.19/5</f>
        <v>1.038</v>
      </c>
      <c r="D13" s="19">
        <v>0</v>
      </c>
      <c r="E13" s="19" t="s">
        <v>4</v>
      </c>
      <c r="F13" s="25" t="s">
        <v>26</v>
      </c>
      <c r="G13" s="19"/>
      <c r="H13" s="19"/>
      <c r="I13" s="19"/>
      <c r="J13" s="25"/>
    </row>
    <row r="14" spans="1:10" ht="30" x14ac:dyDescent="0.25">
      <c r="B14" s="4" t="s">
        <v>24</v>
      </c>
      <c r="C14" s="19">
        <v>3.49</v>
      </c>
      <c r="D14" s="19">
        <v>0.9</v>
      </c>
      <c r="E14" s="19" t="s">
        <v>4</v>
      </c>
      <c r="F14" s="25" t="s">
        <v>25</v>
      </c>
      <c r="G14" s="19"/>
      <c r="H14" s="19"/>
      <c r="I14" s="19"/>
      <c r="J14" s="25"/>
    </row>
    <row r="15" spans="1:10" ht="30" x14ac:dyDescent="0.25">
      <c r="B15" s="4" t="s">
        <v>27</v>
      </c>
      <c r="C15" s="19">
        <f>9.3/3</f>
        <v>3.1</v>
      </c>
      <c r="D15" s="19">
        <v>3.99</v>
      </c>
      <c r="E15" s="19" t="s">
        <v>4</v>
      </c>
      <c r="F15" s="25" t="s">
        <v>28</v>
      </c>
      <c r="G15" s="19"/>
      <c r="H15" s="19"/>
      <c r="I15" s="19"/>
      <c r="J15" s="25"/>
    </row>
    <row r="16" spans="1:10" ht="30" x14ac:dyDescent="0.25">
      <c r="B16" s="4" t="s">
        <v>31</v>
      </c>
      <c r="C16" s="19">
        <f>0.99*4</f>
        <v>3.96</v>
      </c>
      <c r="D16" s="19">
        <v>0</v>
      </c>
      <c r="E16" s="19" t="s">
        <v>32</v>
      </c>
      <c r="F16" s="25" t="s">
        <v>33</v>
      </c>
      <c r="G16" s="19"/>
      <c r="H16" s="19"/>
      <c r="I16" s="19"/>
      <c r="J16" s="25"/>
    </row>
    <row r="17" spans="1:10" ht="30" x14ac:dyDescent="0.25">
      <c r="B17" s="4" t="s">
        <v>34</v>
      </c>
      <c r="C17" s="19">
        <f>4.2/10</f>
        <v>0.42000000000000004</v>
      </c>
      <c r="D17" s="19">
        <v>0</v>
      </c>
      <c r="E17" s="19" t="s">
        <v>32</v>
      </c>
      <c r="F17" s="25" t="s">
        <v>35</v>
      </c>
      <c r="G17" s="19"/>
      <c r="H17" s="19"/>
      <c r="I17" s="19"/>
      <c r="J17" s="25"/>
    </row>
    <row r="18" spans="1:10" ht="30" x14ac:dyDescent="0.25">
      <c r="B18" s="4" t="s">
        <v>36</v>
      </c>
      <c r="C18" s="6">
        <f>1.62/10*4</f>
        <v>0.64800000000000002</v>
      </c>
      <c r="D18" s="19">
        <v>0</v>
      </c>
      <c r="E18" s="19" t="s">
        <v>32</v>
      </c>
      <c r="F18" s="25" t="s">
        <v>37</v>
      </c>
      <c r="G18" s="6"/>
      <c r="H18" s="19"/>
      <c r="I18" s="19"/>
      <c r="J18" s="25"/>
    </row>
    <row r="19" spans="1:10" x14ac:dyDescent="0.25">
      <c r="A19" s="1" t="s">
        <v>42</v>
      </c>
      <c r="B19" s="4" t="s">
        <v>38</v>
      </c>
      <c r="C19" s="19">
        <f>7.47/10*2</f>
        <v>1.494</v>
      </c>
      <c r="D19" s="19">
        <v>0</v>
      </c>
      <c r="E19" s="19" t="s">
        <v>4</v>
      </c>
      <c r="F19" s="30" t="s">
        <v>96</v>
      </c>
      <c r="G19" s="19"/>
      <c r="H19" s="19"/>
      <c r="I19" s="19"/>
      <c r="J19" s="25"/>
    </row>
    <row r="20" spans="1:10" ht="105" x14ac:dyDescent="0.25">
      <c r="B20" s="26" t="s">
        <v>41</v>
      </c>
      <c r="C20" s="27">
        <f>1.5*4</f>
        <v>6</v>
      </c>
      <c r="D20" s="27">
        <v>0</v>
      </c>
      <c r="E20" s="27" t="s">
        <v>32</v>
      </c>
      <c r="F20" s="29" t="s">
        <v>80</v>
      </c>
      <c r="G20" s="6"/>
      <c r="H20" s="6"/>
      <c r="I20" s="6"/>
      <c r="J20" s="14"/>
    </row>
    <row r="21" spans="1:10" x14ac:dyDescent="0.25">
      <c r="B21" s="5" t="s">
        <v>39</v>
      </c>
      <c r="C21" s="6">
        <f>7.2/10*4</f>
        <v>2.88</v>
      </c>
      <c r="D21" s="6">
        <v>0</v>
      </c>
      <c r="E21" s="6" t="s">
        <v>9</v>
      </c>
      <c r="F21" s="16" t="s">
        <v>40</v>
      </c>
      <c r="G21" s="6"/>
      <c r="H21" s="6"/>
      <c r="I21" s="6"/>
      <c r="J21" s="16"/>
    </row>
    <row r="22" spans="1:10" x14ac:dyDescent="0.25">
      <c r="B22" s="5" t="s">
        <v>44</v>
      </c>
      <c r="C22" s="6">
        <f>15.49/5</f>
        <v>3.0979999999999999</v>
      </c>
      <c r="D22" s="6">
        <v>0</v>
      </c>
      <c r="E22" s="6" t="s">
        <v>9</v>
      </c>
      <c r="F22" s="16" t="s">
        <v>11</v>
      </c>
      <c r="G22" s="6"/>
      <c r="H22" s="6"/>
      <c r="I22" s="6"/>
      <c r="J22" s="16"/>
    </row>
    <row r="23" spans="1:10" x14ac:dyDescent="0.25">
      <c r="B23" s="5" t="s">
        <v>43</v>
      </c>
      <c r="C23" s="6">
        <f>11.21/2</f>
        <v>5.6050000000000004</v>
      </c>
      <c r="D23" s="6">
        <v>0</v>
      </c>
      <c r="E23" s="6" t="s">
        <v>9</v>
      </c>
      <c r="F23" s="16" t="s">
        <v>12</v>
      </c>
      <c r="G23" s="6"/>
      <c r="H23" s="6"/>
      <c r="I23" s="6"/>
      <c r="J23" s="16"/>
    </row>
    <row r="24" spans="1:10" ht="30" x14ac:dyDescent="0.25">
      <c r="B24" s="4" t="s">
        <v>45</v>
      </c>
      <c r="C24" s="19">
        <f>14.9/20</f>
        <v>0.745</v>
      </c>
      <c r="D24" s="19">
        <v>0</v>
      </c>
      <c r="E24" s="19" t="s">
        <v>4</v>
      </c>
      <c r="F24" s="25" t="s">
        <v>46</v>
      </c>
      <c r="G24" s="19"/>
      <c r="H24" s="19"/>
      <c r="I24" s="19"/>
      <c r="J24" s="25"/>
    </row>
    <row r="25" spans="1:10" ht="45" x14ac:dyDescent="0.25">
      <c r="B25" s="39" t="s">
        <v>108</v>
      </c>
      <c r="C25" s="27">
        <v>2.78</v>
      </c>
      <c r="D25" s="27">
        <v>0</v>
      </c>
      <c r="E25" s="27" t="s">
        <v>32</v>
      </c>
      <c r="F25" s="28" t="s">
        <v>47</v>
      </c>
      <c r="G25" s="27"/>
      <c r="H25" s="27"/>
      <c r="I25" s="27"/>
      <c r="J25" s="28"/>
    </row>
    <row r="26" spans="1:10" ht="105" x14ac:dyDescent="0.25">
      <c r="B26" s="5" t="s">
        <v>50</v>
      </c>
      <c r="C26" s="6">
        <v>9.98</v>
      </c>
      <c r="D26" s="6">
        <v>0</v>
      </c>
      <c r="E26" s="6" t="s">
        <v>9</v>
      </c>
      <c r="F26" s="16" t="s">
        <v>51</v>
      </c>
      <c r="G26" s="6">
        <v>5.46</v>
      </c>
      <c r="H26" s="6">
        <v>0</v>
      </c>
      <c r="I26" s="6" t="s">
        <v>32</v>
      </c>
      <c r="J26" s="16" t="s">
        <v>53</v>
      </c>
    </row>
    <row r="27" spans="1:10" x14ac:dyDescent="0.25">
      <c r="B27" s="5" t="s">
        <v>54</v>
      </c>
      <c r="C27" s="6">
        <f>9.99/5</f>
        <v>1.998</v>
      </c>
      <c r="D27" s="6">
        <v>0</v>
      </c>
      <c r="E27" s="6" t="s">
        <v>9</v>
      </c>
      <c r="F27" s="16" t="s">
        <v>55</v>
      </c>
      <c r="G27" s="6"/>
      <c r="H27" s="6"/>
      <c r="I27" s="6"/>
      <c r="J27" s="16"/>
    </row>
    <row r="28" spans="1:10" x14ac:dyDescent="0.25">
      <c r="B28" s="3" t="s">
        <v>61</v>
      </c>
      <c r="C28" s="18">
        <v>6.43</v>
      </c>
      <c r="D28" s="52">
        <v>7.5</v>
      </c>
      <c r="E28" s="52" t="s">
        <v>62</v>
      </c>
      <c r="F28" s="54" t="s">
        <v>63</v>
      </c>
      <c r="G28" s="18"/>
      <c r="H28" s="51"/>
      <c r="I28" s="51"/>
      <c r="J28" s="54"/>
    </row>
    <row r="29" spans="1:10" x14ac:dyDescent="0.25">
      <c r="B29" s="3" t="s">
        <v>60</v>
      </c>
      <c r="C29" s="18">
        <f>1.1*2</f>
        <v>2.2000000000000002</v>
      </c>
      <c r="D29" s="52"/>
      <c r="E29" s="52"/>
      <c r="F29" s="55"/>
      <c r="G29" s="18"/>
      <c r="H29" s="52"/>
      <c r="I29" s="52"/>
      <c r="J29" s="55"/>
    </row>
    <row r="30" spans="1:10" x14ac:dyDescent="0.25">
      <c r="B30" s="3" t="s">
        <v>56</v>
      </c>
      <c r="C30" s="18">
        <v>11.53</v>
      </c>
      <c r="D30" s="52"/>
      <c r="E30" s="52"/>
      <c r="F30" s="55"/>
      <c r="G30" s="18"/>
      <c r="H30" s="52"/>
      <c r="I30" s="52"/>
      <c r="J30" s="55"/>
    </row>
    <row r="31" spans="1:10" x14ac:dyDescent="0.25">
      <c r="B31" s="3" t="s">
        <v>57</v>
      </c>
      <c r="C31" s="18">
        <v>12.04</v>
      </c>
      <c r="D31" s="52"/>
      <c r="E31" s="52"/>
      <c r="F31" s="55"/>
      <c r="G31" s="18"/>
      <c r="H31" s="52"/>
      <c r="I31" s="52"/>
      <c r="J31" s="55"/>
    </row>
    <row r="32" spans="1:10" x14ac:dyDescent="0.25">
      <c r="B32" s="3" t="s">
        <v>58</v>
      </c>
      <c r="C32" s="18">
        <v>19.22</v>
      </c>
      <c r="D32" s="52"/>
      <c r="E32" s="52"/>
      <c r="F32" s="55"/>
      <c r="G32" s="18"/>
      <c r="H32" s="52"/>
      <c r="I32" s="52"/>
      <c r="J32" s="55"/>
    </row>
    <row r="33" spans="2:10" x14ac:dyDescent="0.25">
      <c r="B33" s="3" t="s">
        <v>59</v>
      </c>
      <c r="C33" s="18">
        <v>18.059999999999999</v>
      </c>
      <c r="D33" s="52"/>
      <c r="E33" s="52"/>
      <c r="F33" s="55"/>
      <c r="G33" s="18"/>
      <c r="H33" s="52"/>
      <c r="I33" s="52"/>
      <c r="J33" s="55"/>
    </row>
    <row r="34" spans="2:10" x14ac:dyDescent="0.25">
      <c r="B34" s="3" t="s">
        <v>102</v>
      </c>
      <c r="C34" s="18">
        <f>1.46*2</f>
        <v>2.92</v>
      </c>
      <c r="D34" s="52"/>
      <c r="E34" s="52"/>
      <c r="F34" s="55"/>
      <c r="G34" s="18"/>
      <c r="H34" s="52"/>
      <c r="I34" s="52"/>
      <c r="J34" s="55"/>
    </row>
    <row r="35" spans="2:10" x14ac:dyDescent="0.25">
      <c r="B35" s="1" t="s">
        <v>97</v>
      </c>
      <c r="C35" s="33">
        <v>0.6</v>
      </c>
      <c r="D35" s="53"/>
      <c r="E35" s="53"/>
      <c r="F35" s="56"/>
      <c r="G35" s="19"/>
      <c r="H35" s="53"/>
      <c r="I35" s="53"/>
      <c r="J35" s="56"/>
    </row>
    <row r="36" spans="2:10" x14ac:dyDescent="0.25">
      <c r="B36" s="5" t="s">
        <v>72</v>
      </c>
      <c r="C36" s="6">
        <v>3.99</v>
      </c>
      <c r="D36" s="6">
        <v>0</v>
      </c>
      <c r="E36" s="6" t="s">
        <v>9</v>
      </c>
      <c r="F36" s="16" t="s">
        <v>74</v>
      </c>
      <c r="G36" s="6"/>
      <c r="H36" s="6"/>
      <c r="I36" s="6"/>
      <c r="J36" s="16"/>
    </row>
    <row r="37" spans="2:10" x14ac:dyDescent="0.25">
      <c r="B37" s="9" t="s">
        <v>73</v>
      </c>
      <c r="C37" s="20">
        <v>1.53</v>
      </c>
      <c r="D37" s="51">
        <v>6</v>
      </c>
      <c r="E37" s="51" t="s">
        <v>77</v>
      </c>
      <c r="F37" s="54" t="s">
        <v>78</v>
      </c>
      <c r="G37" s="20"/>
      <c r="H37" s="51"/>
      <c r="I37" s="51"/>
      <c r="J37" s="54"/>
    </row>
    <row r="38" spans="2:10" x14ac:dyDescent="0.25">
      <c r="B38" s="3" t="s">
        <v>75</v>
      </c>
      <c r="C38" s="18">
        <v>9.5299999999999994</v>
      </c>
      <c r="D38" s="52"/>
      <c r="E38" s="52"/>
      <c r="F38" s="55"/>
      <c r="G38" s="18"/>
      <c r="H38" s="52"/>
      <c r="I38" s="52"/>
      <c r="J38" s="55"/>
    </row>
    <row r="39" spans="2:10" x14ac:dyDescent="0.25">
      <c r="B39" s="3" t="s">
        <v>92</v>
      </c>
      <c r="C39" s="18">
        <f>53.09/50*3*4</f>
        <v>12.741600000000002</v>
      </c>
      <c r="D39" s="52"/>
      <c r="E39" s="52"/>
      <c r="F39" s="55"/>
      <c r="G39" s="18"/>
      <c r="H39" s="52"/>
      <c r="I39" s="52"/>
      <c r="J39" s="55"/>
    </row>
    <row r="40" spans="2:10" x14ac:dyDescent="0.25">
      <c r="B40" s="3" t="s">
        <v>79</v>
      </c>
      <c r="C40" s="18">
        <v>0.14799999999999999</v>
      </c>
      <c r="D40" s="52"/>
      <c r="E40" s="52"/>
      <c r="F40" s="55"/>
      <c r="G40" s="18"/>
      <c r="H40" s="52"/>
      <c r="I40" s="52"/>
      <c r="J40" s="55"/>
    </row>
    <row r="41" spans="2:10" x14ac:dyDescent="0.25">
      <c r="B41" s="4" t="s">
        <v>76</v>
      </c>
      <c r="C41" s="19">
        <v>7.05</v>
      </c>
      <c r="D41" s="53"/>
      <c r="E41" s="53"/>
      <c r="F41" s="56"/>
      <c r="G41" s="19"/>
      <c r="H41" s="53"/>
      <c r="I41" s="53"/>
      <c r="J41" s="56"/>
    </row>
    <row r="42" spans="2:10" ht="30" x14ac:dyDescent="0.25">
      <c r="B42" s="26" t="s">
        <v>70</v>
      </c>
      <c r="C42" s="27">
        <f>6.58/40*4</f>
        <v>0.65800000000000003</v>
      </c>
      <c r="D42" s="27">
        <v>0</v>
      </c>
      <c r="E42" s="27" t="s">
        <v>9</v>
      </c>
      <c r="F42" s="28" t="s">
        <v>71</v>
      </c>
      <c r="G42" s="6"/>
      <c r="H42" s="6"/>
      <c r="I42" s="6"/>
      <c r="J42" s="14"/>
    </row>
    <row r="43" spans="2:10" x14ac:dyDescent="0.25">
      <c r="B43" s="5" t="s">
        <v>68</v>
      </c>
      <c r="C43" s="6">
        <f>5.98/40*8</f>
        <v>1.1960000000000002</v>
      </c>
      <c r="D43" s="6">
        <v>0</v>
      </c>
      <c r="E43" s="6" t="s">
        <v>9</v>
      </c>
      <c r="F43" s="16" t="s">
        <v>69</v>
      </c>
      <c r="G43" s="6"/>
      <c r="H43" s="6"/>
      <c r="I43" s="6"/>
      <c r="J43" s="14"/>
    </row>
    <row r="44" spans="2:10" ht="30" x14ac:dyDescent="0.25">
      <c r="B44" s="5" t="s">
        <v>67</v>
      </c>
      <c r="C44" s="6">
        <v>1.46</v>
      </c>
      <c r="D44" s="6">
        <v>0</v>
      </c>
      <c r="E44" s="6" t="s">
        <v>32</v>
      </c>
      <c r="F44" s="16" t="s">
        <v>66</v>
      </c>
      <c r="G44" s="6"/>
      <c r="H44" s="6"/>
      <c r="I44" s="6"/>
      <c r="J44" s="16"/>
    </row>
    <row r="45" spans="2:10" x14ac:dyDescent="0.25">
      <c r="B45" s="5" t="s">
        <v>90</v>
      </c>
      <c r="C45" s="6">
        <v>4.5</v>
      </c>
      <c r="D45" s="6">
        <v>0</v>
      </c>
      <c r="E45" s="6" t="s">
        <v>9</v>
      </c>
      <c r="F45" s="16" t="s">
        <v>91</v>
      </c>
      <c r="G45" s="6"/>
      <c r="H45" s="6"/>
      <c r="I45" s="6"/>
      <c r="J45" s="16"/>
    </row>
    <row r="46" spans="2:10" x14ac:dyDescent="0.25">
      <c r="B46" s="5" t="s">
        <v>103</v>
      </c>
      <c r="C46" s="6">
        <f>1.99/50*12 + 1.74/40*2 + 0.4</f>
        <v>0.96460000000000001</v>
      </c>
      <c r="D46" s="6">
        <v>0</v>
      </c>
      <c r="E46" s="6" t="s">
        <v>81</v>
      </c>
      <c r="F46" s="30" t="s">
        <v>96</v>
      </c>
      <c r="G46" s="6"/>
      <c r="H46" s="6"/>
      <c r="I46" s="6"/>
      <c r="J46" s="14"/>
    </row>
    <row r="47" spans="2:10" x14ac:dyDescent="0.25">
      <c r="B47" s="5" t="s">
        <v>104</v>
      </c>
      <c r="C47" s="6">
        <f>1.49/10*4</f>
        <v>0.59599999999999997</v>
      </c>
      <c r="D47" s="6">
        <v>0</v>
      </c>
      <c r="E47" s="6" t="s">
        <v>81</v>
      </c>
      <c r="F47" s="30" t="s">
        <v>96</v>
      </c>
      <c r="G47" s="6"/>
      <c r="H47" s="6"/>
      <c r="I47" s="6"/>
      <c r="J47" s="14"/>
    </row>
    <row r="48" spans="2:10" x14ac:dyDescent="0.25">
      <c r="B48" s="5" t="s">
        <v>83</v>
      </c>
      <c r="C48" s="6">
        <f>16.9/100*20</f>
        <v>3.38</v>
      </c>
      <c r="D48" s="6">
        <v>0</v>
      </c>
      <c r="E48" s="6" t="s">
        <v>84</v>
      </c>
      <c r="F48" s="30" t="s">
        <v>96</v>
      </c>
      <c r="G48" s="30" t="s">
        <v>96</v>
      </c>
      <c r="H48" s="6"/>
      <c r="I48" s="6"/>
      <c r="J48" s="14"/>
    </row>
    <row r="49" spans="1:10" x14ac:dyDescent="0.25">
      <c r="B49" s="26" t="s">
        <v>87</v>
      </c>
      <c r="C49" s="27">
        <v>4.5</v>
      </c>
      <c r="D49" s="27">
        <v>0</v>
      </c>
      <c r="E49" s="27" t="s">
        <v>8</v>
      </c>
      <c r="F49" s="31" t="s">
        <v>96</v>
      </c>
      <c r="G49" s="6"/>
      <c r="H49" s="6"/>
      <c r="I49" s="6"/>
      <c r="J49" s="16"/>
    </row>
    <row r="50" spans="1:10" x14ac:dyDescent="0.25">
      <c r="B50" s="5" t="s">
        <v>88</v>
      </c>
      <c r="C50" s="6">
        <f>9.99/4</f>
        <v>2.4975000000000001</v>
      </c>
      <c r="D50" s="6">
        <v>0</v>
      </c>
      <c r="E50" s="6" t="s">
        <v>9</v>
      </c>
      <c r="F50" s="16" t="s">
        <v>89</v>
      </c>
      <c r="G50" s="6"/>
      <c r="H50" s="6"/>
      <c r="I50" s="6"/>
      <c r="J50" s="14"/>
    </row>
    <row r="51" spans="1:10" ht="30" x14ac:dyDescent="0.25">
      <c r="B51" s="5" t="s">
        <v>93</v>
      </c>
      <c r="C51" s="6">
        <v>2.9</v>
      </c>
      <c r="D51" s="6">
        <v>4.9000000000000004</v>
      </c>
      <c r="E51" s="14" t="s">
        <v>94</v>
      </c>
      <c r="F51" s="16" t="s">
        <v>95</v>
      </c>
      <c r="G51" s="6"/>
      <c r="H51" s="6"/>
      <c r="I51" s="6"/>
      <c r="J51" s="14"/>
    </row>
    <row r="52" spans="1:10" x14ac:dyDescent="0.25">
      <c r="B52" s="5" t="s">
        <v>65</v>
      </c>
      <c r="C52" s="6">
        <v>67.22</v>
      </c>
      <c r="D52" s="6">
        <v>0</v>
      </c>
      <c r="E52" s="6" t="s">
        <v>13</v>
      </c>
      <c r="F52" s="16" t="s">
        <v>14</v>
      </c>
      <c r="G52" s="6"/>
      <c r="H52" s="6"/>
      <c r="I52" s="6"/>
      <c r="J52" s="16"/>
    </row>
    <row r="53" spans="1:10" x14ac:dyDescent="0.25">
      <c r="A53" s="1" t="s">
        <v>42</v>
      </c>
      <c r="B53" s="5" t="s">
        <v>105</v>
      </c>
      <c r="C53" s="6">
        <f>4.7*4</f>
        <v>18.8</v>
      </c>
      <c r="D53" s="6">
        <v>0</v>
      </c>
      <c r="E53" s="6" t="s">
        <v>8</v>
      </c>
      <c r="F53" s="30" t="s">
        <v>96</v>
      </c>
      <c r="G53" s="6"/>
      <c r="H53" s="6"/>
      <c r="I53" s="6"/>
      <c r="J53" s="14"/>
    </row>
    <row r="54" spans="1:10" x14ac:dyDescent="0.25">
      <c r="A54" s="1" t="s">
        <v>42</v>
      </c>
      <c r="B54" s="5" t="s">
        <v>64</v>
      </c>
      <c r="C54" s="6">
        <f>2.75*4</f>
        <v>11</v>
      </c>
      <c r="D54" s="6">
        <v>0</v>
      </c>
      <c r="E54" s="6" t="s">
        <v>8</v>
      </c>
      <c r="F54" s="30" t="s">
        <v>96</v>
      </c>
      <c r="G54" s="6"/>
      <c r="H54" s="6"/>
      <c r="I54" s="6"/>
      <c r="J54" s="14"/>
    </row>
    <row r="55" spans="1:10" ht="90" x14ac:dyDescent="0.25">
      <c r="B55" s="26" t="s">
        <v>98</v>
      </c>
      <c r="C55" s="34">
        <f xml:space="preserve"> 7.25/200*5</f>
        <v>0.18124999999999999</v>
      </c>
      <c r="D55" s="34">
        <v>0</v>
      </c>
      <c r="E55" s="34" t="s">
        <v>32</v>
      </c>
      <c r="F55" s="35" t="s">
        <v>99</v>
      </c>
      <c r="G55" s="19"/>
      <c r="H55" s="19"/>
      <c r="I55" s="19"/>
      <c r="J55" s="21"/>
    </row>
    <row r="56" spans="1:10" ht="90" x14ac:dyDescent="0.25">
      <c r="B56" s="26" t="s">
        <v>100</v>
      </c>
      <c r="C56" s="34">
        <f>0.49/10*2</f>
        <v>9.8000000000000004E-2</v>
      </c>
      <c r="D56" s="34">
        <v>0</v>
      </c>
      <c r="E56" s="34" t="s">
        <v>32</v>
      </c>
      <c r="F56" s="35" t="s">
        <v>101</v>
      </c>
      <c r="G56" s="19"/>
      <c r="H56" s="19"/>
      <c r="I56" s="19"/>
      <c r="J56" s="21"/>
    </row>
    <row r="57" spans="1:10" x14ac:dyDescent="0.25">
      <c r="B57" s="45" t="s">
        <v>111</v>
      </c>
      <c r="C57" s="46">
        <v>4.99</v>
      </c>
      <c r="D57" s="46">
        <v>0</v>
      </c>
      <c r="E57" s="46" t="s">
        <v>81</v>
      </c>
      <c r="F57" s="30" t="s">
        <v>96</v>
      </c>
      <c r="G57" s="23"/>
      <c r="H57" s="23"/>
      <c r="I57" s="23"/>
      <c r="J57" s="24"/>
    </row>
    <row r="58" spans="1:10" x14ac:dyDescent="0.25">
      <c r="B58" s="40" t="s">
        <v>109</v>
      </c>
      <c r="C58" s="41">
        <v>15</v>
      </c>
      <c r="D58" s="41">
        <v>0</v>
      </c>
      <c r="E58" s="41" t="s">
        <v>81</v>
      </c>
      <c r="F58" s="30" t="s">
        <v>96</v>
      </c>
      <c r="G58" s="19"/>
      <c r="H58" s="19"/>
      <c r="I58" s="19"/>
      <c r="J58" s="21"/>
    </row>
    <row r="59" spans="1:10" x14ac:dyDescent="0.25">
      <c r="B59" s="40" t="s">
        <v>110</v>
      </c>
      <c r="C59" s="41">
        <v>15.6</v>
      </c>
      <c r="D59" s="41">
        <v>0</v>
      </c>
      <c r="E59" s="41" t="s">
        <v>81</v>
      </c>
      <c r="F59" s="30" t="s">
        <v>96</v>
      </c>
      <c r="G59" s="19"/>
      <c r="H59" s="19"/>
      <c r="I59" s="19"/>
      <c r="J59" s="21"/>
    </row>
    <row r="60" spans="1:10" ht="90" x14ac:dyDescent="0.25">
      <c r="B60" s="26" t="s">
        <v>112</v>
      </c>
      <c r="C60" s="34">
        <f>2.2*2</f>
        <v>4.4000000000000004</v>
      </c>
      <c r="D60" s="34">
        <v>0</v>
      </c>
      <c r="E60" s="34" t="s">
        <v>32</v>
      </c>
      <c r="F60" s="49" t="s">
        <v>113</v>
      </c>
      <c r="G60" s="43"/>
      <c r="H60" s="43"/>
      <c r="I60" s="43"/>
      <c r="J60" s="44"/>
    </row>
    <row r="61" spans="1:10" x14ac:dyDescent="0.25">
      <c r="A61" s="62" t="s">
        <v>42</v>
      </c>
      <c r="B61" s="59" t="s">
        <v>115</v>
      </c>
      <c r="C61" s="60">
        <f>2/5</f>
        <v>0.4</v>
      </c>
      <c r="D61" s="60">
        <v>0</v>
      </c>
      <c r="E61" s="60" t="s">
        <v>4</v>
      </c>
      <c r="F61" s="61"/>
      <c r="G61" s="48"/>
      <c r="H61" s="48"/>
      <c r="I61" s="48"/>
      <c r="J61" s="47"/>
    </row>
    <row r="62" spans="1:10" x14ac:dyDescent="0.25">
      <c r="A62" s="62" t="s">
        <v>42</v>
      </c>
      <c r="B62" s="59" t="s">
        <v>114</v>
      </c>
      <c r="C62" s="63">
        <f>1/10</f>
        <v>0.1</v>
      </c>
      <c r="D62" s="60">
        <v>0</v>
      </c>
      <c r="E62" s="60" t="s">
        <v>4</v>
      </c>
      <c r="F62" s="61"/>
      <c r="G62" s="48"/>
      <c r="H62" s="48"/>
      <c r="I62" s="48"/>
      <c r="J62" s="47"/>
    </row>
    <row r="63" spans="1:10" x14ac:dyDescent="0.25">
      <c r="B63" s="42" t="s">
        <v>86</v>
      </c>
      <c r="C63" s="8">
        <v>14.99</v>
      </c>
      <c r="D63" s="8">
        <v>0</v>
      </c>
      <c r="E63" s="8" t="s">
        <v>9</v>
      </c>
      <c r="F63" s="25" t="s">
        <v>85</v>
      </c>
      <c r="G63" s="19"/>
      <c r="H63" s="19"/>
      <c r="I63" s="19"/>
      <c r="J63" s="21"/>
    </row>
    <row r="64" spans="1:10" x14ac:dyDescent="0.25">
      <c r="G64" s="2"/>
      <c r="H64" s="2"/>
      <c r="I64" s="2"/>
      <c r="J64" s="15"/>
    </row>
    <row r="65" spans="2:10" ht="15.75" x14ac:dyDescent="0.25">
      <c r="C65" s="2">
        <f>SUM(C5:C63)</f>
        <v>432.74484473684208</v>
      </c>
      <c r="D65" s="2">
        <f>SUM(D5:D63)</f>
        <v>44.501403508771929</v>
      </c>
      <c r="E65" s="17" t="s">
        <v>10</v>
      </c>
      <c r="F65" s="38">
        <f>D65+C65</f>
        <v>477.24624824561403</v>
      </c>
      <c r="G65" s="2">
        <f>SUM(G5:G63)</f>
        <v>5.46</v>
      </c>
      <c r="H65" s="2">
        <f>SUM(H5:H63)</f>
        <v>0</v>
      </c>
      <c r="I65" s="17" t="s">
        <v>10</v>
      </c>
      <c r="J65" s="15">
        <f>H65+G65</f>
        <v>5.46</v>
      </c>
    </row>
    <row r="67" spans="2:10" x14ac:dyDescent="0.25">
      <c r="B67" s="32"/>
      <c r="F67" s="22"/>
    </row>
  </sheetData>
  <mergeCells count="26">
    <mergeCell ref="J5:J7"/>
    <mergeCell ref="H10:H11"/>
    <mergeCell ref="I10:I11"/>
    <mergeCell ref="J10:J11"/>
    <mergeCell ref="D5:D7"/>
    <mergeCell ref="E5:E7"/>
    <mergeCell ref="F5:F7"/>
    <mergeCell ref="D10:D11"/>
    <mergeCell ref="E10:E11"/>
    <mergeCell ref="F10:F11"/>
    <mergeCell ref="G3:J3"/>
    <mergeCell ref="H28:H35"/>
    <mergeCell ref="I28:I35"/>
    <mergeCell ref="J28:J35"/>
    <mergeCell ref="D37:D41"/>
    <mergeCell ref="E37:E41"/>
    <mergeCell ref="F37:F41"/>
    <mergeCell ref="H37:H41"/>
    <mergeCell ref="I37:I41"/>
    <mergeCell ref="J37:J41"/>
    <mergeCell ref="C3:F3"/>
    <mergeCell ref="D28:D35"/>
    <mergeCell ref="E28:E35"/>
    <mergeCell ref="F28:F35"/>
    <mergeCell ref="H5:H7"/>
    <mergeCell ref="I5:I7"/>
  </mergeCells>
  <hyperlinks>
    <hyperlink ref="F5" r:id="rId1"/>
    <hyperlink ref="F10" r:id="rId2"/>
    <hyperlink ref="F9" r:id="rId3"/>
    <hyperlink ref="F8" r:id="rId4"/>
    <hyperlink ref="F22" r:id="rId5"/>
    <hyperlink ref="F23" r:id="rId6"/>
    <hyperlink ref="F44" r:id="rId7"/>
    <hyperlink ref="F52" r:id="rId8"/>
    <hyperlink ref="F12" r:id="rId9"/>
    <hyperlink ref="F14" r:id="rId10"/>
    <hyperlink ref="F13" r:id="rId11"/>
    <hyperlink ref="F15" r:id="rId12"/>
    <hyperlink ref="F18" r:id="rId13"/>
    <hyperlink ref="F21" r:id="rId14"/>
    <hyperlink ref="F24" r:id="rId15"/>
    <hyperlink ref="F25" display="https://it.aliexpress.com/item/Double-way-AC-power-Switch-10A-250V-ac-3-Terminal-Power-Socket/32719529113.html?spm=a2g0y.10010108.1000013.3.13585a41qMraia&amp;traffic_analysisId=recommend_2088_2_99734_iswistore&amp;scm=1007.13339.99734.0&amp;pvid=55073a52-da86-42e6-9"/>
    <hyperlink ref="F28" r:id="rId16"/>
    <hyperlink ref="F43" r:id="rId17"/>
    <hyperlink ref="F42" r:id="rId18"/>
    <hyperlink ref="F37" r:id="rId19"/>
    <hyperlink ref="F63" r:id="rId20"/>
    <hyperlink ref="F50" r:id="rId21"/>
    <hyperlink ref="F45" r:id="rId22"/>
    <hyperlink ref="F51" r:id="rId23"/>
  </hyperlinks>
  <pageMargins left="0.7" right="0.7" top="0.75" bottom="0.75" header="0.3" footer="0.3"/>
  <pageSetup paperSize="9" orientation="portrait" r:id="rId24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2018-04-20T17:16:57Z</dcterms:modified>
</cp:coreProperties>
</file>