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490" windowHeight="7545" activeTab="1"/>
  </bookViews>
  <sheets>
    <sheet name="SOH PHASE PLANNING TEMPLATE 1" sheetId="1" r:id="rId1"/>
    <sheet name="SOH PHASE 1(OPTION 3)" sheetId="2" r:id="rId2"/>
  </sheets>
  <calcPr calcId="144525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D10" i="2"/>
  <c r="D11" i="2"/>
  <c r="D12" i="2"/>
  <c r="E6" i="2"/>
  <c r="E10" i="2"/>
  <c r="E11" i="2"/>
  <c r="E6" i="1"/>
  <c r="F6" i="1"/>
  <c r="G6" i="1"/>
  <c r="H6" i="1"/>
  <c r="E18" i="2"/>
  <c r="E16" i="2"/>
  <c r="E15" i="2"/>
  <c r="E23" i="2"/>
  <c r="E24" i="2"/>
  <c r="E25" i="2"/>
  <c r="E35" i="2"/>
  <c r="D23" i="2"/>
  <c r="D24" i="2"/>
  <c r="D25" i="2"/>
  <c r="D35" i="2"/>
  <c r="E34" i="2"/>
  <c r="D34" i="2"/>
  <c r="E33" i="2"/>
  <c r="D33" i="2"/>
  <c r="D29" i="2"/>
  <c r="E12" i="2"/>
  <c r="E29" i="2"/>
  <c r="E30" i="2"/>
  <c r="E23" i="1"/>
  <c r="E24" i="1"/>
  <c r="D23" i="1"/>
  <c r="D24" i="1"/>
  <c r="H23" i="1"/>
  <c r="H24" i="1"/>
  <c r="H25" i="1"/>
  <c r="H35" i="1"/>
  <c r="G15" i="1"/>
  <c r="F16" i="1"/>
  <c r="G16" i="1"/>
  <c r="G18" i="1"/>
  <c r="G23" i="1"/>
  <c r="G24" i="1"/>
  <c r="G25" i="1"/>
  <c r="G35" i="1"/>
  <c r="H34" i="1"/>
  <c r="H33" i="1"/>
  <c r="G34" i="1"/>
  <c r="G33" i="1"/>
  <c r="F17" i="1"/>
  <c r="F23" i="1"/>
  <c r="F24" i="1"/>
  <c r="F25" i="1"/>
  <c r="F35" i="1"/>
  <c r="F34" i="1"/>
  <c r="F33" i="1"/>
  <c r="E25" i="1"/>
  <c r="E35" i="1"/>
  <c r="E34" i="1"/>
  <c r="E33" i="1"/>
  <c r="D25" i="1"/>
  <c r="D35" i="1"/>
  <c r="D34" i="1"/>
  <c r="D33" i="1"/>
  <c r="H10" i="1"/>
  <c r="H11" i="1"/>
  <c r="G10" i="1"/>
  <c r="G11" i="1"/>
  <c r="F7" i="1"/>
  <c r="F9" i="1"/>
  <c r="F10" i="1"/>
  <c r="F11" i="1"/>
  <c r="E10" i="1"/>
  <c r="E11" i="1"/>
  <c r="D10" i="1"/>
  <c r="D11" i="1"/>
  <c r="G12" i="1"/>
  <c r="G29" i="1"/>
  <c r="D12" i="1"/>
  <c r="D29" i="1"/>
  <c r="G30" i="1"/>
  <c r="H12" i="1"/>
  <c r="H29" i="1"/>
  <c r="H30" i="1"/>
  <c r="F12" i="1"/>
  <c r="F29" i="1"/>
  <c r="F30" i="1"/>
  <c r="E12" i="1"/>
  <c r="E29" i="1"/>
  <c r="E30" i="1"/>
</calcChain>
</file>

<file path=xl/sharedStrings.xml><?xml version="1.0" encoding="utf-8"?>
<sst xmlns="http://schemas.openxmlformats.org/spreadsheetml/2006/main" count="122" uniqueCount="58">
  <si>
    <t>Lot 1 - Medical Equipment</t>
  </si>
  <si>
    <t>Lot 2 - Radiology</t>
  </si>
  <si>
    <t>Lot 3 - Medical Gases</t>
  </si>
  <si>
    <t>Lot 4 - Mortuary</t>
  </si>
  <si>
    <t>KITCHEN LAUNDRY TOOLS + FURNITURE</t>
  </si>
  <si>
    <t>APPLIANCES</t>
  </si>
  <si>
    <t>Option 1 (9-12 months)</t>
  </si>
  <si>
    <t>Description</t>
  </si>
  <si>
    <t xml:space="preserve">ITEMS </t>
  </si>
  <si>
    <t>Option 2 (6-9 Months)</t>
  </si>
  <si>
    <t xml:space="preserve">    Mortuary (Estimate)</t>
  </si>
  <si>
    <t>This is excludes all Preoperational cost</t>
  </si>
  <si>
    <t>STELLA OBASANJO HOSPITAL PHASE PLANNING</t>
  </si>
  <si>
    <t>Construction Total</t>
  </si>
  <si>
    <t>IT EQUIPMENT AND AUDIOVISUALS</t>
  </si>
  <si>
    <t>OFFICE FURNITURE</t>
  </si>
  <si>
    <t>EQUIPMENT AND FURNISHING SUB TOTAL</t>
  </si>
  <si>
    <t>SUB TOTAL - CONSTRUCTION</t>
  </si>
  <si>
    <t>TOTAL EQUIPMENT AND FURNISHING COST</t>
  </si>
  <si>
    <t xml:space="preserve">    OPD - Out Patient Department</t>
  </si>
  <si>
    <t xml:space="preserve">    IPD - In Patient Department</t>
  </si>
  <si>
    <t xml:space="preserve">    Administrative Block</t>
  </si>
  <si>
    <t>S/No.</t>
  </si>
  <si>
    <t>CONTRACTOR</t>
  </si>
  <si>
    <t>A &amp; K Construction Limited</t>
  </si>
  <si>
    <t>TO BE ADVISED - TBA</t>
  </si>
  <si>
    <t>SUDABELT MEDICAL CO. LTD</t>
  </si>
  <si>
    <t>SUPREME MEDITECH LTD.</t>
  </si>
  <si>
    <t>REEDPRICEMAN</t>
  </si>
  <si>
    <t>APPROXIMATE ESTIMATED COST OF MORTUARY</t>
  </si>
  <si>
    <t>Total floor area of OPD IS 2,458</t>
  </si>
  <si>
    <t>Total contract sum  of OPD IS 1,176,578,029.99</t>
  </si>
  <si>
    <t>Cost per m2 cost/are= N478,672.92</t>
  </si>
  <si>
    <t>BLUEHUB LTD</t>
  </si>
  <si>
    <t>SABTRAK LTD</t>
  </si>
  <si>
    <t>SCENARIO TOTAL SUM</t>
  </si>
  <si>
    <t>Full Project LESS ADMIN</t>
  </si>
  <si>
    <t>DIFFERENCE</t>
  </si>
  <si>
    <t>FULL PROJECT 9-12 MONTHS</t>
  </si>
  <si>
    <t>EQUIPMENT PAYMENT PLAN</t>
  </si>
  <si>
    <t>TO BE REDESIGNED</t>
  </si>
  <si>
    <t>Cost of constructing mortuary is N 250,000,000 - Estimated</t>
  </si>
  <si>
    <t xml:space="preserve">Utilizing average  cost Per Sq. metre of N445,545.00 </t>
  </si>
  <si>
    <t xml:space="preserve"> This gives - N454,545.00 x 550  = N 250,000,000.00</t>
  </si>
  <si>
    <t>FULL PROJECT WITH ADMIN</t>
  </si>
  <si>
    <t xml:space="preserve"> </t>
  </si>
  <si>
    <t>TOTAL FLOOR AREA OF MORTUARY SHOULD BE NO MORE THAN 550 M2</t>
  </si>
  <si>
    <t>Option 4 (6-7 Months)</t>
  </si>
  <si>
    <t>OPD + DIAG/DIALYSIS/IVF/ER + MORTUARY + MEDICAL GASES</t>
  </si>
  <si>
    <t>OPD + DIAG/DIALYSIS/IVF/ER</t>
  </si>
  <si>
    <t>Option 3 (6-9 Months)</t>
  </si>
  <si>
    <t xml:space="preserve">OPD + DIAG/DIALYSIS/IVF/ER + 36 SURGICAL + MEDICAL GASES </t>
  </si>
  <si>
    <t>Lot 5 - Laboratory/IVF</t>
  </si>
  <si>
    <t xml:space="preserve">   Expected Construction Variation @10%</t>
  </si>
  <si>
    <t xml:space="preserve">  Expected Equipment &amp; Furnishing Variation@10%</t>
  </si>
  <si>
    <t>Initial Payment (15 days) 60%</t>
  </si>
  <si>
    <t>Next Payment (60 days) 20%</t>
  </si>
  <si>
    <t>Final Payment (Post Deployment) 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</si>
</sst>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0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i/>
      <u val="singleAccounting"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7" fillId="7" borderId="0" applyNumberFormat="0" applyBorder="0" applyAlignment="0" applyProtection="0"/>
  </cellStyleXfs>
  <cellXfs count="36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2" borderId="0" xfId="0" applyFont="1" applyFill="1"/>
    <xf numFmtId="0" fontId="2" fillId="3" borderId="1" xfId="0" applyFont="1" applyFill="1" applyBorder="1"/>
    <xf numFmtId="43" fontId="1" fillId="0" borderId="1" xfId="1" applyFont="1" applyBorder="1"/>
    <xf numFmtId="4" fontId="1" fillId="5" borderId="1" xfId="0" applyNumberFormat="1" applyFont="1" applyFill="1" applyBorder="1"/>
    <xf numFmtId="0" fontId="2" fillId="3" borderId="3" xfId="0" applyFont="1" applyFill="1" applyBorder="1"/>
    <xf numFmtId="0" fontId="0" fillId="0" borderId="1" xfId="0" applyBorder="1"/>
    <xf numFmtId="0" fontId="0" fillId="0" borderId="3" xfId="0" applyBorder="1"/>
    <xf numFmtId="0" fontId="0" fillId="0" borderId="3" xfId="0" applyBorder="1" applyAlignment="1">
      <alignment horizontal="justify" vertical="justify"/>
    </xf>
    <xf numFmtId="0" fontId="5" fillId="0" borderId="3" xfId="0" applyFont="1" applyBorder="1" applyAlignment="1">
      <alignment horizontal="justify" vertical="justify"/>
    </xf>
    <xf numFmtId="0" fontId="6" fillId="0" borderId="0" xfId="0" applyFont="1"/>
    <xf numFmtId="0" fontId="2" fillId="2" borderId="4" xfId="0" applyFont="1" applyFill="1" applyBorder="1"/>
    <xf numFmtId="0" fontId="1" fillId="2" borderId="5" xfId="0" applyFont="1" applyFill="1" applyBorder="1"/>
    <xf numFmtId="4" fontId="2" fillId="2" borderId="1" xfId="0" applyNumberFormat="1" applyFont="1" applyFill="1" applyBorder="1"/>
    <xf numFmtId="43" fontId="2" fillId="2" borderId="1" xfId="1" applyFont="1" applyFill="1" applyBorder="1"/>
    <xf numFmtId="43" fontId="2" fillId="2" borderId="1" xfId="0" applyNumberFormat="1" applyFont="1" applyFill="1" applyBorder="1"/>
    <xf numFmtId="43" fontId="2" fillId="6" borderId="1" xfId="1" applyFont="1" applyFill="1" applyBorder="1"/>
    <xf numFmtId="43" fontId="2" fillId="0" borderId="0" xfId="0" applyNumberFormat="1" applyFont="1"/>
    <xf numFmtId="43" fontId="8" fillId="0" borderId="0" xfId="0" applyNumberFormat="1" applyFont="1"/>
    <xf numFmtId="43" fontId="1" fillId="0" borderId="1" xfId="0" applyNumberFormat="1" applyFont="1" applyBorder="1"/>
    <xf numFmtId="43" fontId="2" fillId="6" borderId="6" xfId="0" applyNumberFormat="1" applyFont="1" applyFill="1" applyBorder="1"/>
    <xf numFmtId="0" fontId="7" fillId="7" borderId="7" xfId="2" applyBorder="1"/>
    <xf numFmtId="0" fontId="1" fillId="0" borderId="0" xfId="0" applyFont="1" applyAlignment="1">
      <alignment horizontal="center"/>
    </xf>
    <xf numFmtId="43" fontId="1" fillId="0" borderId="1" xfId="1" applyFont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1" xfId="0" applyFont="1" applyFill="1" applyBorder="1"/>
    <xf numFmtId="0" fontId="1" fillId="8" borderId="1" xfId="0" applyFont="1" applyFill="1" applyBorder="1" applyAlignment="1">
      <alignment wrapText="1"/>
    </xf>
    <xf numFmtId="0" fontId="1" fillId="0" borderId="3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2" fillId="0" borderId="6" xfId="0" applyFont="1" applyBorder="1" applyAlignment="1">
      <alignment horizontal="right"/>
    </xf>
    <xf numFmtId="43" fontId="1" fillId="5" borderId="1" xfId="0" applyNumberFormat="1" applyFont="1" applyFill="1" applyBorder="1"/>
    <xf numFmtId="0" fontId="3" fillId="4" borderId="2" xfId="0" applyFont="1" applyFill="1" applyBorder="1" applyAlignment="1">
      <alignment horizontal="center"/>
    </xf>
  </cellXfs>
  <cellStyles count="3">
    <cellStyle name="Bad" xfId="2" builtinId="27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opLeftCell="E16" zoomScale="106" zoomScaleNormal="106" workbookViewId="0">
      <selection activeCell="G22" sqref="G22"/>
    </sheetView>
  </sheetViews>
  <sheetFormatPr defaultColWidth="11" defaultRowHeight="18.75" x14ac:dyDescent="0.3"/>
  <cols>
    <col min="2" max="2" width="26.625" customWidth="1"/>
    <col min="3" max="3" width="54.625" style="2" customWidth="1"/>
    <col min="4" max="4" width="29" style="2" customWidth="1"/>
    <col min="5" max="5" width="29.625" style="2" customWidth="1"/>
    <col min="6" max="6" width="41" style="2" bestFit="1" customWidth="1"/>
    <col min="7" max="7" width="38.75" style="2" customWidth="1"/>
    <col min="8" max="8" width="30.5" style="2" bestFit="1" customWidth="1"/>
    <col min="9" max="9" width="10.875" style="2"/>
    <col min="10" max="10" width="10.875" style="2" customWidth="1"/>
    <col min="11" max="12" width="10.875" style="2"/>
  </cols>
  <sheetData>
    <row r="1" spans="1:8" x14ac:dyDescent="0.3">
      <c r="C1" s="35" t="s">
        <v>12</v>
      </c>
      <c r="D1" s="35"/>
      <c r="E1" s="35"/>
    </row>
    <row r="2" spans="1:8" ht="39.950000000000003" customHeight="1" x14ac:dyDescent="0.3">
      <c r="C2" s="1"/>
      <c r="D2" s="1" t="s">
        <v>38</v>
      </c>
      <c r="E2" s="26" t="s">
        <v>6</v>
      </c>
      <c r="F2" s="26" t="s">
        <v>9</v>
      </c>
      <c r="G2" s="26" t="s">
        <v>50</v>
      </c>
      <c r="H2" s="26" t="s">
        <v>47</v>
      </c>
    </row>
    <row r="3" spans="1:8" ht="37.5" x14ac:dyDescent="0.3">
      <c r="C3" s="4" t="s">
        <v>7</v>
      </c>
      <c r="D3" s="4" t="s">
        <v>44</v>
      </c>
      <c r="E3" s="27" t="s">
        <v>36</v>
      </c>
      <c r="F3" s="28" t="s">
        <v>48</v>
      </c>
      <c r="G3" s="28" t="s">
        <v>51</v>
      </c>
      <c r="H3" s="27" t="s">
        <v>49</v>
      </c>
    </row>
    <row r="4" spans="1:8" x14ac:dyDescent="0.3">
      <c r="A4" s="8"/>
    </row>
    <row r="5" spans="1:8" x14ac:dyDescent="0.3">
      <c r="A5" s="7" t="s">
        <v>22</v>
      </c>
      <c r="B5" s="7" t="s">
        <v>23</v>
      </c>
      <c r="C5" s="7" t="s">
        <v>8</v>
      </c>
      <c r="D5" s="4"/>
      <c r="E5" s="1"/>
      <c r="F5" s="1"/>
      <c r="G5" s="1"/>
      <c r="H5" s="1"/>
    </row>
    <row r="6" spans="1:8" x14ac:dyDescent="0.3">
      <c r="A6" s="8">
        <v>1</v>
      </c>
      <c r="B6" s="11" t="s">
        <v>24</v>
      </c>
      <c r="C6" s="29" t="s">
        <v>19</v>
      </c>
      <c r="D6" s="5">
        <v>834452342.85000002</v>
      </c>
      <c r="E6" s="5">
        <f>D6</f>
        <v>834452342.85000002</v>
      </c>
      <c r="F6" s="5">
        <f>E6</f>
        <v>834452342.85000002</v>
      </c>
      <c r="G6" s="5">
        <f>F6</f>
        <v>834452342.85000002</v>
      </c>
      <c r="H6" s="5">
        <f>G6</f>
        <v>834452342.85000002</v>
      </c>
    </row>
    <row r="7" spans="1:8" x14ac:dyDescent="0.3">
      <c r="A7" s="8">
        <v>2</v>
      </c>
      <c r="B7" s="11" t="s">
        <v>24</v>
      </c>
      <c r="C7" s="29" t="s">
        <v>20</v>
      </c>
      <c r="D7" s="5">
        <v>3129724081.0999999</v>
      </c>
      <c r="E7" s="5">
        <v>3129724081.0999999</v>
      </c>
      <c r="F7" s="5">
        <f>E7*0.6</f>
        <v>1877834448.6599998</v>
      </c>
      <c r="G7" s="5">
        <v>1784818356.3</v>
      </c>
      <c r="H7" s="5">
        <f>E7*0.5</f>
        <v>1564862040.55</v>
      </c>
    </row>
    <row r="8" spans="1:8" x14ac:dyDescent="0.3">
      <c r="A8" s="8">
        <v>3</v>
      </c>
      <c r="B8" s="11" t="s">
        <v>24</v>
      </c>
      <c r="C8" s="29" t="s">
        <v>21</v>
      </c>
      <c r="D8" s="5">
        <v>2400786761.6799998</v>
      </c>
      <c r="E8" s="5">
        <v>0</v>
      </c>
      <c r="F8" s="5">
        <v>0</v>
      </c>
      <c r="G8" s="5">
        <v>0</v>
      </c>
      <c r="H8" s="5">
        <v>0</v>
      </c>
    </row>
    <row r="9" spans="1:8" x14ac:dyDescent="0.3">
      <c r="A9" s="8">
        <v>4</v>
      </c>
      <c r="B9" s="11" t="s">
        <v>25</v>
      </c>
      <c r="C9" s="29" t="s">
        <v>10</v>
      </c>
      <c r="D9" s="6">
        <v>250000000</v>
      </c>
      <c r="E9" s="6">
        <v>250000000</v>
      </c>
      <c r="F9" s="6">
        <f>E9</f>
        <v>250000000</v>
      </c>
      <c r="G9" s="6">
        <v>0</v>
      </c>
      <c r="H9" s="6">
        <v>0</v>
      </c>
    </row>
    <row r="10" spans="1:8" x14ac:dyDescent="0.3">
      <c r="A10" s="8"/>
      <c r="B10" s="9"/>
      <c r="C10" s="30" t="s">
        <v>17</v>
      </c>
      <c r="D10" s="15">
        <f>SUM(D6:D9)</f>
        <v>6614963185.6299992</v>
      </c>
      <c r="E10" s="15">
        <f>SUM(E6:E9)</f>
        <v>4214176423.9499998</v>
      </c>
      <c r="F10" s="15">
        <f>SUM(F6:F9)</f>
        <v>2962286791.5099998</v>
      </c>
      <c r="G10" s="15">
        <f>SUM(G6:G9)</f>
        <v>2619270699.1500001</v>
      </c>
      <c r="H10" s="15">
        <f>SUM(H6:H9)</f>
        <v>2399314383.4000001</v>
      </c>
    </row>
    <row r="11" spans="1:8" x14ac:dyDescent="0.3">
      <c r="A11" s="8"/>
      <c r="B11" s="9"/>
      <c r="C11" s="30" t="s">
        <v>53</v>
      </c>
      <c r="D11" s="16">
        <f>D10*0.1</f>
        <v>661496318.56299996</v>
      </c>
      <c r="E11" s="16">
        <f>E10*0.1</f>
        <v>421417642.39499998</v>
      </c>
      <c r="F11" s="16">
        <f>F10*0.1</f>
        <v>296228679.15099996</v>
      </c>
      <c r="G11" s="16">
        <f>G10*0.1</f>
        <v>261927069.91500002</v>
      </c>
      <c r="H11" s="16">
        <f>H10*0.1</f>
        <v>239931438.34000003</v>
      </c>
    </row>
    <row r="12" spans="1:8" x14ac:dyDescent="0.3">
      <c r="A12" s="8"/>
      <c r="B12" s="9"/>
      <c r="C12" s="30" t="s">
        <v>13</v>
      </c>
      <c r="D12" s="18">
        <f>D10+D11</f>
        <v>7276459504.1929989</v>
      </c>
      <c r="E12" s="18">
        <f>E10+E11</f>
        <v>4635594066.3449993</v>
      </c>
      <c r="F12" s="18">
        <f>F10+F11</f>
        <v>3258515470.6609998</v>
      </c>
      <c r="G12" s="18">
        <f>SUM(G10:G11)</f>
        <v>2881197769.0650001</v>
      </c>
      <c r="H12" s="18">
        <f>H10+H11</f>
        <v>2639245821.7400002</v>
      </c>
    </row>
    <row r="13" spans="1:8" x14ac:dyDescent="0.3">
      <c r="C13"/>
      <c r="D13"/>
      <c r="E13"/>
      <c r="F13"/>
      <c r="G13"/>
      <c r="H13"/>
    </row>
    <row r="14" spans="1:8" x14ac:dyDescent="0.3">
      <c r="A14" s="8">
        <v>1</v>
      </c>
      <c r="B14" s="11" t="s">
        <v>26</v>
      </c>
      <c r="C14" s="29" t="s">
        <v>0</v>
      </c>
      <c r="D14" s="5">
        <v>4135198000</v>
      </c>
      <c r="E14" s="5">
        <v>4135198000</v>
      </c>
      <c r="F14" s="25">
        <v>1566785650</v>
      </c>
      <c r="G14" s="25">
        <v>1625778150</v>
      </c>
      <c r="H14" s="25">
        <v>1566785650</v>
      </c>
    </row>
    <row r="15" spans="1:8" x14ac:dyDescent="0.3">
      <c r="A15" s="8">
        <v>2</v>
      </c>
      <c r="B15" s="11" t="s">
        <v>26</v>
      </c>
      <c r="C15" s="29" t="s">
        <v>1</v>
      </c>
      <c r="D15" s="5">
        <v>2104552000</v>
      </c>
      <c r="E15" s="5">
        <v>2104552000</v>
      </c>
      <c r="F15" s="5">
        <v>2104552000</v>
      </c>
      <c r="G15" s="5">
        <f>H15</f>
        <v>2104552000</v>
      </c>
      <c r="H15" s="5">
        <v>2104552000</v>
      </c>
    </row>
    <row r="16" spans="1:8" x14ac:dyDescent="0.3">
      <c r="A16" s="8">
        <v>3</v>
      </c>
      <c r="B16" s="11" t="s">
        <v>27</v>
      </c>
      <c r="C16" s="29" t="s">
        <v>2</v>
      </c>
      <c r="D16" s="5">
        <v>648989222.30999994</v>
      </c>
      <c r="E16" s="5">
        <v>648989222.30999994</v>
      </c>
      <c r="F16" s="5">
        <f>E16</f>
        <v>648989222.30999994</v>
      </c>
      <c r="G16" s="5">
        <f>F16</f>
        <v>648989222.30999994</v>
      </c>
      <c r="H16" s="5">
        <v>0</v>
      </c>
    </row>
    <row r="17" spans="1:11" x14ac:dyDescent="0.3">
      <c r="A17" s="8">
        <v>4</v>
      </c>
      <c r="B17" s="11" t="s">
        <v>27</v>
      </c>
      <c r="C17" s="29" t="s">
        <v>3</v>
      </c>
      <c r="D17" s="5">
        <v>129241980</v>
      </c>
      <c r="E17" s="5">
        <v>129241980</v>
      </c>
      <c r="F17" s="5">
        <f>E17</f>
        <v>129241980</v>
      </c>
      <c r="G17" s="5">
        <v>0</v>
      </c>
      <c r="H17" s="5">
        <v>0</v>
      </c>
    </row>
    <row r="18" spans="1:11" x14ac:dyDescent="0.3">
      <c r="A18" s="8">
        <v>5</v>
      </c>
      <c r="B18" s="11" t="s">
        <v>26</v>
      </c>
      <c r="C18" s="29" t="s">
        <v>52</v>
      </c>
      <c r="D18" s="5">
        <v>1090041596</v>
      </c>
      <c r="E18" s="5">
        <v>1090041596</v>
      </c>
      <c r="F18" s="5">
        <v>1090041596</v>
      </c>
      <c r="G18" s="5">
        <f>F18</f>
        <v>1090041596</v>
      </c>
      <c r="H18" s="5">
        <v>1090041596</v>
      </c>
    </row>
    <row r="19" spans="1:11" x14ac:dyDescent="0.3">
      <c r="A19" s="8">
        <v>6</v>
      </c>
      <c r="B19" s="11" t="s">
        <v>28</v>
      </c>
      <c r="C19" s="29" t="s">
        <v>4</v>
      </c>
      <c r="D19" s="5">
        <v>339472422.5</v>
      </c>
      <c r="E19" s="5">
        <v>339472422.5</v>
      </c>
      <c r="F19" s="5">
        <v>0</v>
      </c>
      <c r="G19" s="5">
        <v>0</v>
      </c>
      <c r="H19" s="5">
        <v>0</v>
      </c>
    </row>
    <row r="20" spans="1:11" x14ac:dyDescent="0.3">
      <c r="A20" s="8">
        <v>7</v>
      </c>
      <c r="B20" s="11" t="s">
        <v>33</v>
      </c>
      <c r="C20" s="29" t="s">
        <v>14</v>
      </c>
      <c r="D20" s="5">
        <v>357722837.25</v>
      </c>
      <c r="E20" s="25">
        <v>134105239.5</v>
      </c>
      <c r="F20" s="25">
        <v>83156302.5</v>
      </c>
      <c r="G20" s="25">
        <v>105440181.75</v>
      </c>
      <c r="H20" s="25">
        <v>83156302.5</v>
      </c>
    </row>
    <row r="21" spans="1:11" x14ac:dyDescent="0.3">
      <c r="A21" s="8">
        <v>8</v>
      </c>
      <c r="B21" s="11" t="s">
        <v>34</v>
      </c>
      <c r="C21" s="29" t="s">
        <v>5</v>
      </c>
      <c r="D21" s="5">
        <v>42407202</v>
      </c>
      <c r="E21" s="34">
        <v>35573814</v>
      </c>
      <c r="F21" s="34">
        <v>10870185</v>
      </c>
      <c r="G21" s="34">
        <v>14850609</v>
      </c>
      <c r="H21" s="34">
        <v>10870185</v>
      </c>
    </row>
    <row r="22" spans="1:11" x14ac:dyDescent="0.3">
      <c r="A22" s="8">
        <v>9</v>
      </c>
      <c r="B22" s="11" t="s">
        <v>28</v>
      </c>
      <c r="C22" s="29" t="s">
        <v>15</v>
      </c>
      <c r="D22" s="5">
        <v>1492211413</v>
      </c>
      <c r="E22" s="34">
        <v>809369069.5</v>
      </c>
      <c r="F22" s="34">
        <v>429106298.75</v>
      </c>
      <c r="G22" s="34">
        <v>409710761.75</v>
      </c>
      <c r="H22" s="34">
        <v>429106298.75</v>
      </c>
    </row>
    <row r="23" spans="1:11" x14ac:dyDescent="0.3">
      <c r="A23" s="8"/>
      <c r="B23" s="10"/>
      <c r="C23" s="30" t="s">
        <v>16</v>
      </c>
      <c r="D23" s="16">
        <f>SUM(D14:D22)</f>
        <v>10339836673.059999</v>
      </c>
      <c r="E23" s="16">
        <f>SUM(E14:E22)</f>
        <v>9426543343.8099995</v>
      </c>
      <c r="F23" s="16">
        <f>SUM(F14:F22)</f>
        <v>6062743234.5599995</v>
      </c>
      <c r="G23" s="16">
        <f>SUM(G14:G22)</f>
        <v>5999362520.8099995</v>
      </c>
      <c r="H23" s="16">
        <f>SUM(H14:H22)</f>
        <v>5284512032.25</v>
      </c>
    </row>
    <row r="24" spans="1:11" x14ac:dyDescent="0.3">
      <c r="A24" s="8"/>
      <c r="B24" s="9"/>
      <c r="C24" s="30" t="s">
        <v>54</v>
      </c>
      <c r="D24" s="17">
        <f>D23*0.1</f>
        <v>1033983667.306</v>
      </c>
      <c r="E24" s="17">
        <f>E23*0.1</f>
        <v>942654334.38100004</v>
      </c>
      <c r="F24" s="17">
        <f>F23*0.1</f>
        <v>606274323.45599997</v>
      </c>
      <c r="G24" s="17">
        <f>G23*0.1</f>
        <v>599936252.08099997</v>
      </c>
      <c r="H24" s="17">
        <f>H23*0.1</f>
        <v>528451203.22500002</v>
      </c>
    </row>
    <row r="25" spans="1:11" x14ac:dyDescent="0.3">
      <c r="C25" s="33" t="s">
        <v>18</v>
      </c>
      <c r="D25" s="22">
        <f>D23+D24</f>
        <v>11373820340.365999</v>
      </c>
      <c r="E25" s="22">
        <f>E23+E24</f>
        <v>10369197678.191</v>
      </c>
      <c r="F25" s="22">
        <f>F23+F24</f>
        <v>6669017558.0159998</v>
      </c>
      <c r="G25" s="22">
        <f>SUM(G23:G24)</f>
        <v>6599298772.8909998</v>
      </c>
      <c r="H25" s="22">
        <f>H23+H24</f>
        <v>5812963235.4750004</v>
      </c>
    </row>
    <row r="26" spans="1:11" x14ac:dyDescent="0.3">
      <c r="C26" s="31"/>
      <c r="D26"/>
      <c r="E26"/>
      <c r="F26"/>
      <c r="G26"/>
      <c r="H26"/>
    </row>
    <row r="27" spans="1:11" x14ac:dyDescent="0.3">
      <c r="C27" s="31"/>
      <c r="D27"/>
      <c r="E27"/>
      <c r="F27"/>
      <c r="G27"/>
      <c r="H27"/>
    </row>
    <row r="28" spans="1:11" x14ac:dyDescent="0.3">
      <c r="C28" s="31"/>
      <c r="D28"/>
      <c r="E28"/>
      <c r="F28"/>
      <c r="G28"/>
      <c r="H28"/>
      <c r="K28" s="2" t="s">
        <v>45</v>
      </c>
    </row>
    <row r="29" spans="1:11" ht="22.5" x14ac:dyDescent="0.45">
      <c r="C29" s="32" t="s">
        <v>35</v>
      </c>
      <c r="D29" s="20">
        <f>D25+D12</f>
        <v>18650279844.558998</v>
      </c>
      <c r="E29" s="20">
        <f>E25+E12</f>
        <v>15004791744.535999</v>
      </c>
      <c r="F29" s="20">
        <f>F25+F12</f>
        <v>9927533028.677</v>
      </c>
      <c r="G29" s="20">
        <f>G25+G12</f>
        <v>9480496541.9559994</v>
      </c>
      <c r="H29" s="20">
        <f>H25+H12</f>
        <v>8452209057.2150002</v>
      </c>
    </row>
    <row r="30" spans="1:11" x14ac:dyDescent="0.3">
      <c r="D30" s="24" t="s">
        <v>37</v>
      </c>
      <c r="E30" s="19">
        <f>D29-E29</f>
        <v>3645488100.0229988</v>
      </c>
      <c r="F30" s="19">
        <f>D29-F29</f>
        <v>8722746815.8819981</v>
      </c>
      <c r="G30" s="19">
        <f>D29-G29</f>
        <v>9169783302.6029987</v>
      </c>
      <c r="H30" s="19">
        <f>D29-H29</f>
        <v>10198070787.343998</v>
      </c>
    </row>
    <row r="31" spans="1:11" x14ac:dyDescent="0.3">
      <c r="E31" s="19"/>
      <c r="F31" s="19"/>
      <c r="G31" s="19"/>
      <c r="H31" s="19"/>
    </row>
    <row r="32" spans="1:11" x14ac:dyDescent="0.3">
      <c r="C32" s="23" t="s">
        <v>39</v>
      </c>
      <c r="D32" s="23"/>
      <c r="E32" s="23"/>
      <c r="F32" s="23"/>
      <c r="G32" s="23"/>
      <c r="H32" s="23"/>
    </row>
    <row r="33" spans="2:8" x14ac:dyDescent="0.3">
      <c r="C33" s="1" t="s">
        <v>55</v>
      </c>
      <c r="D33" s="21">
        <f>D25*0.6</f>
        <v>6824292204.2195997</v>
      </c>
      <c r="E33" s="21">
        <f>E25*0.6</f>
        <v>6221518606.9145994</v>
      </c>
      <c r="F33" s="21">
        <f>F25*0.6</f>
        <v>4001410534.8095999</v>
      </c>
      <c r="G33" s="21">
        <f>G25*0.6</f>
        <v>3959579263.7345996</v>
      </c>
      <c r="H33" s="21">
        <f>H25*0.6</f>
        <v>3487777941.2850003</v>
      </c>
    </row>
    <row r="34" spans="2:8" x14ac:dyDescent="0.3">
      <c r="C34" s="1" t="s">
        <v>56</v>
      </c>
      <c r="D34" s="21">
        <f>D25*0.2</f>
        <v>2274764068.0731997</v>
      </c>
      <c r="E34" s="21">
        <f>E25*0.2</f>
        <v>2073839535.6382</v>
      </c>
      <c r="F34" s="21">
        <f>F25*0.2</f>
        <v>1333803511.6032</v>
      </c>
      <c r="G34" s="21">
        <f>G25*0.2</f>
        <v>1319859754.5782001</v>
      </c>
      <c r="H34" s="21">
        <f>H25*0.2</f>
        <v>1162592647.095</v>
      </c>
    </row>
    <row r="35" spans="2:8" x14ac:dyDescent="0.3">
      <c r="C35" s="1" t="s">
        <v>57</v>
      </c>
      <c r="D35" s="21">
        <f>D25*0.2</f>
        <v>2274764068.0731997</v>
      </c>
      <c r="E35" s="21">
        <f>E25*0.2</f>
        <v>2073839535.6382</v>
      </c>
      <c r="F35" s="21">
        <f>F25*0.2</f>
        <v>1333803511.6032</v>
      </c>
      <c r="G35" s="21">
        <f>G25*0.2</f>
        <v>1319859754.5782001</v>
      </c>
      <c r="H35" s="21">
        <f>H25*0.2</f>
        <v>1162592647.095</v>
      </c>
    </row>
    <row r="41" spans="2:8" x14ac:dyDescent="0.3">
      <c r="C41" s="3" t="s">
        <v>11</v>
      </c>
      <c r="D41" s="3"/>
    </row>
    <row r="44" spans="2:8" x14ac:dyDescent="0.3">
      <c r="B44" s="12" t="s">
        <v>29</v>
      </c>
    </row>
    <row r="45" spans="2:8" x14ac:dyDescent="0.3">
      <c r="B45" s="2"/>
    </row>
    <row r="46" spans="2:8" x14ac:dyDescent="0.3">
      <c r="B46" s="2" t="s">
        <v>30</v>
      </c>
    </row>
    <row r="47" spans="2:8" x14ac:dyDescent="0.3">
      <c r="B47" s="2" t="s">
        <v>31</v>
      </c>
    </row>
    <row r="48" spans="2:8" x14ac:dyDescent="0.3">
      <c r="B48" s="2"/>
    </row>
    <row r="49" spans="2:4" x14ac:dyDescent="0.3">
      <c r="B49" s="2" t="s">
        <v>32</v>
      </c>
    </row>
    <row r="50" spans="2:4" x14ac:dyDescent="0.3">
      <c r="B50" s="2"/>
    </row>
    <row r="51" spans="2:4" x14ac:dyDescent="0.3">
      <c r="B51" s="2" t="s">
        <v>46</v>
      </c>
      <c r="D51" s="2" t="s">
        <v>40</v>
      </c>
    </row>
    <row r="52" spans="2:4" x14ac:dyDescent="0.3">
      <c r="B52" s="2"/>
    </row>
    <row r="53" spans="2:4" x14ac:dyDescent="0.3">
      <c r="B53" s="2" t="s">
        <v>42</v>
      </c>
    </row>
    <row r="54" spans="2:4" x14ac:dyDescent="0.3">
      <c r="B54" s="2" t="s">
        <v>43</v>
      </c>
    </row>
    <row r="55" spans="2:4" ht="19.5" thickBot="1" x14ac:dyDescent="0.35"/>
    <row r="56" spans="2:4" ht="19.5" thickBot="1" x14ac:dyDescent="0.35">
      <c r="B56" s="13" t="s">
        <v>41</v>
      </c>
      <c r="C56" s="14"/>
    </row>
  </sheetData>
  <mergeCells count="1">
    <mergeCell ref="C1:E1"/>
  </mergeCells>
  <printOptions horizontalCentered="1"/>
  <pageMargins left="0.31496062992126" right="0.31496062992126" top="0.35433070866141703" bottom="0.35433070866141703" header="0.31496062992126" footer="0.31496062992126"/>
  <pageSetup paperSize="8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abSelected="1" topLeftCell="A12" zoomScale="106" zoomScaleNormal="106" workbookViewId="0">
      <selection activeCell="G21" sqref="G21"/>
    </sheetView>
  </sheetViews>
  <sheetFormatPr defaultColWidth="11" defaultRowHeight="18.75" x14ac:dyDescent="0.3"/>
  <cols>
    <col min="2" max="2" width="26.625" customWidth="1"/>
    <col min="3" max="3" width="54.625" style="2" customWidth="1"/>
    <col min="4" max="4" width="29" style="2" customWidth="1"/>
    <col min="5" max="5" width="38.75" style="2" customWidth="1"/>
    <col min="6" max="6" width="11" style="2"/>
    <col min="7" max="7" width="10.875" style="2" customWidth="1"/>
    <col min="8" max="9" width="11" style="2"/>
  </cols>
  <sheetData>
    <row r="1" spans="1:5" x14ac:dyDescent="0.3">
      <c r="C1" s="35" t="s">
        <v>12</v>
      </c>
      <c r="D1" s="35"/>
    </row>
    <row r="2" spans="1:5" ht="39.950000000000003" customHeight="1" x14ac:dyDescent="0.3">
      <c r="C2" s="1"/>
      <c r="D2" s="1" t="s">
        <v>38</v>
      </c>
      <c r="E2" s="26" t="s">
        <v>50</v>
      </c>
    </row>
    <row r="3" spans="1:5" ht="37.5" x14ac:dyDescent="0.3">
      <c r="C3" s="4" t="s">
        <v>7</v>
      </c>
      <c r="D3" s="4" t="s">
        <v>44</v>
      </c>
      <c r="E3" s="28" t="s">
        <v>51</v>
      </c>
    </row>
    <row r="4" spans="1:5" x14ac:dyDescent="0.3">
      <c r="A4" s="8"/>
    </row>
    <row r="5" spans="1:5" x14ac:dyDescent="0.3">
      <c r="A5" s="7" t="s">
        <v>22</v>
      </c>
      <c r="B5" s="7" t="s">
        <v>23</v>
      </c>
      <c r="C5" s="7" t="s">
        <v>8</v>
      </c>
      <c r="D5" s="4"/>
      <c r="E5" s="1"/>
    </row>
    <row r="6" spans="1:5" x14ac:dyDescent="0.3">
      <c r="A6" s="8">
        <v>1</v>
      </c>
      <c r="B6" s="11" t="s">
        <v>24</v>
      </c>
      <c r="C6" s="29" t="s">
        <v>19</v>
      </c>
      <c r="D6" s="5">
        <v>834452342.85000002</v>
      </c>
      <c r="E6" s="5">
        <f>D6</f>
        <v>834452342.85000002</v>
      </c>
    </row>
    <row r="7" spans="1:5" x14ac:dyDescent="0.3">
      <c r="A7" s="8">
        <v>2</v>
      </c>
      <c r="B7" s="11" t="s">
        <v>24</v>
      </c>
      <c r="C7" s="29" t="s">
        <v>20</v>
      </c>
      <c r="D7" s="5">
        <v>3129724081.0999999</v>
      </c>
      <c r="E7" s="5">
        <v>1784818356.3</v>
      </c>
    </row>
    <row r="8" spans="1:5" x14ac:dyDescent="0.3">
      <c r="A8" s="8">
        <v>3</v>
      </c>
      <c r="B8" s="11" t="s">
        <v>24</v>
      </c>
      <c r="C8" s="29" t="s">
        <v>21</v>
      </c>
      <c r="D8" s="5">
        <v>2400786761.6799998</v>
      </c>
      <c r="E8" s="5">
        <v>0</v>
      </c>
    </row>
    <row r="9" spans="1:5" x14ac:dyDescent="0.3">
      <c r="A9" s="8">
        <v>4</v>
      </c>
      <c r="B9" s="11" t="s">
        <v>25</v>
      </c>
      <c r="C9" s="29" t="s">
        <v>10</v>
      </c>
      <c r="D9" s="6">
        <v>250000000</v>
      </c>
      <c r="E9" s="6">
        <v>0</v>
      </c>
    </row>
    <row r="10" spans="1:5" x14ac:dyDescent="0.3">
      <c r="A10" s="8"/>
      <c r="B10" s="9"/>
      <c r="C10" s="30" t="s">
        <v>17</v>
      </c>
      <c r="D10" s="15">
        <f>SUM(D6:D9)</f>
        <v>6614963185.6299992</v>
      </c>
      <c r="E10" s="15">
        <f>SUM(E6:E9)</f>
        <v>2619270699.1500001</v>
      </c>
    </row>
    <row r="11" spans="1:5" x14ac:dyDescent="0.3">
      <c r="A11" s="8"/>
      <c r="B11" s="9"/>
      <c r="C11" s="30" t="s">
        <v>53</v>
      </c>
      <c r="D11" s="16">
        <f>D10*0.1</f>
        <v>661496318.56299996</v>
      </c>
      <c r="E11" s="16">
        <f>E10*0.1</f>
        <v>261927069.91500002</v>
      </c>
    </row>
    <row r="12" spans="1:5" x14ac:dyDescent="0.3">
      <c r="A12" s="8"/>
      <c r="B12" s="9"/>
      <c r="C12" s="30" t="s">
        <v>13</v>
      </c>
      <c r="D12" s="18">
        <f>D10+D11</f>
        <v>7276459504.1929989</v>
      </c>
      <c r="E12" s="18">
        <f>SUM(E10:E11)</f>
        <v>2881197769.0650001</v>
      </c>
    </row>
    <row r="13" spans="1:5" x14ac:dyDescent="0.3">
      <c r="C13"/>
      <c r="D13"/>
      <c r="E13"/>
    </row>
    <row r="14" spans="1:5" x14ac:dyDescent="0.3">
      <c r="A14" s="8">
        <v>1</v>
      </c>
      <c r="B14" s="11" t="s">
        <v>26</v>
      </c>
      <c r="C14" s="29" t="s">
        <v>0</v>
      </c>
      <c r="D14" s="5">
        <v>4135198000</v>
      </c>
      <c r="E14" s="25">
        <v>1720778150</v>
      </c>
    </row>
    <row r="15" spans="1:5" x14ac:dyDescent="0.3">
      <c r="A15" s="8">
        <v>2</v>
      </c>
      <c r="B15" s="11" t="s">
        <v>26</v>
      </c>
      <c r="C15" s="29" t="s">
        <v>1</v>
      </c>
      <c r="D15" s="5">
        <v>2104552000</v>
      </c>
      <c r="E15" s="5">
        <f>D15</f>
        <v>2104552000</v>
      </c>
    </row>
    <row r="16" spans="1:5" x14ac:dyDescent="0.3">
      <c r="A16" s="8">
        <v>3</v>
      </c>
      <c r="B16" s="11" t="s">
        <v>27</v>
      </c>
      <c r="C16" s="29" t="s">
        <v>2</v>
      </c>
      <c r="D16" s="5">
        <v>648989222.30999994</v>
      </c>
      <c r="E16" s="5">
        <f>D16</f>
        <v>648989222.30999994</v>
      </c>
    </row>
    <row r="17" spans="1:8" x14ac:dyDescent="0.3">
      <c r="A17" s="8">
        <v>4</v>
      </c>
      <c r="B17" s="11" t="s">
        <v>27</v>
      </c>
      <c r="C17" s="29" t="s">
        <v>3</v>
      </c>
      <c r="D17" s="5">
        <v>129241980</v>
      </c>
      <c r="E17" s="5">
        <v>0</v>
      </c>
    </row>
    <row r="18" spans="1:8" x14ac:dyDescent="0.3">
      <c r="A18" s="8">
        <v>5</v>
      </c>
      <c r="B18" s="11" t="s">
        <v>26</v>
      </c>
      <c r="C18" s="29" t="s">
        <v>52</v>
      </c>
      <c r="D18" s="5">
        <v>1090041596</v>
      </c>
      <c r="E18" s="5">
        <f>D18</f>
        <v>1090041596</v>
      </c>
    </row>
    <row r="19" spans="1:8" x14ac:dyDescent="0.3">
      <c r="A19" s="8">
        <v>6</v>
      </c>
      <c r="B19" s="11" t="s">
        <v>28</v>
      </c>
      <c r="C19" s="29" t="s">
        <v>4</v>
      </c>
      <c r="D19" s="5">
        <v>339472422.5</v>
      </c>
      <c r="E19" s="5">
        <v>0</v>
      </c>
    </row>
    <row r="20" spans="1:8" x14ac:dyDescent="0.3">
      <c r="A20" s="8">
        <v>7</v>
      </c>
      <c r="B20" s="11" t="s">
        <v>33</v>
      </c>
      <c r="C20" s="29" t="s">
        <v>14</v>
      </c>
      <c r="D20" s="5">
        <v>357722837.25</v>
      </c>
      <c r="E20" s="25">
        <v>105440181.75</v>
      </c>
    </row>
    <row r="21" spans="1:8" x14ac:dyDescent="0.3">
      <c r="A21" s="8">
        <v>8</v>
      </c>
      <c r="B21" s="11" t="s">
        <v>34</v>
      </c>
      <c r="C21" s="29" t="s">
        <v>5</v>
      </c>
      <c r="D21" s="5">
        <v>42407202</v>
      </c>
      <c r="E21" s="34">
        <v>14850609</v>
      </c>
    </row>
    <row r="22" spans="1:8" x14ac:dyDescent="0.3">
      <c r="A22" s="8">
        <v>9</v>
      </c>
      <c r="B22" s="11" t="s">
        <v>28</v>
      </c>
      <c r="C22" s="29" t="s">
        <v>15</v>
      </c>
      <c r="D22" s="5">
        <v>1492211413</v>
      </c>
      <c r="E22" s="34">
        <v>409710761.75</v>
      </c>
    </row>
    <row r="23" spans="1:8" x14ac:dyDescent="0.3">
      <c r="A23" s="8"/>
      <c r="B23" s="10"/>
      <c r="C23" s="30" t="s">
        <v>16</v>
      </c>
      <c r="D23" s="16">
        <f>SUM(D14:D22)</f>
        <v>10339836673.059999</v>
      </c>
      <c r="E23" s="16">
        <f>SUM(E14:E22)</f>
        <v>6094362520.8099995</v>
      </c>
    </row>
    <row r="24" spans="1:8" x14ac:dyDescent="0.3">
      <c r="A24" s="8"/>
      <c r="B24" s="9"/>
      <c r="C24" s="30" t="s">
        <v>54</v>
      </c>
      <c r="D24" s="17">
        <f>D23*0.1</f>
        <v>1033983667.306</v>
      </c>
      <c r="E24" s="17">
        <f>E23*0.1</f>
        <v>609436252.08099997</v>
      </c>
    </row>
    <row r="25" spans="1:8" x14ac:dyDescent="0.3">
      <c r="C25" s="33" t="s">
        <v>18</v>
      </c>
      <c r="D25" s="22">
        <f>D23+D24</f>
        <v>11373820340.365999</v>
      </c>
      <c r="E25" s="22">
        <f>SUM(E23:E24)</f>
        <v>6703798772.8909998</v>
      </c>
    </row>
    <row r="26" spans="1:8" x14ac:dyDescent="0.3">
      <c r="C26" s="31"/>
      <c r="D26"/>
      <c r="E26"/>
    </row>
    <row r="27" spans="1:8" x14ac:dyDescent="0.3">
      <c r="C27" s="31"/>
      <c r="D27"/>
      <c r="E27"/>
    </row>
    <row r="28" spans="1:8" x14ac:dyDescent="0.3">
      <c r="C28" s="31"/>
      <c r="D28"/>
      <c r="E28"/>
      <c r="H28" s="2" t="s">
        <v>45</v>
      </c>
    </row>
    <row r="29" spans="1:8" ht="22.5" x14ac:dyDescent="0.45">
      <c r="C29" s="32" t="s">
        <v>35</v>
      </c>
      <c r="D29" s="20">
        <f>D25+D12</f>
        <v>18650279844.558998</v>
      </c>
      <c r="E29" s="20">
        <f>E25+E12</f>
        <v>9584996541.9559994</v>
      </c>
    </row>
    <row r="30" spans="1:8" x14ac:dyDescent="0.3">
      <c r="D30" s="24" t="s">
        <v>37</v>
      </c>
      <c r="E30" s="19">
        <f>D29-E29</f>
        <v>9065283302.6029987</v>
      </c>
    </row>
    <row r="31" spans="1:8" x14ac:dyDescent="0.3">
      <c r="E31" s="19"/>
    </row>
    <row r="32" spans="1:8" x14ac:dyDescent="0.3">
      <c r="C32" s="23" t="s">
        <v>39</v>
      </c>
      <c r="D32" s="23"/>
      <c r="E32" s="23"/>
    </row>
    <row r="33" spans="2:5" x14ac:dyDescent="0.3">
      <c r="C33" s="1" t="s">
        <v>55</v>
      </c>
      <c r="D33" s="21">
        <f>D25*0.6</f>
        <v>6824292204.2195997</v>
      </c>
      <c r="E33" s="21">
        <f>E25*0.6</f>
        <v>4022279263.7345996</v>
      </c>
    </row>
    <row r="34" spans="2:5" x14ac:dyDescent="0.3">
      <c r="C34" s="1" t="s">
        <v>56</v>
      </c>
      <c r="D34" s="21">
        <f>D25*0.2</f>
        <v>2274764068.0731997</v>
      </c>
      <c r="E34" s="21">
        <f>E25*0.2</f>
        <v>1340759754.5782001</v>
      </c>
    </row>
    <row r="35" spans="2:5" x14ac:dyDescent="0.3">
      <c r="C35" s="1" t="s">
        <v>57</v>
      </c>
      <c r="D35" s="21">
        <f>D25*0.2</f>
        <v>2274764068.0731997</v>
      </c>
      <c r="E35" s="21">
        <f>E25*0.2</f>
        <v>1340759754.5782001</v>
      </c>
    </row>
    <row r="41" spans="2:5" x14ac:dyDescent="0.3">
      <c r="C41" s="3" t="s">
        <v>11</v>
      </c>
      <c r="D41" s="3"/>
    </row>
    <row r="44" spans="2:5" x14ac:dyDescent="0.3">
      <c r="B44" s="12" t="s">
        <v>29</v>
      </c>
    </row>
    <row r="45" spans="2:5" x14ac:dyDescent="0.3">
      <c r="B45" s="2"/>
    </row>
    <row r="46" spans="2:5" x14ac:dyDescent="0.3">
      <c r="B46" s="2" t="s">
        <v>30</v>
      </c>
    </row>
    <row r="47" spans="2:5" x14ac:dyDescent="0.3">
      <c r="B47" s="2" t="s">
        <v>31</v>
      </c>
    </row>
    <row r="48" spans="2:5" x14ac:dyDescent="0.3">
      <c r="B48" s="2"/>
    </row>
    <row r="49" spans="2:4" x14ac:dyDescent="0.3">
      <c r="B49" s="2" t="s">
        <v>32</v>
      </c>
    </row>
    <row r="50" spans="2:4" x14ac:dyDescent="0.3">
      <c r="B50" s="2"/>
    </row>
    <row r="51" spans="2:4" x14ac:dyDescent="0.3">
      <c r="B51" s="2" t="s">
        <v>46</v>
      </c>
      <c r="D51" s="2" t="s">
        <v>40</v>
      </c>
    </row>
    <row r="52" spans="2:4" x14ac:dyDescent="0.3">
      <c r="B52" s="2"/>
    </row>
    <row r="53" spans="2:4" x14ac:dyDescent="0.3">
      <c r="B53" s="2" t="s">
        <v>42</v>
      </c>
    </row>
    <row r="54" spans="2:4" x14ac:dyDescent="0.3">
      <c r="B54" s="2" t="s">
        <v>43</v>
      </c>
    </row>
    <row r="55" spans="2:4" ht="19.5" thickBot="1" x14ac:dyDescent="0.35"/>
    <row r="56" spans="2:4" ht="19.5" thickBot="1" x14ac:dyDescent="0.35">
      <c r="B56" s="13" t="s">
        <v>41</v>
      </c>
      <c r="C56" s="14"/>
    </row>
  </sheetData>
  <mergeCells count="1">
    <mergeCell ref="C1:D1"/>
  </mergeCells>
  <printOptions horizontalCentered="1"/>
  <pageMargins left="0.31496062992126" right="0.31496062992126" top="0.35433070866141703" bottom="0.35433070866141703" header="0.31496062992126" footer="0.31496062992126"/>
  <pageSetup paperSize="8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SOH PHASE PLANNING TEMPLATE 1</vt:lpstr>
      <vt:lpstr>SOH PHASE 1(OPTION 3)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Uzor O</dc:creator>
  <cp:lastModifiedBy>prius</cp:lastModifiedBy>
  <cp:lastPrinted>2023-01-12T18:14:06Z</cp:lastPrinted>
  <dcterms:created xsi:type="dcterms:W3CDTF">2023-01-04T10:15:01Z</dcterms:created>
  <dcterms:modified xsi:type="dcterms:W3CDTF">2023-02-01T15:52:19Z</dcterms:modified>
</cp:coreProperties>
</file>