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 Project Edo State\CONSULTANT ESTIMATE\PROPOSED PHASING OF SOH\"/>
    </mc:Choice>
  </mc:AlternateContent>
  <xr:revisionPtr revIDLastSave="0" documentId="10_ncr:8100000_{33CC1DFB-FE7D-4525-A20A-7F121F4CDDED}" xr6:coauthVersionLast="33" xr6:coauthVersionMax="47" xr10:uidLastSave="{00000000-0000-0000-0000-000000000000}"/>
  <bookViews>
    <workbookView xWindow="0" yWindow="0" windowWidth="15345" windowHeight="4470" firstSheet="1" activeTab="2" xr2:uid="{E0B3FE17-E02B-984C-9475-95F12B735816}"/>
  </bookViews>
  <sheets>
    <sheet name="SOH PHASE PLANNING TEMPLATE" sheetId="3" r:id="rId1"/>
    <sheet name="SOH PHASE PLANNING TEMPLATE 1" sheetId="1" r:id="rId2"/>
    <sheet name="SOH PHASE PLANNING TEMPLATE (C)" sheetId="5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5" l="1"/>
  <c r="H23" i="5"/>
  <c r="H24" i="5"/>
  <c r="H32" i="5"/>
  <c r="G15" i="5"/>
  <c r="G16" i="5"/>
  <c r="G22" i="5"/>
  <c r="G23" i="5"/>
  <c r="G24" i="5"/>
  <c r="G32" i="5"/>
  <c r="F22" i="5"/>
  <c r="F23" i="5"/>
  <c r="F24" i="5"/>
  <c r="F32" i="5"/>
  <c r="D22" i="5"/>
  <c r="D23" i="5"/>
  <c r="D24" i="5"/>
  <c r="D32" i="5"/>
  <c r="H31" i="5"/>
  <c r="G31" i="5"/>
  <c r="F31" i="5"/>
  <c r="D31" i="5"/>
  <c r="H30" i="5"/>
  <c r="G30" i="5"/>
  <c r="F30" i="5"/>
  <c r="D30" i="5"/>
  <c r="D10" i="5"/>
  <c r="D11" i="5"/>
  <c r="D12" i="5"/>
  <c r="D26" i="5"/>
  <c r="H7" i="5"/>
  <c r="H10" i="5"/>
  <c r="H11" i="5"/>
  <c r="H12" i="5"/>
  <c r="H26" i="5"/>
  <c r="H27" i="5"/>
  <c r="G7" i="5"/>
  <c r="G9" i="5"/>
  <c r="G10" i="5"/>
  <c r="G11" i="5"/>
  <c r="G12" i="5"/>
  <c r="G26" i="5"/>
  <c r="G27" i="5"/>
  <c r="F10" i="5"/>
  <c r="F11" i="5"/>
  <c r="F12" i="5"/>
  <c r="F26" i="5"/>
  <c r="F27" i="5"/>
  <c r="G7" i="1"/>
  <c r="H7" i="1"/>
  <c r="F20" i="3"/>
  <c r="H13" i="3"/>
  <c r="F19" i="3"/>
  <c r="H19" i="3"/>
  <c r="H20" i="3"/>
  <c r="F21" i="3"/>
  <c r="H21" i="3"/>
  <c r="H22" i="3"/>
  <c r="H23" i="3"/>
  <c r="H24" i="3"/>
  <c r="H32" i="3"/>
  <c r="G13" i="3"/>
  <c r="G15" i="3"/>
  <c r="G16" i="3"/>
  <c r="G19" i="3"/>
  <c r="G20" i="3"/>
  <c r="G21" i="3"/>
  <c r="G22" i="3"/>
  <c r="G23" i="3"/>
  <c r="G24" i="3"/>
  <c r="G32" i="3"/>
  <c r="F22" i="3"/>
  <c r="F23" i="3"/>
  <c r="F24" i="3"/>
  <c r="F32" i="3"/>
  <c r="D22" i="3"/>
  <c r="D23" i="3"/>
  <c r="D24" i="3"/>
  <c r="D32" i="3"/>
  <c r="H31" i="3"/>
  <c r="G31" i="3"/>
  <c r="F31" i="3"/>
  <c r="D31" i="3"/>
  <c r="H30" i="3"/>
  <c r="G30" i="3"/>
  <c r="F30" i="3"/>
  <c r="D30" i="3"/>
  <c r="D10" i="3"/>
  <c r="D11" i="3"/>
  <c r="D12" i="3"/>
  <c r="D26" i="3"/>
  <c r="H7" i="3"/>
  <c r="H10" i="3"/>
  <c r="H11" i="3"/>
  <c r="H12" i="3"/>
  <c r="H26" i="3"/>
  <c r="H27" i="3"/>
  <c r="G7" i="3"/>
  <c r="G9" i="3"/>
  <c r="G10" i="3"/>
  <c r="G11" i="3"/>
  <c r="G12" i="3"/>
  <c r="G26" i="3"/>
  <c r="G27" i="3"/>
  <c r="F10" i="3"/>
  <c r="F11" i="3"/>
  <c r="F12" i="3"/>
  <c r="F26" i="3"/>
  <c r="F27" i="3"/>
  <c r="H22" i="1"/>
  <c r="H23" i="1"/>
  <c r="H24" i="1"/>
  <c r="H32" i="1"/>
  <c r="H31" i="1"/>
  <c r="H30" i="1"/>
  <c r="G22" i="1"/>
  <c r="G23" i="1"/>
  <c r="G24" i="1"/>
  <c r="G32" i="1"/>
  <c r="G31" i="1"/>
  <c r="G30" i="1"/>
  <c r="F22" i="1"/>
  <c r="F23" i="1"/>
  <c r="F24" i="1"/>
  <c r="F32" i="1"/>
  <c r="F31" i="1"/>
  <c r="F30" i="1"/>
  <c r="H10" i="1"/>
  <c r="H11" i="1"/>
  <c r="H12" i="1"/>
  <c r="H26" i="1"/>
  <c r="D10" i="1"/>
  <c r="D11" i="1"/>
  <c r="D12" i="1"/>
  <c r="D26" i="1"/>
  <c r="H27" i="1"/>
  <c r="G9" i="1"/>
  <c r="G10" i="1"/>
  <c r="G11" i="1"/>
  <c r="G12" i="1"/>
  <c r="G26" i="1"/>
  <c r="G27" i="1"/>
  <c r="G16" i="1"/>
  <c r="G15" i="1"/>
  <c r="D22" i="1"/>
  <c r="D23" i="1"/>
  <c r="D24" i="1"/>
  <c r="D32" i="1"/>
  <c r="D31" i="1"/>
  <c r="D30" i="1"/>
  <c r="F10" i="1"/>
  <c r="F11" i="1"/>
  <c r="F12" i="1"/>
  <c r="F26" i="1"/>
  <c r="F27" i="1"/>
</calcChain>
</file>

<file path=xl/sharedStrings.xml><?xml version="1.0" encoding="utf-8"?>
<sst xmlns="http://schemas.openxmlformats.org/spreadsheetml/2006/main" count="198" uniqueCount="58">
  <si>
    <t>Lot 1 - Medical Equipment</t>
  </si>
  <si>
    <t>Lot 2 - Radiology</t>
  </si>
  <si>
    <t>Lot 3 - Medical Gases</t>
  </si>
  <si>
    <t>Lot 4 - Mortuary</t>
  </si>
  <si>
    <t>Lot 5 - Laboratory</t>
  </si>
  <si>
    <t>KITCHEN LAUNDRY TOOLS + FURNITURE</t>
  </si>
  <si>
    <t>APPLIANCES</t>
  </si>
  <si>
    <t>Option 1 (9-12 months)</t>
  </si>
  <si>
    <t>Description</t>
  </si>
  <si>
    <t xml:space="preserve">ITEMS </t>
  </si>
  <si>
    <t>Option 2 (6-9 Months)</t>
  </si>
  <si>
    <t>Option 3 (6-7 Months)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</si>
  <si>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</si>
  <si>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</si>
  <si>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</si>
  <si>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</si>
  <si>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</si>
  <si>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</si>
  <si>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</si>
  <si>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</si>
  <si>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</si>
  <si>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</si>
  <si>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</si>
  <si>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</si>
  <si>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</si>
  <si>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</si>
  <si>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</si>
  <si>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</si>
  <si>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</si>
  <si>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</si>
  <si>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</si>
  <si>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</si>
  <si>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</si>
  <si>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</si>
  <si>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</si>
  <si>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</si>
  <si>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</si>
  <si>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 xml:space="preserve">Utilizing average  cost Per Sq. metre of N400,000 </t>
  </si>
  <si>
    <t>SCENARIO TOTAL SUM</t>
  </si>
  <si>
    <t>Full Project LESS ADMIN</t>
  </si>
  <si>
    <t xml:space="preserve">    Construction Variation @10%</t>
  </si>
  <si>
    <t>VARIATION 5%</t>
  </si>
  <si>
    <t xml:space="preserve">   Equipment &amp; Furnishing Variation@10%</t>
  </si>
  <si>
    <t>DIFFERENCE</t>
  </si>
  <si>
    <t>FULL PROJECT 9-12 MONTHS</t>
  </si>
  <si>
    <t>EASY PAYMENT PLAN</t>
  </si>
  <si>
    <t>EQUIPMENT PAYMENT PLAN</t>
  </si>
  <si>
    <t>QUICK ACTION</t>
  </si>
  <si>
    <t>TO NEGOTIATE</t>
  </si>
  <si>
    <t>OPD + DIAG STRIPPED DOWN</t>
  </si>
  <si>
    <t>Initial Payment (15 days) 50%</t>
  </si>
  <si>
    <t>Next Payment (60 days) 30%</t>
  </si>
  <si>
    <t>Final Payment (Post Deployment) 20%</t>
  </si>
  <si>
    <t>Total floor area for mortuary is 500 M2</t>
  </si>
  <si>
    <t>TO BE REDESIGNED</t>
  </si>
  <si>
    <t xml:space="preserve"> This gives - N400,000 x 500  = N 200,000,000.00</t>
  </si>
  <si>
    <t>Cost of constructing mortuary is N 250,000,000 - Estimated</t>
  </si>
  <si>
    <t>OPD + DIAGNOSTICS + MORTUARY +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</si>
</sst>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4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0" fontId="1" fillId="0" borderId="1" xfId="0" applyFont="1" applyBorder="1" applyAlignment="1">
      <alignment horizontal="center"/>
    </xf>
    <xf numFmtId="164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1" fillId="0" borderId="3" xfId="0" applyFont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0" fontId="2" fillId="0" borderId="3" xfId="0" applyFont="1" applyBorder="1"/>
    <xf numFmtId="4" fontId="2" fillId="2" borderId="1" xfId="0" applyNumberFormat="1" applyFont="1" applyFill="1" applyBorder="1"/>
    <xf numFmtId="164" fontId="2" fillId="2" borderId="1" xfId="1" applyFont="1" applyFill="1" applyBorder="1"/>
    <xf numFmtId="164" fontId="2" fillId="2" borderId="1" xfId="0" applyNumberFormat="1" applyFont="1" applyFill="1" applyBorder="1"/>
    <xf numFmtId="164" fontId="2" fillId="6" borderId="1" xfId="1" applyFont="1" applyFill="1" applyBorder="1"/>
    <xf numFmtId="0" fontId="2" fillId="0" borderId="3" xfId="0" applyFont="1" applyBorder="1" applyAlignment="1">
      <alignment horizontal="center"/>
    </xf>
    <xf numFmtId="164" fontId="2" fillId="0" borderId="0" xfId="0" applyNumberFormat="1" applyFont="1"/>
    <xf numFmtId="164" fontId="8" fillId="0" borderId="0" xfId="0" applyNumberFormat="1" applyFont="1"/>
    <xf numFmtId="164" fontId="1" fillId="0" borderId="1" xfId="0" applyNumberFormat="1" applyFont="1" applyBorder="1"/>
    <xf numFmtId="0" fontId="1" fillId="0" borderId="6" xfId="0" applyFont="1" applyBorder="1"/>
    <xf numFmtId="164" fontId="2" fillId="6" borderId="6" xfId="0" applyNumberFormat="1" applyFont="1" applyFill="1" applyBorder="1"/>
    <xf numFmtId="0" fontId="7" fillId="7" borderId="7" xfId="2" applyBorder="1"/>
    <xf numFmtId="0" fontId="0" fillId="0" borderId="0" xfId="0" applyBorder="1"/>
    <xf numFmtId="0" fontId="1" fillId="0" borderId="0" xfId="0" applyFont="1" applyBorder="1"/>
    <xf numFmtId="164" fontId="2" fillId="6" borderId="0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1" applyFont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64" fontId="2" fillId="6" borderId="1" xfId="1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1" fillId="8" borderId="1" xfId="1" applyFont="1" applyFill="1" applyBorder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93D3-A21B-47ED-9924-3203C0039C40}">
  <dimension ref="A1:L53"/>
  <sheetViews>
    <sheetView topLeftCell="D13" workbookViewId="0">
      <selection activeCell="F20" sqref="F20"/>
    </sheetView>
  </sheetViews>
  <sheetFormatPr defaultColWidth="11" defaultRowHeight="18.75" x14ac:dyDescent="0.3"/>
  <cols>
    <col min="2" max="2" width="22.5" customWidth="1"/>
    <col min="3" max="3" width="44.375" style="2" customWidth="1"/>
    <col min="4" max="5" width="29" style="2" customWidth="1"/>
    <col min="6" max="6" width="29.625" style="2" customWidth="1"/>
    <col min="7" max="7" width="41" style="2" bestFit="1" customWidth="1"/>
    <col min="8" max="8" width="30.5" style="2" bestFit="1" customWidth="1"/>
    <col min="9" max="12" width="11" style="2"/>
  </cols>
  <sheetData>
    <row r="1" spans="1:8" x14ac:dyDescent="0.3">
      <c r="C1" s="47" t="s">
        <v>14</v>
      </c>
      <c r="D1" s="47"/>
      <c r="E1" s="47"/>
      <c r="F1" s="47"/>
    </row>
    <row r="2" spans="1:8" ht="39.950000000000003" customHeight="1" x14ac:dyDescent="0.3">
      <c r="C2" s="1"/>
      <c r="D2" s="1" t="s">
        <v>44</v>
      </c>
      <c r="E2" s="5" t="s">
        <v>47</v>
      </c>
      <c r="F2" s="44" t="s">
        <v>7</v>
      </c>
      <c r="G2" s="44" t="s">
        <v>10</v>
      </c>
      <c r="H2" s="44" t="s">
        <v>11</v>
      </c>
    </row>
    <row r="3" spans="1:8" ht="37.5" x14ac:dyDescent="0.3">
      <c r="C3" s="4" t="s">
        <v>8</v>
      </c>
      <c r="D3" s="4" t="s">
        <v>45</v>
      </c>
      <c r="E3" s="32"/>
      <c r="F3" s="45" t="s">
        <v>39</v>
      </c>
      <c r="G3" s="46" t="s">
        <v>57</v>
      </c>
      <c r="H3" s="45" t="s">
        <v>49</v>
      </c>
    </row>
    <row r="4" spans="1:8" x14ac:dyDescent="0.3">
      <c r="A4" s="10"/>
      <c r="E4" s="33"/>
    </row>
    <row r="5" spans="1:8" x14ac:dyDescent="0.3">
      <c r="A5" s="8" t="s">
        <v>24</v>
      </c>
      <c r="B5" s="8" t="s">
        <v>25</v>
      </c>
      <c r="C5" s="8" t="s">
        <v>9</v>
      </c>
      <c r="D5" s="4"/>
      <c r="E5" s="32"/>
      <c r="F5" s="1"/>
      <c r="G5" s="1"/>
      <c r="H5" s="1"/>
    </row>
    <row r="6" spans="1:8" ht="31.5" x14ac:dyDescent="0.3">
      <c r="A6" s="10">
        <v>1</v>
      </c>
      <c r="B6" s="13" t="s">
        <v>26</v>
      </c>
      <c r="C6" s="9" t="s">
        <v>21</v>
      </c>
      <c r="D6" s="6">
        <v>1176578029.99</v>
      </c>
      <c r="E6" s="34"/>
      <c r="F6" s="6">
        <v>1176578029.99</v>
      </c>
      <c r="G6" s="6">
        <v>1176578029.99</v>
      </c>
      <c r="H6" s="6">
        <v>1176578029.99</v>
      </c>
    </row>
    <row r="7" spans="1:8" ht="31.5" x14ac:dyDescent="0.3">
      <c r="A7" s="10">
        <v>2</v>
      </c>
      <c r="B7" s="13" t="s">
        <v>26</v>
      </c>
      <c r="C7" s="9" t="s">
        <v>22</v>
      </c>
      <c r="D7" s="6">
        <v>3129724081.0999999</v>
      </c>
      <c r="E7" s="34"/>
      <c r="F7" s="6">
        <v>3129724081.0999999</v>
      </c>
      <c r="G7" s="6">
        <f>F7*0.6</f>
        <v>1877834448.6599998</v>
      </c>
      <c r="H7" s="6">
        <f>F7*0.5</f>
        <v>1564862040.55</v>
      </c>
    </row>
    <row r="8" spans="1:8" ht="31.5" x14ac:dyDescent="0.3">
      <c r="A8" s="10">
        <v>3</v>
      </c>
      <c r="B8" s="13" t="s">
        <v>26</v>
      </c>
      <c r="C8" s="9" t="s">
        <v>23</v>
      </c>
      <c r="D8" s="6">
        <v>1664024501.8</v>
      </c>
      <c r="E8" s="34"/>
      <c r="F8" s="6">
        <v>0</v>
      </c>
      <c r="G8" s="6">
        <v>0</v>
      </c>
      <c r="H8" s="6">
        <v>0</v>
      </c>
    </row>
    <row r="9" spans="1:8" x14ac:dyDescent="0.3">
      <c r="A9" s="10">
        <v>4</v>
      </c>
      <c r="B9" s="13" t="s">
        <v>27</v>
      </c>
      <c r="C9" s="9" t="s">
        <v>12</v>
      </c>
      <c r="D9" s="7">
        <v>250000000</v>
      </c>
      <c r="E9" s="35"/>
      <c r="F9" s="7">
        <v>250000000</v>
      </c>
      <c r="G9" s="7">
        <f>F9</f>
        <v>250000000</v>
      </c>
      <c r="H9" s="7">
        <v>0</v>
      </c>
    </row>
    <row r="10" spans="1:8" x14ac:dyDescent="0.3">
      <c r="A10" s="10"/>
      <c r="B10" s="11"/>
      <c r="C10" s="17" t="s">
        <v>19</v>
      </c>
      <c r="D10" s="18">
        <f>SUM(D6:D9)</f>
        <v>6220326612.8900003</v>
      </c>
      <c r="E10" s="36" t="s">
        <v>48</v>
      </c>
      <c r="F10" s="18">
        <f>SUM(F6:F9)</f>
        <v>4556302111.0900002</v>
      </c>
      <c r="G10" s="18">
        <f>SUM(G6:G9)</f>
        <v>3304412478.6499996</v>
      </c>
      <c r="H10" s="18">
        <f>SUM(H6:H9)</f>
        <v>2741440070.54</v>
      </c>
    </row>
    <row r="11" spans="1:8" x14ac:dyDescent="0.3">
      <c r="A11" s="10"/>
      <c r="B11" s="11"/>
      <c r="C11" s="17" t="s">
        <v>40</v>
      </c>
      <c r="D11" s="19">
        <f>D10*0.1</f>
        <v>622032661.28900003</v>
      </c>
      <c r="E11" s="37" t="s">
        <v>41</v>
      </c>
      <c r="F11" s="19">
        <f>F10*0.05</f>
        <v>227815105.55450001</v>
      </c>
      <c r="G11" s="19">
        <f>G10*0.05</f>
        <v>165220623.9325</v>
      </c>
      <c r="H11" s="19">
        <f>H10*0.05</f>
        <v>137072003.52700001</v>
      </c>
    </row>
    <row r="12" spans="1:8" x14ac:dyDescent="0.3">
      <c r="A12" s="10"/>
      <c r="B12" s="11"/>
      <c r="C12" s="22" t="s">
        <v>15</v>
      </c>
      <c r="D12" s="21">
        <f>D10+D11</f>
        <v>6842359274.1790009</v>
      </c>
      <c r="E12" s="38"/>
      <c r="F12" s="21">
        <f>F10+F11</f>
        <v>4784117216.6444998</v>
      </c>
      <c r="G12" s="21">
        <f>G10+G11</f>
        <v>3469633102.5824995</v>
      </c>
      <c r="H12" s="21">
        <f>H10+H11</f>
        <v>2878512074.0669999</v>
      </c>
    </row>
    <row r="13" spans="1:8" ht="31.5" x14ac:dyDescent="0.3">
      <c r="A13" s="10">
        <v>1</v>
      </c>
      <c r="B13" s="13" t="s">
        <v>28</v>
      </c>
      <c r="C13" s="9" t="s">
        <v>0</v>
      </c>
      <c r="D13" s="6">
        <v>4135198000</v>
      </c>
      <c r="E13" s="34"/>
      <c r="F13" s="6">
        <v>4135198000</v>
      </c>
      <c r="G13" s="42">
        <f>F13*0.5</f>
        <v>2067599000</v>
      </c>
      <c r="H13" s="42">
        <f>F13*0.5</f>
        <v>2067599000</v>
      </c>
    </row>
    <row r="14" spans="1:8" ht="31.5" x14ac:dyDescent="0.3">
      <c r="A14" s="10">
        <v>2</v>
      </c>
      <c r="B14" s="13" t="s">
        <v>28</v>
      </c>
      <c r="C14" s="9" t="s">
        <v>1</v>
      </c>
      <c r="D14" s="6">
        <v>2104552000</v>
      </c>
      <c r="E14" s="34"/>
      <c r="F14" s="6">
        <v>2104552000</v>
      </c>
      <c r="G14" s="6">
        <v>2104552000</v>
      </c>
      <c r="H14" s="6">
        <v>2104552000</v>
      </c>
    </row>
    <row r="15" spans="1:8" ht="31.5" x14ac:dyDescent="0.3">
      <c r="A15" s="10">
        <v>3</v>
      </c>
      <c r="B15" s="13" t="s">
        <v>29</v>
      </c>
      <c r="C15" s="9" t="s">
        <v>2</v>
      </c>
      <c r="D15" s="6">
        <v>648989222.30999994</v>
      </c>
      <c r="E15" s="34"/>
      <c r="F15" s="6">
        <v>648989222.30999994</v>
      </c>
      <c r="G15" s="6">
        <f>F15</f>
        <v>648989222.30999994</v>
      </c>
      <c r="H15" s="6">
        <v>0</v>
      </c>
    </row>
    <row r="16" spans="1:8" ht="31.5" x14ac:dyDescent="0.3">
      <c r="A16" s="10">
        <v>4</v>
      </c>
      <c r="B16" s="13" t="s">
        <v>29</v>
      </c>
      <c r="C16" s="9" t="s">
        <v>3</v>
      </c>
      <c r="D16" s="6">
        <v>129241980</v>
      </c>
      <c r="E16" s="34"/>
      <c r="F16" s="6">
        <v>129241980</v>
      </c>
      <c r="G16" s="6">
        <f>F16</f>
        <v>129241980</v>
      </c>
      <c r="H16" s="6">
        <v>0</v>
      </c>
    </row>
    <row r="17" spans="1:12" ht="31.5" x14ac:dyDescent="0.3">
      <c r="A17" s="10">
        <v>5</v>
      </c>
      <c r="B17" s="13" t="s">
        <v>28</v>
      </c>
      <c r="C17" s="9" t="s">
        <v>4</v>
      </c>
      <c r="D17" s="6">
        <v>1090041596</v>
      </c>
      <c r="E17" s="34"/>
      <c r="F17" s="6">
        <v>1090041596</v>
      </c>
      <c r="G17" s="6">
        <v>1090041596</v>
      </c>
      <c r="H17" s="6">
        <v>1090041596</v>
      </c>
    </row>
    <row r="18" spans="1:12" x14ac:dyDescent="0.3">
      <c r="A18" s="10">
        <v>6</v>
      </c>
      <c r="B18" s="13" t="s">
        <v>30</v>
      </c>
      <c r="C18" s="9" t="s">
        <v>5</v>
      </c>
      <c r="D18" s="6">
        <v>339472422.5</v>
      </c>
      <c r="E18" s="34"/>
      <c r="F18" s="6">
        <v>339472422.5</v>
      </c>
      <c r="G18" s="6">
        <v>0</v>
      </c>
      <c r="H18" s="6">
        <v>0</v>
      </c>
    </row>
    <row r="19" spans="1:12" x14ac:dyDescent="0.3">
      <c r="A19" s="10">
        <v>7</v>
      </c>
      <c r="B19" s="13" t="s">
        <v>35</v>
      </c>
      <c r="C19" s="9" t="s">
        <v>16</v>
      </c>
      <c r="D19" s="6">
        <v>357722837.25</v>
      </c>
      <c r="E19" s="34"/>
      <c r="F19" s="43">
        <f>D19*0.4</f>
        <v>143089134.90000001</v>
      </c>
      <c r="G19" s="43">
        <f>F19*0.5</f>
        <v>71544567.450000003</v>
      </c>
      <c r="H19" s="43">
        <f>F19*0.5</f>
        <v>71544567.450000003</v>
      </c>
    </row>
    <row r="20" spans="1:12" x14ac:dyDescent="0.3">
      <c r="A20" s="10">
        <v>8</v>
      </c>
      <c r="B20" s="13" t="s">
        <v>36</v>
      </c>
      <c r="C20" s="9" t="s">
        <v>6</v>
      </c>
      <c r="D20" s="6">
        <v>42407202</v>
      </c>
      <c r="E20" s="34"/>
      <c r="F20" s="43">
        <f>D20*0.6</f>
        <v>25444321.199999999</v>
      </c>
      <c r="G20" s="43">
        <f>F20*0.5</f>
        <v>12722160.6</v>
      </c>
      <c r="H20" s="43">
        <f>F20*0.5</f>
        <v>12722160.6</v>
      </c>
    </row>
    <row r="21" spans="1:12" x14ac:dyDescent="0.3">
      <c r="A21" s="10">
        <v>9</v>
      </c>
      <c r="B21" s="13" t="s">
        <v>30</v>
      </c>
      <c r="C21" s="9" t="s">
        <v>17</v>
      </c>
      <c r="D21" s="6">
        <v>1492211413</v>
      </c>
      <c r="E21" s="34"/>
      <c r="F21" s="43">
        <f>D21*0.7</f>
        <v>1044547989.0999999</v>
      </c>
      <c r="G21" s="43">
        <f>F21*0.75</f>
        <v>783410991.82499993</v>
      </c>
      <c r="H21" s="43">
        <f>F21*0.75</f>
        <v>783410991.82499993</v>
      </c>
    </row>
    <row r="22" spans="1:12" x14ac:dyDescent="0.3">
      <c r="A22" s="10"/>
      <c r="B22" s="12"/>
      <c r="C22" s="9" t="s">
        <v>18</v>
      </c>
      <c r="D22" s="19">
        <f>SUM(D13:D21)</f>
        <v>10339836673.059999</v>
      </c>
      <c r="E22" s="37" t="s">
        <v>48</v>
      </c>
      <c r="F22" s="19">
        <f>SUM(F13:F21)</f>
        <v>9660576666.0100002</v>
      </c>
      <c r="G22" s="19">
        <f>SUM(G13:G21)</f>
        <v>6908101518.1849995</v>
      </c>
      <c r="H22" s="19">
        <f>SUM(H13:H21)</f>
        <v>6129870315.875</v>
      </c>
    </row>
    <row r="23" spans="1:12" x14ac:dyDescent="0.3">
      <c r="A23" s="10"/>
      <c r="B23" s="11"/>
      <c r="C23" s="9" t="s">
        <v>42</v>
      </c>
      <c r="D23" s="20">
        <f>D22*0.1</f>
        <v>1033983667.306</v>
      </c>
      <c r="E23" s="37" t="s">
        <v>41</v>
      </c>
      <c r="F23" s="20">
        <f>F22*0.05</f>
        <v>483028833.30050004</v>
      </c>
      <c r="G23" s="20">
        <f>G22*0.05</f>
        <v>345405075.90925002</v>
      </c>
      <c r="H23" s="20">
        <f>H22*0.05</f>
        <v>306493515.79374999</v>
      </c>
    </row>
    <row r="24" spans="1:12" x14ac:dyDescent="0.3">
      <c r="C24" s="26" t="s">
        <v>20</v>
      </c>
      <c r="D24" s="27">
        <f>D22+D23</f>
        <v>11373820340.365999</v>
      </c>
      <c r="E24" s="39"/>
      <c r="F24" s="27">
        <f>F22+F23</f>
        <v>10143605499.310501</v>
      </c>
      <c r="G24" s="27">
        <f>G22+G23</f>
        <v>7253506594.0942497</v>
      </c>
      <c r="H24" s="27">
        <f>H22+H23</f>
        <v>6436363831.6687498</v>
      </c>
    </row>
    <row r="25" spans="1:12" s="29" customFormat="1" x14ac:dyDescent="0.3">
      <c r="C25" s="30"/>
      <c r="D25" s="31"/>
      <c r="E25" s="40"/>
      <c r="F25" s="31"/>
      <c r="G25" s="31"/>
      <c r="H25" s="31"/>
      <c r="I25" s="30"/>
      <c r="J25" s="30"/>
      <c r="K25" s="30"/>
      <c r="L25" s="30"/>
    </row>
    <row r="26" spans="1:12" s="29" customFormat="1" ht="21" x14ac:dyDescent="0.45">
      <c r="C26" s="30"/>
      <c r="D26" s="24">
        <f>D24+D12</f>
        <v>18216179614.544998</v>
      </c>
      <c r="E26" s="41"/>
      <c r="F26" s="24">
        <f>F24+F12</f>
        <v>14927722715.955002</v>
      </c>
      <c r="G26" s="24">
        <f>G24+G12</f>
        <v>10723139696.67675</v>
      </c>
      <c r="H26" s="24">
        <f>H24+H12</f>
        <v>9314875905.7357502</v>
      </c>
      <c r="I26" s="30"/>
      <c r="J26" s="30"/>
      <c r="K26" s="30"/>
      <c r="L26" s="30"/>
    </row>
    <row r="27" spans="1:12" s="29" customFormat="1" x14ac:dyDescent="0.3">
      <c r="C27" s="30"/>
      <c r="D27" s="2"/>
      <c r="E27" s="33" t="s">
        <v>43</v>
      </c>
      <c r="F27" s="23">
        <f>D26-F26</f>
        <v>3288456898.5899963</v>
      </c>
      <c r="G27" s="23">
        <f>D26-G26</f>
        <v>7493039917.868248</v>
      </c>
      <c r="H27" s="23">
        <f>D26-H26</f>
        <v>8901303708.809248</v>
      </c>
      <c r="I27" s="30"/>
      <c r="J27" s="30"/>
      <c r="K27" s="30"/>
      <c r="L27" s="30"/>
    </row>
    <row r="28" spans="1:12" s="29" customFormat="1" x14ac:dyDescent="0.3">
      <c r="C28" s="30"/>
      <c r="D28" s="2"/>
      <c r="E28" s="2"/>
      <c r="F28" s="23"/>
      <c r="G28" s="23"/>
      <c r="H28" s="23"/>
      <c r="I28" s="30"/>
      <c r="J28" s="30"/>
      <c r="K28" s="30"/>
      <c r="L28" s="30"/>
    </row>
    <row r="29" spans="1:12" x14ac:dyDescent="0.3">
      <c r="C29" s="28" t="s">
        <v>46</v>
      </c>
      <c r="D29" s="28"/>
      <c r="E29" s="28"/>
      <c r="F29" s="28"/>
      <c r="G29" s="28"/>
      <c r="H29" s="28"/>
    </row>
    <row r="30" spans="1:12" x14ac:dyDescent="0.3">
      <c r="C30" s="1" t="s">
        <v>50</v>
      </c>
      <c r="D30" s="25">
        <f>D24*0.5</f>
        <v>5686910170.1829996</v>
      </c>
      <c r="E30" s="1"/>
      <c r="F30" s="25">
        <f>F24*0.5</f>
        <v>5071802749.6552505</v>
      </c>
      <c r="G30" s="25">
        <f>G24*0.5</f>
        <v>3626753297.0471249</v>
      </c>
      <c r="H30" s="25">
        <f>H24*0.5</f>
        <v>3218181915.8343749</v>
      </c>
    </row>
    <row r="31" spans="1:12" x14ac:dyDescent="0.3">
      <c r="C31" s="1" t="s">
        <v>51</v>
      </c>
      <c r="D31" s="25">
        <f>D24*0.3</f>
        <v>3412146102.1097999</v>
      </c>
      <c r="E31" s="1"/>
      <c r="F31" s="25">
        <f>F24*0.3</f>
        <v>3043081649.7931504</v>
      </c>
      <c r="G31" s="25">
        <f>G24*0.3</f>
        <v>2176051978.2282748</v>
      </c>
      <c r="H31" s="25">
        <f>H24*0.3</f>
        <v>1930909149.5006249</v>
      </c>
    </row>
    <row r="32" spans="1:12" x14ac:dyDescent="0.3">
      <c r="C32" s="1" t="s">
        <v>52</v>
      </c>
      <c r="D32" s="25">
        <f>D24*0.2</f>
        <v>2274764068.0731997</v>
      </c>
      <c r="E32" s="1"/>
      <c r="F32" s="25">
        <f>F24*0.2</f>
        <v>2028721099.8621004</v>
      </c>
      <c r="G32" s="25">
        <f>G24*0.2</f>
        <v>1450701318.81885</v>
      </c>
      <c r="H32" s="25">
        <f>H24*0.2</f>
        <v>1287272766.33375</v>
      </c>
    </row>
    <row r="33" spans="2:5" x14ac:dyDescent="0.3">
      <c r="B33" t="s">
        <v>38</v>
      </c>
    </row>
    <row r="38" spans="2:5" x14ac:dyDescent="0.3">
      <c r="C38" s="3" t="s">
        <v>13</v>
      </c>
      <c r="D38" s="3"/>
      <c r="E38" s="3"/>
    </row>
    <row r="41" spans="2:5" x14ac:dyDescent="0.3">
      <c r="B41" s="14" t="s">
        <v>31</v>
      </c>
    </row>
    <row r="42" spans="2:5" x14ac:dyDescent="0.3">
      <c r="B42" s="2"/>
    </row>
    <row r="43" spans="2:5" x14ac:dyDescent="0.3">
      <c r="B43" s="2" t="s">
        <v>32</v>
      </c>
    </row>
    <row r="44" spans="2:5" x14ac:dyDescent="0.3">
      <c r="B44" s="2" t="s">
        <v>33</v>
      </c>
    </row>
    <row r="45" spans="2:5" x14ac:dyDescent="0.3">
      <c r="B45" s="2"/>
    </row>
    <row r="46" spans="2:5" x14ac:dyDescent="0.3">
      <c r="B46" s="2" t="s">
        <v>34</v>
      </c>
    </row>
    <row r="47" spans="2:5" x14ac:dyDescent="0.3">
      <c r="B47" s="2"/>
    </row>
    <row r="48" spans="2:5" x14ac:dyDescent="0.3">
      <c r="B48" s="2" t="s">
        <v>53</v>
      </c>
      <c r="D48" s="2" t="s">
        <v>54</v>
      </c>
    </row>
    <row r="49" spans="2:3" x14ac:dyDescent="0.3">
      <c r="B49" s="2"/>
    </row>
    <row r="50" spans="2:3" x14ac:dyDescent="0.3">
      <c r="B50" s="2" t="s">
        <v>37</v>
      </c>
    </row>
    <row r="51" spans="2:3" x14ac:dyDescent="0.3">
      <c r="B51" s="2" t="s">
        <v>55</v>
      </c>
    </row>
    <row r="52" spans="2:3" ht="19.5" thickBot="1" x14ac:dyDescent="0.35"/>
    <row r="53" spans="2:3" ht="19.5" thickBot="1" x14ac:dyDescent="0.35">
      <c r="B53" s="15" t="s">
        <v>56</v>
      </c>
      <c r="C53" s="16"/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2A3-FB15-BD41-B67C-DB54131DDCE2}">
  <dimension ref="A1:L53"/>
  <sheetViews>
    <sheetView topLeftCell="E20" workbookViewId="0">
      <selection activeCell="H28" sqref="H28"/>
    </sheetView>
  </sheetViews>
  <sheetFormatPr defaultColWidth="11" defaultRowHeight="18.75" x14ac:dyDescent="0.3"/>
  <cols>
    <col min="2" max="2" width="22.5" customWidth="1"/>
    <col min="3" max="3" width="44.375" style="2" customWidth="1"/>
    <col min="4" max="5" width="29" style="2" customWidth="1"/>
    <col min="6" max="6" width="29.625" style="2" customWidth="1"/>
    <col min="7" max="7" width="41" style="2" bestFit="1" customWidth="1"/>
    <col min="8" max="8" width="30.5" style="2" bestFit="1" customWidth="1"/>
    <col min="9" max="12" width="10.875" style="2"/>
  </cols>
  <sheetData>
    <row r="1" spans="1:8" x14ac:dyDescent="0.3">
      <c r="C1" s="47" t="s">
        <v>14</v>
      </c>
      <c r="D1" s="47"/>
      <c r="E1" s="47"/>
      <c r="F1" s="47"/>
    </row>
    <row r="2" spans="1:8" ht="39.950000000000003" customHeight="1" x14ac:dyDescent="0.3">
      <c r="C2" s="1"/>
      <c r="D2" s="1" t="s">
        <v>44</v>
      </c>
      <c r="E2" s="5" t="s">
        <v>47</v>
      </c>
      <c r="F2" s="44" t="s">
        <v>7</v>
      </c>
      <c r="G2" s="44" t="s">
        <v>10</v>
      </c>
      <c r="H2" s="44" t="s">
        <v>11</v>
      </c>
    </row>
    <row r="3" spans="1:8" ht="37.5" x14ac:dyDescent="0.3">
      <c r="C3" s="4" t="s">
        <v>8</v>
      </c>
      <c r="D3" s="4" t="s">
        <v>45</v>
      </c>
      <c r="E3" s="32"/>
      <c r="F3" s="45" t="s">
        <v>39</v>
      </c>
      <c r="G3" s="46" t="s">
        <v>57</v>
      </c>
      <c r="H3" s="45" t="s">
        <v>49</v>
      </c>
    </row>
    <row r="4" spans="1:8" x14ac:dyDescent="0.3">
      <c r="A4" s="10"/>
      <c r="E4" s="33"/>
    </row>
    <row r="5" spans="1:8" x14ac:dyDescent="0.3">
      <c r="A5" s="8" t="s">
        <v>24</v>
      </c>
      <c r="B5" s="8" t="s">
        <v>25</v>
      </c>
      <c r="C5" s="8" t="s">
        <v>9</v>
      </c>
      <c r="D5" s="4"/>
      <c r="E5" s="32"/>
      <c r="F5" s="1"/>
      <c r="G5" s="1"/>
      <c r="H5" s="1"/>
    </row>
    <row r="6" spans="1:8" ht="31.5" x14ac:dyDescent="0.3">
      <c r="A6" s="10">
        <v>1</v>
      </c>
      <c r="B6" s="13" t="s">
        <v>26</v>
      </c>
      <c r="C6" s="9" t="s">
        <v>21</v>
      </c>
      <c r="D6" s="6">
        <v>1176578029.99</v>
      </c>
      <c r="E6" s="34"/>
      <c r="F6" s="6">
        <v>1176578029.99</v>
      </c>
      <c r="G6" s="6">
        <v>1176578029.99</v>
      </c>
      <c r="H6" s="6">
        <v>1176578029.99</v>
      </c>
    </row>
    <row r="7" spans="1:8" ht="31.5" x14ac:dyDescent="0.3">
      <c r="A7" s="10">
        <v>2</v>
      </c>
      <c r="B7" s="13" t="s">
        <v>26</v>
      </c>
      <c r="C7" s="9" t="s">
        <v>22</v>
      </c>
      <c r="D7" s="6">
        <v>3129724081.0999999</v>
      </c>
      <c r="E7" s="34"/>
      <c r="F7" s="6">
        <v>3129724081.0999999</v>
      </c>
      <c r="G7" s="6">
        <f>F7*0.6</f>
        <v>1877834448.6599998</v>
      </c>
      <c r="H7" s="6">
        <f>F7*0.5</f>
        <v>1564862040.55</v>
      </c>
    </row>
    <row r="8" spans="1:8" ht="31.5" x14ac:dyDescent="0.3">
      <c r="A8" s="10">
        <v>3</v>
      </c>
      <c r="B8" s="13" t="s">
        <v>26</v>
      </c>
      <c r="C8" s="9" t="s">
        <v>23</v>
      </c>
      <c r="D8" s="6">
        <v>2400786761.6799998</v>
      </c>
      <c r="E8" s="34"/>
      <c r="F8" s="6">
        <v>0</v>
      </c>
      <c r="G8" s="6">
        <v>0</v>
      </c>
      <c r="H8" s="6">
        <v>0</v>
      </c>
    </row>
    <row r="9" spans="1:8" x14ac:dyDescent="0.3">
      <c r="A9" s="10">
        <v>4</v>
      </c>
      <c r="B9" s="13" t="s">
        <v>27</v>
      </c>
      <c r="C9" s="9" t="s">
        <v>12</v>
      </c>
      <c r="D9" s="7">
        <v>250000000</v>
      </c>
      <c r="E9" s="35"/>
      <c r="F9" s="7">
        <v>250000000</v>
      </c>
      <c r="G9" s="7">
        <f>F9</f>
        <v>250000000</v>
      </c>
      <c r="H9" s="7">
        <v>0</v>
      </c>
    </row>
    <row r="10" spans="1:8" x14ac:dyDescent="0.3">
      <c r="A10" s="10"/>
      <c r="B10" s="11"/>
      <c r="C10" s="17" t="s">
        <v>19</v>
      </c>
      <c r="D10" s="18">
        <f>SUM(D6:D9)</f>
        <v>6957088872.7700005</v>
      </c>
      <c r="E10" s="36" t="s">
        <v>48</v>
      </c>
      <c r="F10" s="18">
        <f>SUM(F6:F9)</f>
        <v>4556302111.0900002</v>
      </c>
      <c r="G10" s="18">
        <f>SUM(G6:G9)</f>
        <v>3304412478.6499996</v>
      </c>
      <c r="H10" s="18">
        <f>SUM(H6:H9)</f>
        <v>2741440070.54</v>
      </c>
    </row>
    <row r="11" spans="1:8" x14ac:dyDescent="0.3">
      <c r="A11" s="10"/>
      <c r="B11" s="11"/>
      <c r="C11" s="17" t="s">
        <v>40</v>
      </c>
      <c r="D11" s="19">
        <f>D10*0.1</f>
        <v>695708887.27700007</v>
      </c>
      <c r="E11" s="37" t="s">
        <v>41</v>
      </c>
      <c r="F11" s="19">
        <f>F10*0.05</f>
        <v>227815105.55450001</v>
      </c>
      <c r="G11" s="19">
        <f>G10*0.05</f>
        <v>165220623.9325</v>
      </c>
      <c r="H11" s="19">
        <f>H10*0.05</f>
        <v>137072003.52700001</v>
      </c>
    </row>
    <row r="12" spans="1:8" x14ac:dyDescent="0.3">
      <c r="A12" s="10"/>
      <c r="B12" s="11"/>
      <c r="C12" s="22" t="s">
        <v>15</v>
      </c>
      <c r="D12" s="21">
        <f>D10+D11</f>
        <v>7652797760.0470009</v>
      </c>
      <c r="E12" s="38"/>
      <c r="F12" s="21">
        <f>F10+F11</f>
        <v>4784117216.6444998</v>
      </c>
      <c r="G12" s="21">
        <f>G10+G11</f>
        <v>3469633102.5824995</v>
      </c>
      <c r="H12" s="21">
        <f>H10+H11</f>
        <v>2878512074.0669999</v>
      </c>
    </row>
    <row r="13" spans="1:8" ht="31.5" x14ac:dyDescent="0.3">
      <c r="A13" s="10">
        <v>1</v>
      </c>
      <c r="B13" s="13" t="s">
        <v>28</v>
      </c>
      <c r="C13" s="9" t="s">
        <v>0</v>
      </c>
      <c r="D13" s="6">
        <v>4135198000</v>
      </c>
      <c r="E13" s="34"/>
      <c r="F13" s="6">
        <v>4135198000</v>
      </c>
      <c r="G13" s="42">
        <v>1566785650</v>
      </c>
      <c r="H13" s="42">
        <v>1566785650</v>
      </c>
    </row>
    <row r="14" spans="1:8" ht="31.5" x14ac:dyDescent="0.3">
      <c r="A14" s="10">
        <v>2</v>
      </c>
      <c r="B14" s="13" t="s">
        <v>28</v>
      </c>
      <c r="C14" s="9" t="s">
        <v>1</v>
      </c>
      <c r="D14" s="6">
        <v>2104552000</v>
      </c>
      <c r="E14" s="34"/>
      <c r="F14" s="6">
        <v>2104552000</v>
      </c>
      <c r="G14" s="6">
        <v>2104552000</v>
      </c>
      <c r="H14" s="6">
        <v>2104552000</v>
      </c>
    </row>
    <row r="15" spans="1:8" ht="31.5" x14ac:dyDescent="0.3">
      <c r="A15" s="10">
        <v>3</v>
      </c>
      <c r="B15" s="13" t="s">
        <v>29</v>
      </c>
      <c r="C15" s="9" t="s">
        <v>2</v>
      </c>
      <c r="D15" s="6">
        <v>648989222.30999994</v>
      </c>
      <c r="E15" s="34"/>
      <c r="F15" s="6">
        <v>648989222.30999994</v>
      </c>
      <c r="G15" s="6">
        <f>F15</f>
        <v>648989222.30999994</v>
      </c>
      <c r="H15" s="6">
        <v>0</v>
      </c>
    </row>
    <row r="16" spans="1:8" ht="31.5" x14ac:dyDescent="0.3">
      <c r="A16" s="10">
        <v>4</v>
      </c>
      <c r="B16" s="13" t="s">
        <v>29</v>
      </c>
      <c r="C16" s="9" t="s">
        <v>3</v>
      </c>
      <c r="D16" s="6">
        <v>129241980</v>
      </c>
      <c r="E16" s="34"/>
      <c r="F16" s="6">
        <v>129241980</v>
      </c>
      <c r="G16" s="6">
        <f>F16</f>
        <v>129241980</v>
      </c>
      <c r="H16" s="6">
        <v>0</v>
      </c>
    </row>
    <row r="17" spans="1:12" ht="31.5" x14ac:dyDescent="0.3">
      <c r="A17" s="10">
        <v>5</v>
      </c>
      <c r="B17" s="13" t="s">
        <v>28</v>
      </c>
      <c r="C17" s="9" t="s">
        <v>4</v>
      </c>
      <c r="D17" s="6">
        <v>1090041596</v>
      </c>
      <c r="E17" s="34"/>
      <c r="F17" s="6">
        <v>1090041596</v>
      </c>
      <c r="G17" s="6">
        <v>1090041596</v>
      </c>
      <c r="H17" s="6">
        <v>1090041596</v>
      </c>
    </row>
    <row r="18" spans="1:12" x14ac:dyDescent="0.3">
      <c r="A18" s="10">
        <v>6</v>
      </c>
      <c r="B18" s="13" t="s">
        <v>30</v>
      </c>
      <c r="C18" s="9" t="s">
        <v>5</v>
      </c>
      <c r="D18" s="6">
        <v>339472422.5</v>
      </c>
      <c r="E18" s="34"/>
      <c r="F18" s="6">
        <v>339472422.5</v>
      </c>
      <c r="G18" s="6">
        <v>0</v>
      </c>
      <c r="H18" s="6">
        <v>0</v>
      </c>
    </row>
    <row r="19" spans="1:12" x14ac:dyDescent="0.3">
      <c r="A19" s="10">
        <v>7</v>
      </c>
      <c r="B19" s="13" t="s">
        <v>35</v>
      </c>
      <c r="C19" s="9" t="s">
        <v>16</v>
      </c>
      <c r="D19" s="6">
        <v>357722837.25</v>
      </c>
      <c r="E19" s="34"/>
      <c r="F19" s="43">
        <v>134105239.5</v>
      </c>
      <c r="G19" s="43">
        <v>83156302.5</v>
      </c>
      <c r="H19" s="43">
        <v>83156302.5</v>
      </c>
    </row>
    <row r="20" spans="1:12" x14ac:dyDescent="0.3">
      <c r="A20" s="10">
        <v>8</v>
      </c>
      <c r="B20" s="13" t="s">
        <v>36</v>
      </c>
      <c r="C20" s="9" t="s">
        <v>6</v>
      </c>
      <c r="D20" s="6">
        <v>42407202</v>
      </c>
      <c r="E20" s="34"/>
      <c r="F20" s="43">
        <v>37872852</v>
      </c>
      <c r="G20" s="43">
        <v>13169223</v>
      </c>
      <c r="H20" s="43">
        <v>13169223</v>
      </c>
    </row>
    <row r="21" spans="1:12" x14ac:dyDescent="0.3">
      <c r="A21" s="10">
        <v>9</v>
      </c>
      <c r="B21" s="13" t="s">
        <v>30</v>
      </c>
      <c r="C21" s="9" t="s">
        <v>17</v>
      </c>
      <c r="D21" s="6">
        <v>1492211413</v>
      </c>
      <c r="E21" s="34"/>
      <c r="F21" s="43">
        <v>802346094.5</v>
      </c>
      <c r="G21" s="43">
        <v>422083323.75</v>
      </c>
      <c r="H21" s="43">
        <v>422083323.75</v>
      </c>
    </row>
    <row r="22" spans="1:12" x14ac:dyDescent="0.3">
      <c r="A22" s="10"/>
      <c r="B22" s="12"/>
      <c r="C22" s="9" t="s">
        <v>18</v>
      </c>
      <c r="D22" s="19">
        <f>SUM(D13:D21)</f>
        <v>10339836673.059999</v>
      </c>
      <c r="E22" s="37" t="s">
        <v>48</v>
      </c>
      <c r="F22" s="19">
        <f>SUM(F13:F21)</f>
        <v>9421819406.8099995</v>
      </c>
      <c r="G22" s="19">
        <f>SUM(G13:G21)</f>
        <v>6058019297.5599995</v>
      </c>
      <c r="H22" s="19">
        <f>SUM(H13:H21)</f>
        <v>5279788095.25</v>
      </c>
    </row>
    <row r="23" spans="1:12" x14ac:dyDescent="0.3">
      <c r="A23" s="10"/>
      <c r="B23" s="11"/>
      <c r="C23" s="9" t="s">
        <v>42</v>
      </c>
      <c r="D23" s="20">
        <f>D22*0.1</f>
        <v>1033983667.306</v>
      </c>
      <c r="E23" s="37" t="s">
        <v>41</v>
      </c>
      <c r="F23" s="20">
        <f>F22*0.05</f>
        <v>471090970.3405</v>
      </c>
      <c r="G23" s="20">
        <f>G22*0.05</f>
        <v>302900964.87799996</v>
      </c>
      <c r="H23" s="20">
        <f>H22*0.05</f>
        <v>263989404.76250002</v>
      </c>
    </row>
    <row r="24" spans="1:12" x14ac:dyDescent="0.3">
      <c r="C24" s="26" t="s">
        <v>20</v>
      </c>
      <c r="D24" s="27">
        <f>D22+D23</f>
        <v>11373820340.365999</v>
      </c>
      <c r="E24" s="39"/>
      <c r="F24" s="27">
        <f>F22+F23</f>
        <v>9892910377.1504993</v>
      </c>
      <c r="G24" s="27">
        <f>G22+G23</f>
        <v>6360920262.4379997</v>
      </c>
      <c r="H24" s="27">
        <f>H22+H23</f>
        <v>5543777500.0124998</v>
      </c>
    </row>
    <row r="25" spans="1:12" s="29" customFormat="1" x14ac:dyDescent="0.3">
      <c r="C25" s="30"/>
      <c r="D25" s="31"/>
      <c r="E25" s="40"/>
      <c r="F25" s="31"/>
      <c r="G25" s="31"/>
      <c r="H25" s="31"/>
      <c r="I25" s="30"/>
      <c r="J25" s="30"/>
      <c r="K25" s="30"/>
      <c r="L25" s="30"/>
    </row>
    <row r="26" spans="1:12" s="29" customFormat="1" ht="21" x14ac:dyDescent="0.45">
      <c r="C26" s="30"/>
      <c r="D26" s="24">
        <f>D24+D12</f>
        <v>19026618100.413002</v>
      </c>
      <c r="E26" s="41"/>
      <c r="F26" s="24">
        <f>F24+F12</f>
        <v>14677027593.794998</v>
      </c>
      <c r="G26" s="24">
        <f>G24+G12</f>
        <v>9830553365.0205002</v>
      </c>
      <c r="H26" s="24">
        <f>H24+H12</f>
        <v>8422289574.0795002</v>
      </c>
      <c r="I26" s="30"/>
      <c r="J26" s="30"/>
      <c r="K26" s="30"/>
      <c r="L26" s="30"/>
    </row>
    <row r="27" spans="1:12" s="29" customFormat="1" x14ac:dyDescent="0.3">
      <c r="C27" s="30"/>
      <c r="D27" s="2"/>
      <c r="E27" s="33" t="s">
        <v>43</v>
      </c>
      <c r="F27" s="23">
        <f>D26-F26</f>
        <v>4349590506.6180038</v>
      </c>
      <c r="G27" s="23">
        <f>D26-G26</f>
        <v>9196064735.3925018</v>
      </c>
      <c r="H27" s="23">
        <f>D26-H26</f>
        <v>10604328526.333502</v>
      </c>
      <c r="I27" s="30"/>
      <c r="J27" s="30"/>
      <c r="K27" s="30"/>
      <c r="L27" s="30"/>
    </row>
    <row r="28" spans="1:12" s="29" customFormat="1" x14ac:dyDescent="0.3">
      <c r="C28" s="30"/>
      <c r="D28" s="2"/>
      <c r="E28" s="2"/>
      <c r="F28" s="23"/>
      <c r="G28" s="23"/>
      <c r="H28" s="23"/>
      <c r="I28" s="30"/>
      <c r="J28" s="30"/>
      <c r="K28" s="30"/>
      <c r="L28" s="30"/>
    </row>
    <row r="29" spans="1:12" x14ac:dyDescent="0.3">
      <c r="C29" s="28" t="s">
        <v>46</v>
      </c>
      <c r="D29" s="28"/>
      <c r="E29" s="28"/>
      <c r="F29" s="28"/>
      <c r="G29" s="28"/>
      <c r="H29" s="28"/>
    </row>
    <row r="30" spans="1:12" x14ac:dyDescent="0.3">
      <c r="C30" s="1" t="s">
        <v>50</v>
      </c>
      <c r="D30" s="25">
        <f>D24*0.5</f>
        <v>5686910170.1829996</v>
      </c>
      <c r="E30" s="1"/>
      <c r="F30" s="25">
        <f>F24*0.5</f>
        <v>4946455188.5752497</v>
      </c>
      <c r="G30" s="25">
        <f>G24*0.5</f>
        <v>3180460131.2189999</v>
      </c>
      <c r="H30" s="25">
        <f>H24*0.5</f>
        <v>2771888750.0062499</v>
      </c>
    </row>
    <row r="31" spans="1:12" x14ac:dyDescent="0.3">
      <c r="C31" s="1" t="s">
        <v>51</v>
      </c>
      <c r="D31" s="25">
        <f>D24*0.3</f>
        <v>3412146102.1097999</v>
      </c>
      <c r="E31" s="1"/>
      <c r="F31" s="25">
        <f>F24*0.3</f>
        <v>2967873113.1451497</v>
      </c>
      <c r="G31" s="25">
        <f>G24*0.3</f>
        <v>1908276078.7313998</v>
      </c>
      <c r="H31" s="25">
        <f>H24*0.3</f>
        <v>1663133250.0037498</v>
      </c>
    </row>
    <row r="32" spans="1:12" x14ac:dyDescent="0.3">
      <c r="C32" s="1" t="s">
        <v>52</v>
      </c>
      <c r="D32" s="25">
        <f>D24*0.2</f>
        <v>2274764068.0731997</v>
      </c>
      <c r="E32" s="1"/>
      <c r="F32" s="25">
        <f>F24*0.2</f>
        <v>1978582075.4301</v>
      </c>
      <c r="G32" s="25">
        <f>G24*0.2</f>
        <v>1272184052.4876001</v>
      </c>
      <c r="H32" s="25">
        <f>H24*0.2</f>
        <v>1108755500.0025001</v>
      </c>
    </row>
    <row r="33" spans="2:5" x14ac:dyDescent="0.3">
      <c r="B33" t="s">
        <v>38</v>
      </c>
    </row>
    <row r="38" spans="2:5" x14ac:dyDescent="0.3">
      <c r="C38" s="3" t="s">
        <v>13</v>
      </c>
      <c r="D38" s="3"/>
      <c r="E38" s="3"/>
    </row>
    <row r="41" spans="2:5" x14ac:dyDescent="0.3">
      <c r="B41" s="14" t="s">
        <v>31</v>
      </c>
    </row>
    <row r="42" spans="2:5" x14ac:dyDescent="0.3">
      <c r="B42" s="2"/>
    </row>
    <row r="43" spans="2:5" x14ac:dyDescent="0.3">
      <c r="B43" s="2" t="s">
        <v>32</v>
      </c>
    </row>
    <row r="44" spans="2:5" x14ac:dyDescent="0.3">
      <c r="B44" s="2" t="s">
        <v>33</v>
      </c>
    </row>
    <row r="45" spans="2:5" x14ac:dyDescent="0.3">
      <c r="B45" s="2"/>
    </row>
    <row r="46" spans="2:5" x14ac:dyDescent="0.3">
      <c r="B46" s="2" t="s">
        <v>34</v>
      </c>
    </row>
    <row r="47" spans="2:5" x14ac:dyDescent="0.3">
      <c r="B47" s="2"/>
    </row>
    <row r="48" spans="2:5" x14ac:dyDescent="0.3">
      <c r="B48" s="2" t="s">
        <v>53</v>
      </c>
      <c r="D48" s="2" t="s">
        <v>54</v>
      </c>
    </row>
    <row r="49" spans="2:3" x14ac:dyDescent="0.3">
      <c r="B49" s="2"/>
    </row>
    <row r="50" spans="2:3" x14ac:dyDescent="0.3">
      <c r="B50" s="2" t="s">
        <v>37</v>
      </c>
    </row>
    <row r="51" spans="2:3" x14ac:dyDescent="0.3">
      <c r="B51" s="2" t="s">
        <v>55</v>
      </c>
    </row>
    <row r="52" spans="2:3" ht="19.5" thickBot="1" x14ac:dyDescent="0.35"/>
    <row r="53" spans="2:3" ht="19.5" thickBot="1" x14ac:dyDescent="0.35">
      <c r="B53" s="15" t="s">
        <v>56</v>
      </c>
      <c r="C53" s="16"/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7B26-F5AE-4124-A174-3619BDCEC9AB}">
  <dimension ref="A1:L53"/>
  <sheetViews>
    <sheetView tabSelected="1" topLeftCell="E18" workbookViewId="0">
      <selection activeCell="H21" sqref="H21"/>
    </sheetView>
  </sheetViews>
  <sheetFormatPr defaultColWidth="11" defaultRowHeight="18.75" x14ac:dyDescent="0.3"/>
  <cols>
    <col min="2" max="2" width="22.5" customWidth="1"/>
    <col min="3" max="3" width="44.375" style="2" customWidth="1"/>
    <col min="4" max="5" width="29" style="2" customWidth="1"/>
    <col min="6" max="6" width="29.625" style="2" customWidth="1"/>
    <col min="7" max="7" width="41" style="2" bestFit="1" customWidth="1"/>
    <col min="8" max="8" width="30.5" style="2" bestFit="1" customWidth="1"/>
    <col min="9" max="12" width="11" style="2"/>
  </cols>
  <sheetData>
    <row r="1" spans="1:8" x14ac:dyDescent="0.3">
      <c r="C1" s="47" t="s">
        <v>14</v>
      </c>
      <c r="D1" s="47"/>
      <c r="E1" s="47"/>
      <c r="F1" s="47"/>
    </row>
    <row r="2" spans="1:8" ht="39.950000000000003" customHeight="1" x14ac:dyDescent="0.3">
      <c r="C2" s="1"/>
      <c r="D2" s="1" t="s">
        <v>44</v>
      </c>
      <c r="E2" s="5" t="s">
        <v>47</v>
      </c>
      <c r="F2" s="44" t="s">
        <v>7</v>
      </c>
      <c r="G2" s="44" t="s">
        <v>10</v>
      </c>
      <c r="H2" s="44" t="s">
        <v>11</v>
      </c>
    </row>
    <row r="3" spans="1:8" ht="37.5" x14ac:dyDescent="0.3">
      <c r="C3" s="4" t="s">
        <v>8</v>
      </c>
      <c r="D3" s="4" t="s">
        <v>45</v>
      </c>
      <c r="E3" s="32"/>
      <c r="F3" s="45" t="s">
        <v>39</v>
      </c>
      <c r="G3" s="46" t="s">
        <v>57</v>
      </c>
      <c r="H3" s="45" t="s">
        <v>49</v>
      </c>
    </row>
    <row r="4" spans="1:8" x14ac:dyDescent="0.3">
      <c r="A4" s="10"/>
      <c r="E4" s="33"/>
    </row>
    <row r="5" spans="1:8" x14ac:dyDescent="0.3">
      <c r="A5" s="8" t="s">
        <v>24</v>
      </c>
      <c r="B5" s="8" t="s">
        <v>25</v>
      </c>
      <c r="C5" s="8" t="s">
        <v>9</v>
      </c>
      <c r="D5" s="4"/>
      <c r="E5" s="32"/>
      <c r="F5" s="1"/>
      <c r="G5" s="1"/>
      <c r="H5" s="1"/>
    </row>
    <row r="6" spans="1:8" ht="31.5" x14ac:dyDescent="0.3">
      <c r="A6" s="10">
        <v>1</v>
      </c>
      <c r="B6" s="13" t="s">
        <v>26</v>
      </c>
      <c r="C6" s="9" t="s">
        <v>21</v>
      </c>
      <c r="D6" s="6">
        <v>1176578029.99</v>
      </c>
      <c r="E6" s="34"/>
      <c r="F6" s="6">
        <v>1176578029.99</v>
      </c>
      <c r="G6" s="6">
        <v>1176578029.99</v>
      </c>
      <c r="H6" s="6">
        <v>1176578029.99</v>
      </c>
    </row>
    <row r="7" spans="1:8" ht="31.5" x14ac:dyDescent="0.3">
      <c r="A7" s="10">
        <v>2</v>
      </c>
      <c r="B7" s="13" t="s">
        <v>26</v>
      </c>
      <c r="C7" s="9" t="s">
        <v>22</v>
      </c>
      <c r="D7" s="6">
        <v>3129724081.0999999</v>
      </c>
      <c r="E7" s="34"/>
      <c r="F7" s="6">
        <v>3129724081.0999999</v>
      </c>
      <c r="G7" s="6">
        <f>F7*0.6</f>
        <v>1877834448.6599998</v>
      </c>
      <c r="H7" s="6">
        <f>F7*0.5</f>
        <v>1564862040.55</v>
      </c>
    </row>
    <row r="8" spans="1:8" ht="31.5" x14ac:dyDescent="0.3">
      <c r="A8" s="10">
        <v>3</v>
      </c>
      <c r="B8" s="13" t="s">
        <v>26</v>
      </c>
      <c r="C8" s="9" t="s">
        <v>23</v>
      </c>
      <c r="D8" s="6">
        <v>2400786761.6799998</v>
      </c>
      <c r="E8" s="34"/>
      <c r="F8" s="6">
        <v>0</v>
      </c>
      <c r="G8" s="6">
        <v>0</v>
      </c>
      <c r="H8" s="6">
        <v>0</v>
      </c>
    </row>
    <row r="9" spans="1:8" x14ac:dyDescent="0.3">
      <c r="A9" s="10">
        <v>4</v>
      </c>
      <c r="B9" s="13" t="s">
        <v>27</v>
      </c>
      <c r="C9" s="9" t="s">
        <v>12</v>
      </c>
      <c r="D9" s="7">
        <v>250000000</v>
      </c>
      <c r="E9" s="35"/>
      <c r="F9" s="7">
        <v>250000000</v>
      </c>
      <c r="G9" s="7">
        <f>F9</f>
        <v>250000000</v>
      </c>
      <c r="H9" s="7">
        <v>0</v>
      </c>
    </row>
    <row r="10" spans="1:8" x14ac:dyDescent="0.3">
      <c r="A10" s="10"/>
      <c r="B10" s="11"/>
      <c r="C10" s="17" t="s">
        <v>19</v>
      </c>
      <c r="D10" s="18">
        <f>SUM(D6:D9)</f>
        <v>6957088872.7700005</v>
      </c>
      <c r="E10" s="36" t="s">
        <v>48</v>
      </c>
      <c r="F10" s="18">
        <f>SUM(F6:F9)</f>
        <v>4556302111.0900002</v>
      </c>
      <c r="G10" s="18">
        <f>SUM(G6:G9)</f>
        <v>3304412478.6499996</v>
      </c>
      <c r="H10" s="18">
        <f>SUM(H6:H9)</f>
        <v>2741440070.54</v>
      </c>
    </row>
    <row r="11" spans="1:8" x14ac:dyDescent="0.3">
      <c r="A11" s="10"/>
      <c r="B11" s="11"/>
      <c r="C11" s="17" t="s">
        <v>40</v>
      </c>
      <c r="D11" s="19">
        <f>D10*0.1</f>
        <v>695708887.27700007</v>
      </c>
      <c r="E11" s="37" t="s">
        <v>41</v>
      </c>
      <c r="F11" s="19">
        <f>F10*0.05</f>
        <v>227815105.55450001</v>
      </c>
      <c r="G11" s="19">
        <f>G10*0.05</f>
        <v>165220623.9325</v>
      </c>
      <c r="H11" s="19">
        <f>H10*0.05</f>
        <v>137072003.52700001</v>
      </c>
    </row>
    <row r="12" spans="1:8" x14ac:dyDescent="0.3">
      <c r="A12" s="10"/>
      <c r="B12" s="11"/>
      <c r="C12" s="22" t="s">
        <v>15</v>
      </c>
      <c r="D12" s="21">
        <f>D10+D11</f>
        <v>7652797760.0470009</v>
      </c>
      <c r="E12" s="38"/>
      <c r="F12" s="21">
        <f>F10+F11</f>
        <v>4784117216.6444998</v>
      </c>
      <c r="G12" s="21">
        <f>G10+G11</f>
        <v>3469633102.5824995</v>
      </c>
      <c r="H12" s="21">
        <f>H10+H11</f>
        <v>2878512074.0669999</v>
      </c>
    </row>
    <row r="13" spans="1:8" ht="31.5" x14ac:dyDescent="0.3">
      <c r="A13" s="10">
        <v>1</v>
      </c>
      <c r="B13" s="13" t="s">
        <v>28</v>
      </c>
      <c r="C13" s="9" t="s">
        <v>0</v>
      </c>
      <c r="D13" s="6">
        <v>4135198000</v>
      </c>
      <c r="E13" s="34"/>
      <c r="F13" s="6">
        <v>4135198000</v>
      </c>
      <c r="G13" s="42">
        <v>1566785650</v>
      </c>
      <c r="H13" s="42">
        <v>1566785650</v>
      </c>
    </row>
    <row r="14" spans="1:8" ht="31.5" x14ac:dyDescent="0.3">
      <c r="A14" s="10">
        <v>2</v>
      </c>
      <c r="B14" s="13" t="s">
        <v>28</v>
      </c>
      <c r="C14" s="9" t="s">
        <v>1</v>
      </c>
      <c r="D14" s="6">
        <v>2104552000</v>
      </c>
      <c r="E14" s="34"/>
      <c r="F14" s="6">
        <v>2104552000</v>
      </c>
      <c r="G14" s="6">
        <v>2104552000</v>
      </c>
      <c r="H14" s="6">
        <v>2104552000</v>
      </c>
    </row>
    <row r="15" spans="1:8" ht="31.5" x14ac:dyDescent="0.3">
      <c r="A15" s="10">
        <v>3</v>
      </c>
      <c r="B15" s="13" t="s">
        <v>29</v>
      </c>
      <c r="C15" s="9" t="s">
        <v>2</v>
      </c>
      <c r="D15" s="6">
        <v>648989222.30999994</v>
      </c>
      <c r="E15" s="34"/>
      <c r="F15" s="6">
        <v>648989222.30999994</v>
      </c>
      <c r="G15" s="6">
        <f>F15</f>
        <v>648989222.30999994</v>
      </c>
      <c r="H15" s="6">
        <v>0</v>
      </c>
    </row>
    <row r="16" spans="1:8" ht="31.5" x14ac:dyDescent="0.3">
      <c r="A16" s="10">
        <v>4</v>
      </c>
      <c r="B16" s="13" t="s">
        <v>29</v>
      </c>
      <c r="C16" s="9" t="s">
        <v>3</v>
      </c>
      <c r="D16" s="6">
        <v>129241980</v>
      </c>
      <c r="E16" s="34"/>
      <c r="F16" s="6">
        <v>129241980</v>
      </c>
      <c r="G16" s="6">
        <f>F16</f>
        <v>129241980</v>
      </c>
      <c r="H16" s="6">
        <v>0</v>
      </c>
    </row>
    <row r="17" spans="1:12" ht="31.5" x14ac:dyDescent="0.3">
      <c r="A17" s="10">
        <v>5</v>
      </c>
      <c r="B17" s="13" t="s">
        <v>28</v>
      </c>
      <c r="C17" s="9" t="s">
        <v>4</v>
      </c>
      <c r="D17" s="6">
        <v>1090041596</v>
      </c>
      <c r="E17" s="34"/>
      <c r="F17" s="6">
        <v>1090041596</v>
      </c>
      <c r="G17" s="6">
        <v>1090041596</v>
      </c>
      <c r="H17" s="6">
        <v>1090041596</v>
      </c>
    </row>
    <row r="18" spans="1:12" x14ac:dyDescent="0.3">
      <c r="A18" s="10">
        <v>6</v>
      </c>
      <c r="B18" s="13" t="s">
        <v>30</v>
      </c>
      <c r="C18" s="9" t="s">
        <v>5</v>
      </c>
      <c r="D18" s="6">
        <v>339472422.5</v>
      </c>
      <c r="E18" s="34"/>
      <c r="F18" s="6">
        <v>339472422.5</v>
      </c>
      <c r="G18" s="6">
        <v>0</v>
      </c>
      <c r="H18" s="6">
        <v>0</v>
      </c>
    </row>
    <row r="19" spans="1:12" x14ac:dyDescent="0.3">
      <c r="A19" s="10">
        <v>7</v>
      </c>
      <c r="B19" s="13" t="s">
        <v>35</v>
      </c>
      <c r="C19" s="9" t="s">
        <v>16</v>
      </c>
      <c r="D19" s="6">
        <v>357722837.25</v>
      </c>
      <c r="E19" s="34"/>
      <c r="F19" s="43">
        <v>134105239.5</v>
      </c>
      <c r="G19" s="43">
        <v>83156302.5</v>
      </c>
      <c r="H19" s="43">
        <v>83156302.5</v>
      </c>
    </row>
    <row r="20" spans="1:12" x14ac:dyDescent="0.3">
      <c r="A20" s="10">
        <v>8</v>
      </c>
      <c r="B20" s="13" t="s">
        <v>36</v>
      </c>
      <c r="C20" s="9" t="s">
        <v>6</v>
      </c>
      <c r="D20" s="6">
        <v>42407202</v>
      </c>
      <c r="E20" s="34"/>
      <c r="F20" s="43">
        <v>35573814</v>
      </c>
      <c r="G20" s="43">
        <v>10870185</v>
      </c>
      <c r="H20" s="43">
        <v>10870185</v>
      </c>
    </row>
    <row r="21" spans="1:12" x14ac:dyDescent="0.3">
      <c r="A21" s="10">
        <v>9</v>
      </c>
      <c r="B21" s="13" t="s">
        <v>30</v>
      </c>
      <c r="C21" s="9" t="s">
        <v>17</v>
      </c>
      <c r="D21" s="6">
        <v>1492211413</v>
      </c>
      <c r="E21" s="34"/>
      <c r="F21" s="43">
        <v>809369069.5</v>
      </c>
      <c r="G21" s="43">
        <v>429106298.75</v>
      </c>
      <c r="H21" s="43">
        <v>429106298.75</v>
      </c>
    </row>
    <row r="22" spans="1:12" x14ac:dyDescent="0.3">
      <c r="A22" s="10"/>
      <c r="B22" s="12"/>
      <c r="C22" s="9" t="s">
        <v>18</v>
      </c>
      <c r="D22" s="19">
        <f>SUM(D13:D21)</f>
        <v>10339836673.059999</v>
      </c>
      <c r="E22" s="37" t="s">
        <v>48</v>
      </c>
      <c r="F22" s="19">
        <f>SUM(F13:F21)</f>
        <v>9426543343.8099995</v>
      </c>
      <c r="G22" s="19">
        <f>SUM(G13:G21)</f>
        <v>6062743234.5599995</v>
      </c>
      <c r="H22" s="19">
        <f>SUM(H13:H21)</f>
        <v>5284512032.25</v>
      </c>
    </row>
    <row r="23" spans="1:12" x14ac:dyDescent="0.3">
      <c r="A23" s="10"/>
      <c r="B23" s="11"/>
      <c r="C23" s="9" t="s">
        <v>42</v>
      </c>
      <c r="D23" s="20">
        <f>D22*0.1</f>
        <v>1033983667.306</v>
      </c>
      <c r="E23" s="37" t="s">
        <v>41</v>
      </c>
      <c r="F23" s="20">
        <f>F22*0.05</f>
        <v>471327167.19050002</v>
      </c>
      <c r="G23" s="20">
        <f>G22*0.05</f>
        <v>303137161.72799999</v>
      </c>
      <c r="H23" s="20">
        <f>H22*0.05</f>
        <v>264225601.61250001</v>
      </c>
    </row>
    <row r="24" spans="1:12" x14ac:dyDescent="0.3">
      <c r="C24" s="26" t="s">
        <v>20</v>
      </c>
      <c r="D24" s="27">
        <f>D22+D23</f>
        <v>11373820340.365999</v>
      </c>
      <c r="E24" s="39"/>
      <c r="F24" s="27">
        <f>F22+F23</f>
        <v>9897870511.0004997</v>
      </c>
      <c r="G24" s="27">
        <f>G22+G23</f>
        <v>6365880396.2879992</v>
      </c>
      <c r="H24" s="27">
        <f>H22+H23</f>
        <v>5548737633.8625002</v>
      </c>
    </row>
    <row r="25" spans="1:12" s="29" customFormat="1" x14ac:dyDescent="0.3">
      <c r="C25" s="30"/>
      <c r="D25" s="31"/>
      <c r="E25" s="40"/>
      <c r="F25" s="31"/>
      <c r="G25" s="31"/>
      <c r="H25" s="31"/>
      <c r="I25" s="30"/>
      <c r="J25" s="30"/>
      <c r="K25" s="30"/>
      <c r="L25" s="30"/>
    </row>
    <row r="26" spans="1:12" s="29" customFormat="1" ht="21" x14ac:dyDescent="0.45">
      <c r="C26" s="30"/>
      <c r="D26" s="24">
        <f>D24+D12</f>
        <v>19026618100.413002</v>
      </c>
      <c r="E26" s="41"/>
      <c r="F26" s="24">
        <f>F24+F12</f>
        <v>14681987727.645</v>
      </c>
      <c r="G26" s="24">
        <f>G24+G12</f>
        <v>9835513498.8704987</v>
      </c>
      <c r="H26" s="24">
        <f>H24+H12</f>
        <v>8427249707.9295006</v>
      </c>
      <c r="I26" s="30"/>
      <c r="J26" s="30"/>
      <c r="K26" s="30"/>
      <c r="L26" s="30"/>
    </row>
    <row r="27" spans="1:12" s="29" customFormat="1" x14ac:dyDescent="0.3">
      <c r="C27" s="30"/>
      <c r="D27" s="2"/>
      <c r="E27" s="33" t="s">
        <v>43</v>
      </c>
      <c r="F27" s="23">
        <f>D26-F26</f>
        <v>4344630372.7680016</v>
      </c>
      <c r="G27" s="23">
        <f>D26-G26</f>
        <v>9191104601.5425034</v>
      </c>
      <c r="H27" s="23">
        <f>D26-H26</f>
        <v>10599368392.483501</v>
      </c>
      <c r="I27" s="30"/>
      <c r="J27" s="30"/>
      <c r="K27" s="30"/>
      <c r="L27" s="30"/>
    </row>
    <row r="28" spans="1:12" s="29" customFormat="1" x14ac:dyDescent="0.3">
      <c r="C28" s="30"/>
      <c r="D28" s="2"/>
      <c r="E28" s="2"/>
      <c r="F28" s="23"/>
      <c r="G28" s="23"/>
      <c r="H28" s="23"/>
      <c r="I28" s="30"/>
      <c r="J28" s="30"/>
      <c r="K28" s="30"/>
      <c r="L28" s="30"/>
    </row>
    <row r="29" spans="1:12" x14ac:dyDescent="0.3">
      <c r="C29" s="28" t="s">
        <v>46</v>
      </c>
      <c r="D29" s="28"/>
      <c r="E29" s="28"/>
      <c r="F29" s="28"/>
      <c r="G29" s="28"/>
      <c r="H29" s="28"/>
    </row>
    <row r="30" spans="1:12" x14ac:dyDescent="0.3">
      <c r="C30" s="1" t="s">
        <v>50</v>
      </c>
      <c r="D30" s="25">
        <f>D24*0.5</f>
        <v>5686910170.1829996</v>
      </c>
      <c r="E30" s="1"/>
      <c r="F30" s="25">
        <f>F24*0.5</f>
        <v>4948935255.5002499</v>
      </c>
      <c r="G30" s="25">
        <f>G24*0.5</f>
        <v>3182940198.1439996</v>
      </c>
      <c r="H30" s="25">
        <f>H24*0.5</f>
        <v>2774368816.9312501</v>
      </c>
    </row>
    <row r="31" spans="1:12" x14ac:dyDescent="0.3">
      <c r="C31" s="1" t="s">
        <v>51</v>
      </c>
      <c r="D31" s="25">
        <f>D24*0.3</f>
        <v>3412146102.1097999</v>
      </c>
      <c r="E31" s="1"/>
      <c r="F31" s="25">
        <f>F24*0.3</f>
        <v>2969361153.3001499</v>
      </c>
      <c r="G31" s="25">
        <f>G24*0.3</f>
        <v>1909764118.8863997</v>
      </c>
      <c r="H31" s="25">
        <f>H24*0.3</f>
        <v>1664621290.1587501</v>
      </c>
    </row>
    <row r="32" spans="1:12" x14ac:dyDescent="0.3">
      <c r="C32" s="1" t="s">
        <v>52</v>
      </c>
      <c r="D32" s="25">
        <f>D24*0.2</f>
        <v>2274764068.0731997</v>
      </c>
      <c r="E32" s="1"/>
      <c r="F32" s="25">
        <f>F24*0.2</f>
        <v>1979574102.2000999</v>
      </c>
      <c r="G32" s="25">
        <f>G24*0.2</f>
        <v>1273176079.2575998</v>
      </c>
      <c r="H32" s="25">
        <f>H24*0.2</f>
        <v>1109747526.7725</v>
      </c>
    </row>
    <row r="33" spans="2:5" x14ac:dyDescent="0.3">
      <c r="B33" t="s">
        <v>38</v>
      </c>
    </row>
    <row r="38" spans="2:5" x14ac:dyDescent="0.3">
      <c r="C38" s="3" t="s">
        <v>13</v>
      </c>
      <c r="D38" s="3"/>
      <c r="E38" s="3"/>
    </row>
    <row r="41" spans="2:5" x14ac:dyDescent="0.3">
      <c r="B41" s="14" t="s">
        <v>31</v>
      </c>
    </row>
    <row r="42" spans="2:5" x14ac:dyDescent="0.3">
      <c r="B42" s="2"/>
    </row>
    <row r="43" spans="2:5" x14ac:dyDescent="0.3">
      <c r="B43" s="2" t="s">
        <v>32</v>
      </c>
    </row>
    <row r="44" spans="2:5" x14ac:dyDescent="0.3">
      <c r="B44" s="2" t="s">
        <v>33</v>
      </c>
    </row>
    <row r="45" spans="2:5" x14ac:dyDescent="0.3">
      <c r="B45" s="2"/>
    </row>
    <row r="46" spans="2:5" x14ac:dyDescent="0.3">
      <c r="B46" s="2" t="s">
        <v>34</v>
      </c>
    </row>
    <row r="47" spans="2:5" x14ac:dyDescent="0.3">
      <c r="B47" s="2"/>
    </row>
    <row r="48" spans="2:5" x14ac:dyDescent="0.3">
      <c r="B48" s="2" t="s">
        <v>53</v>
      </c>
      <c r="D48" s="2" t="s">
        <v>54</v>
      </c>
    </row>
    <row r="49" spans="2:3" x14ac:dyDescent="0.3">
      <c r="B49" s="2"/>
    </row>
    <row r="50" spans="2:3" x14ac:dyDescent="0.3">
      <c r="B50" s="2" t="s">
        <v>37</v>
      </c>
    </row>
    <row r="51" spans="2:3" x14ac:dyDescent="0.3">
      <c r="B51" s="2" t="s">
        <v>55</v>
      </c>
    </row>
    <row r="52" spans="2:3" ht="19.5" thickBot="1" x14ac:dyDescent="0.35"/>
    <row r="53" spans="2:3" ht="19.5" thickBot="1" x14ac:dyDescent="0.35">
      <c r="B53" s="15" t="s">
        <v>56</v>
      </c>
      <c r="C53" s="16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SOH PHASE PLANNING TEMPLATE</vt:lpstr>
      <vt:lpstr>SOH PHASE PLANNING TEMPLATE 1</vt:lpstr>
      <vt:lpstr>SOH PHASE PLANNING TEMPLATE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USER</cp:lastModifiedBy>
  <dcterms:created xsi:type="dcterms:W3CDTF">2023-01-04T10:15:01Z</dcterms:created>
  <dcterms:modified xsi:type="dcterms:W3CDTF">2023-01-12T17:52:51Z</dcterms:modified>
</cp:coreProperties>
</file>