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COOLYAH\SEMESTER 5\PENGAUDITAN 2\Asis\Tugas\"/>
    </mc:Choice>
  </mc:AlternateContent>
  <xr:revisionPtr revIDLastSave="0" documentId="13_ncr:1_{1C078941-BDE3-4636-BFFE-BF7F10602BA9}" xr6:coauthVersionLast="47" xr6:coauthVersionMax="47" xr10:uidLastSave="{00000000-0000-0000-0000-000000000000}"/>
  <bookViews>
    <workbookView xWindow="-108" yWindow="-108" windowWidth="23256" windowHeight="12456" xr2:uid="{24FB9E37-49DC-4E91-9BC9-B962B5734F11}"/>
  </bookViews>
  <sheets>
    <sheet name="KKP" sheetId="1" r:id="rId1"/>
    <sheet name="Usulan Penyesuaian" sheetId="3" r:id="rId2"/>
    <sheet name="Tickmarks" sheetId="4" r:id="rId3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'Usulan Penyesuaian'!$I$8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9" i="1"/>
  <c r="G30" i="1" l="1"/>
  <c r="G32" i="1"/>
  <c r="G33" i="1"/>
  <c r="G34" i="1"/>
  <c r="G35" i="1"/>
  <c r="G36" i="1"/>
  <c r="G37" i="1"/>
  <c r="G26" i="1"/>
  <c r="F9" i="1"/>
  <c r="G61" i="1"/>
  <c r="G41" i="1"/>
  <c r="H41" i="1" s="1"/>
  <c r="G42" i="1"/>
  <c r="H42" i="1" s="1"/>
  <c r="G43" i="1"/>
  <c r="H43" i="1" s="1"/>
  <c r="G45" i="1"/>
  <c r="G46" i="1"/>
  <c r="G47" i="1"/>
  <c r="H47" i="1" s="1"/>
  <c r="G48" i="1"/>
  <c r="H48" i="1" s="1"/>
  <c r="G49" i="1"/>
  <c r="H49" i="1" s="1"/>
  <c r="G51" i="1"/>
  <c r="H51" i="1" s="1"/>
  <c r="G52" i="1"/>
  <c r="H52" i="1" s="1"/>
  <c r="G53" i="1"/>
  <c r="G54" i="1"/>
  <c r="G55" i="1"/>
  <c r="H55" i="1" s="1"/>
  <c r="G56" i="1"/>
  <c r="H56" i="1" s="1"/>
  <c r="G57" i="1"/>
  <c r="H57" i="1" s="1"/>
  <c r="G10" i="1"/>
  <c r="G11" i="1"/>
  <c r="G12" i="1"/>
  <c r="H12" i="1" s="1"/>
  <c r="G14" i="1"/>
  <c r="G15" i="1"/>
  <c r="G16" i="1"/>
  <c r="G17" i="1"/>
  <c r="H17" i="1" s="1"/>
  <c r="G60" i="1"/>
  <c r="H60" i="1" s="1"/>
  <c r="E59" i="1"/>
  <c r="G59" i="1" s="1"/>
  <c r="H59" i="1" s="1"/>
  <c r="I59" i="1" s="1"/>
  <c r="H16" i="1"/>
  <c r="H45" i="1"/>
  <c r="H46" i="1"/>
  <c r="H53" i="1"/>
  <c r="H54" i="1"/>
  <c r="H61" i="1"/>
  <c r="H10" i="1"/>
  <c r="H11" i="1"/>
  <c r="H14" i="1"/>
  <c r="H15" i="1"/>
  <c r="I15" i="1"/>
  <c r="E28" i="3"/>
  <c r="D67" i="1"/>
  <c r="E44" i="1"/>
  <c r="G44" i="1" s="1"/>
  <c r="H44" i="1" s="1"/>
  <c r="G9" i="1" l="1"/>
  <c r="F50" i="1"/>
  <c r="G50" i="1" s="1"/>
  <c r="H50" i="1" s="1"/>
  <c r="E29" i="1"/>
  <c r="G29" i="1" s="1"/>
  <c r="F28" i="1"/>
  <c r="G28" i="1" s="1"/>
  <c r="F27" i="1"/>
  <c r="G27" i="1" s="1"/>
  <c r="E40" i="1"/>
  <c r="E58" i="1"/>
  <c r="G58" i="1" s="1"/>
  <c r="H58" i="1" s="1"/>
  <c r="I58" i="1" s="1"/>
  <c r="F31" i="1"/>
  <c r="G31" i="1" l="1"/>
  <c r="H31" i="1" s="1"/>
  <c r="I31" i="1" s="1"/>
  <c r="G40" i="1"/>
  <c r="H40" i="1" s="1"/>
  <c r="I40" i="1" s="1"/>
  <c r="F12" i="3"/>
  <c r="E38" i="1" s="1"/>
  <c r="G38" i="1" s="1"/>
  <c r="G13" i="3" l="1"/>
  <c r="F13" i="1" s="1"/>
  <c r="G13" i="1" s="1"/>
  <c r="H13" i="1" s="1"/>
  <c r="H37" i="1"/>
  <c r="I37" i="1" s="1"/>
  <c r="H32" i="1"/>
  <c r="H33" i="1"/>
  <c r="H34" i="1"/>
  <c r="I34" i="1" s="1"/>
  <c r="H35" i="1"/>
  <c r="H36" i="1"/>
  <c r="I36" i="1" s="1"/>
  <c r="H27" i="1"/>
  <c r="I27" i="1" s="1"/>
  <c r="H28" i="1"/>
  <c r="H30" i="1"/>
  <c r="G24" i="1"/>
  <c r="H24" i="1" s="1"/>
  <c r="I24" i="1" s="1"/>
  <c r="G23" i="1"/>
  <c r="H23" i="1" s="1"/>
  <c r="G22" i="1"/>
  <c r="H22" i="1" s="1"/>
  <c r="I22" i="1" s="1"/>
  <c r="G21" i="1"/>
  <c r="H21" i="1" s="1"/>
  <c r="G20" i="1"/>
  <c r="G19" i="1"/>
  <c r="H19" i="1" s="1"/>
  <c r="G18" i="1"/>
  <c r="F62" i="1"/>
  <c r="G62" i="1" l="1"/>
  <c r="H26" i="1"/>
  <c r="E62" i="1"/>
  <c r="H38" i="1"/>
  <c r="H9" i="1"/>
  <c r="D62" i="1"/>
  <c r="C20" i="1"/>
  <c r="H20" i="1" s="1"/>
  <c r="I20" i="1" s="1"/>
  <c r="C18" i="1"/>
  <c r="H18" i="1" s="1"/>
  <c r="I61" i="1"/>
  <c r="I32" i="1"/>
  <c r="H62" i="1" l="1"/>
  <c r="C62" i="1"/>
  <c r="I13" i="1" l="1"/>
  <c r="I41" i="1"/>
  <c r="I45" i="1"/>
  <c r="I46" i="1"/>
  <c r="I48" i="1"/>
  <c r="I49" i="1"/>
  <c r="I50" i="1"/>
  <c r="I53" i="1"/>
  <c r="I54" i="1"/>
  <c r="I56" i="1"/>
  <c r="I52" i="1"/>
  <c r="I57" i="1"/>
  <c r="I55" i="1"/>
  <c r="I42" i="1"/>
  <c r="I43" i="1"/>
  <c r="I44" i="1"/>
  <c r="I47" i="1"/>
  <c r="I51" i="1"/>
  <c r="I9" i="1"/>
  <c r="I11" i="1"/>
  <c r="I12" i="1"/>
  <c r="I60" i="1"/>
  <c r="I28" i="1"/>
  <c r="I30" i="1"/>
  <c r="I35" i="1"/>
  <c r="I38" i="1"/>
  <c r="I14" i="1"/>
  <c r="I16" i="1"/>
  <c r="I17" i="1"/>
  <c r="I19" i="1"/>
  <c r="I21" i="1"/>
  <c r="I23" i="1"/>
  <c r="I10" i="1" l="1"/>
  <c r="I18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octadilaily</author>
    <author>shindy</author>
  </authors>
  <commentList>
    <comment ref="E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hanya usulan jurnal yg diterima oleh manajemen</t>
        </r>
      </text>
    </comment>
    <comment ref="B7" authorId="1" shapeId="0" xr:uid="{7468496F-07E4-4570-AE97-FE98EFFB485E}">
      <text>
        <r>
          <rPr>
            <b/>
            <sz val="9"/>
            <color indexed="81"/>
            <rFont val="Tahoma"/>
            <family val="2"/>
          </rPr>
          <t>shindy:</t>
        </r>
        <r>
          <rPr>
            <sz val="9"/>
            <color indexed="81"/>
            <rFont val="Tahoma"/>
            <family val="2"/>
          </rPr>
          <t xml:space="preserve">
Sesuaikan dng modul
Perhatikan saldo normal</t>
        </r>
      </text>
    </comment>
    <comment ref="G7" authorId="1" shapeId="0" xr:uid="{49826931-EE0D-4EEA-90E9-4499B1CA3963}">
      <text>
        <r>
          <rPr>
            <b/>
            <sz val="9"/>
            <color indexed="81"/>
            <rFont val="Tahoma"/>
            <family val="2"/>
          </rPr>
          <t>shindy:</t>
        </r>
        <r>
          <rPr>
            <sz val="9"/>
            <color indexed="81"/>
            <rFont val="Tahoma"/>
            <family val="2"/>
          </rPr>
          <t xml:space="preserve">
tambah/kurang penyesuaian</t>
        </r>
      </text>
    </comment>
    <comment ref="J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jelaskan naik turunnya berdasarkan pengamatan di modul 1-6</t>
        </r>
      </text>
    </comment>
    <comment ref="C62" authorId="1" shapeId="0" xr:uid="{39FBF2DA-F364-4350-BF84-2B167A5C8B73}">
      <text>
        <r>
          <rPr>
            <b/>
            <sz val="9"/>
            <color indexed="81"/>
            <rFont val="Tahoma"/>
            <family val="2"/>
          </rPr>
          <t>shindy:</t>
        </r>
        <r>
          <rPr>
            <sz val="9"/>
            <color indexed="81"/>
            <rFont val="Tahoma"/>
            <family val="2"/>
          </rPr>
          <t xml:space="preserve">
hasil = 0
debit - kredit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octadilaily</author>
  </authors>
  <commentList>
    <comment ref="C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masukkan semua jurnal penyesuaian di semua WP di sini</t>
        </r>
      </text>
    </comment>
    <comment ref="H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gunakan asumsi Anda; jelaskan di tickmarks</t>
        </r>
      </text>
    </comment>
  </commentList>
</comments>
</file>

<file path=xl/sharedStrings.xml><?xml version="1.0" encoding="utf-8"?>
<sst xmlns="http://schemas.openxmlformats.org/spreadsheetml/2006/main" count="220" uniqueCount="149">
  <si>
    <t>PT Mitra Realty</t>
  </si>
  <si>
    <t>Kertas Kerja Pemeriksaan</t>
  </si>
  <si>
    <t>Nama Akun</t>
  </si>
  <si>
    <t>Usulan Jurnal Penyesuaian</t>
  </si>
  <si>
    <t>Dr</t>
  </si>
  <si>
    <t>Cr</t>
  </si>
  <si>
    <t>Unaudited</t>
  </si>
  <si>
    <t>Audited</t>
  </si>
  <si>
    <t>Kenaikan/Penurunan</t>
  </si>
  <si>
    <t>Rp</t>
  </si>
  <si>
    <t>%</t>
  </si>
  <si>
    <t>Kas Setara Kas</t>
  </si>
  <si>
    <t>Piutang Usaha</t>
  </si>
  <si>
    <t>Beban Dibayar Di Muka</t>
  </si>
  <si>
    <t>Tanah</t>
  </si>
  <si>
    <t>Gedung &amp; Bangunan</t>
  </si>
  <si>
    <t>Kendaraan</t>
  </si>
  <si>
    <t>Peralatan Kantor</t>
  </si>
  <si>
    <t>Kewajiban Lancar</t>
  </si>
  <si>
    <t>Kewajiban Jk Panjang</t>
  </si>
  <si>
    <t>Beban Operasional</t>
  </si>
  <si>
    <t>Pendapatan (Beban) Non Operasional</t>
  </si>
  <si>
    <t>Beban Gaji</t>
  </si>
  <si>
    <t>Utang usaha</t>
  </si>
  <si>
    <t>Utang Gaji</t>
  </si>
  <si>
    <t>Biaya yang Masih Harus Dibayar</t>
  </si>
  <si>
    <t>Beban Seragam</t>
  </si>
  <si>
    <t>Beban Seminar, Pendidikan &amp; Pelatihan</t>
  </si>
  <si>
    <t>Beban Rekruitmen</t>
  </si>
  <si>
    <t>Beban ATK &amp; Perlengkapan Kantor</t>
  </si>
  <si>
    <t>Beban Fotocopy</t>
  </si>
  <si>
    <t>Beban Materai/ Pos/ Paket</t>
  </si>
  <si>
    <t>Beban Service Komputer</t>
  </si>
  <si>
    <t>Beban Transportasi, BBM, &amp; Parkir</t>
  </si>
  <si>
    <t>Beban Rumah Tangga</t>
  </si>
  <si>
    <t>Beban Asuransi</t>
  </si>
  <si>
    <t>Beban Telepon &amp; Faximile</t>
  </si>
  <si>
    <t>Beban Internet &amp; TV Kabel</t>
  </si>
  <si>
    <t>Beban Listrik &amp; Air</t>
  </si>
  <si>
    <t>Beban Penyusutan</t>
  </si>
  <si>
    <t>Beban Entertaiment</t>
  </si>
  <si>
    <t>Beban Humas &amp; Marketing</t>
  </si>
  <si>
    <t>Beban Administrasi Lainnya</t>
  </si>
  <si>
    <t>Keterangan</t>
  </si>
  <si>
    <t>Tanggapan Manajemen</t>
  </si>
  <si>
    <t>No</t>
  </si>
  <si>
    <t>Tickmarks</t>
  </si>
  <si>
    <t>{a}</t>
  </si>
  <si>
    <t>{b}</t>
  </si>
  <si>
    <t>{c}</t>
  </si>
  <si>
    <t>{d}</t>
  </si>
  <si>
    <t>{e}</t>
  </si>
  <si>
    <t>{f}</t>
  </si>
  <si>
    <t>{g}</t>
  </si>
  <si>
    <t>{h}</t>
  </si>
  <si>
    <t>{i}</t>
  </si>
  <si>
    <t>{j}</t>
  </si>
  <si>
    <t>{k}</t>
  </si>
  <si>
    <t>{l}</t>
  </si>
  <si>
    <t>{m}</t>
  </si>
  <si>
    <t>{n}</t>
  </si>
  <si>
    <t>{o}</t>
  </si>
  <si>
    <t>{p}</t>
  </si>
  <si>
    <t>{q}</t>
  </si>
  <si>
    <t>{r}</t>
  </si>
  <si>
    <t>{s}</t>
  </si>
  <si>
    <t>{t}</t>
  </si>
  <si>
    <t>{u}</t>
  </si>
  <si>
    <t>{v}</t>
  </si>
  <si>
    <t>{w}</t>
  </si>
  <si>
    <t>{x}</t>
  </si>
  <si>
    <t>{y}</t>
  </si>
  <si>
    <t>{z}</t>
  </si>
  <si>
    <t>Working Paper</t>
  </si>
  <si>
    <t>Kas Kecil</t>
  </si>
  <si>
    <t>Bank CFI</t>
  </si>
  <si>
    <t>Dibuat oleh</t>
  </si>
  <si>
    <t>Diperiksa oleh</t>
  </si>
  <si>
    <t>Sign-off</t>
  </si>
  <si>
    <t>Tanggal</t>
  </si>
  <si>
    <t>KKP</t>
  </si>
  <si>
    <t>Bank Haga (Deposito)</t>
  </si>
  <si>
    <t>Bank Haga (Giro)</t>
  </si>
  <si>
    <t>Tickmark</t>
  </si>
  <si>
    <t>TERIMA</t>
  </si>
  <si>
    <t>31 December 2019</t>
  </si>
  <si>
    <t>31 Desember 2019</t>
  </si>
  <si>
    <t>Boby</t>
  </si>
  <si>
    <t>Shindy</t>
  </si>
  <si>
    <t>Akumulasi Penyusutan Kendaraan</t>
  </si>
  <si>
    <t>Akumulasi Penyusutan Peralatan Kantor</t>
  </si>
  <si>
    <t>Bangunan dalam Penyelesaian</t>
  </si>
  <si>
    <t>Aktiva Lainnya</t>
  </si>
  <si>
    <t>Saham Biasa</t>
  </si>
  <si>
    <t>Pinjaman Bank</t>
  </si>
  <si>
    <t>Kewajiban lancar lainnya</t>
  </si>
  <si>
    <t>Tambahan Modal Disetor</t>
  </si>
  <si>
    <t>Laba Ditahan</t>
  </si>
  <si>
    <t>Pajak Penghasilan Badan</t>
  </si>
  <si>
    <t>Aktiva Lancar Lainnya</t>
  </si>
  <si>
    <t>Akumulasi Penyusutan Gedung &amp; Bangunan</t>
  </si>
  <si>
    <t>Utang PPh</t>
  </si>
  <si>
    <t>Beban</t>
  </si>
  <si>
    <t>Kas</t>
  </si>
  <si>
    <t>Pendapatan sewa</t>
  </si>
  <si>
    <t>Beban gaji</t>
  </si>
  <si>
    <t>Utang gaji</t>
  </si>
  <si>
    <t>Utang asuransi</t>
  </si>
  <si>
    <t>Beban asuransi</t>
  </si>
  <si>
    <t>Beban Kerugian Piutang Tak Tertagih</t>
  </si>
  <si>
    <t>Saldo Kas</t>
  </si>
  <si>
    <t>Pendapatan Sewa</t>
  </si>
  <si>
    <t>Penggajian</t>
  </si>
  <si>
    <t>Pendapatan sewa Diterima Di Muka</t>
  </si>
  <si>
    <t>Penghapusan Piutang Tak Tertagih</t>
  </si>
  <si>
    <t>Penyesuaian jumlah piutang</t>
  </si>
  <si>
    <t>Beban Kerugian Piutang tak tertagih</t>
  </si>
  <si>
    <t>Utang Asuransi</t>
  </si>
  <si>
    <t>Selisih kas kecil</t>
  </si>
  <si>
    <t>Piutang usaha</t>
  </si>
  <si>
    <t>Pendapatan Sewa diakui pada periode yang tidak tepat</t>
  </si>
  <si>
    <t>Penyesuaian beban gaji</t>
  </si>
  <si>
    <t>Penyesuaian utang gaji</t>
  </si>
  <si>
    <t>Penyesuaian utang PPh</t>
  </si>
  <si>
    <t>Penyesuaian utang asuransi</t>
  </si>
  <si>
    <t>Penyesuaian beban asurandi</t>
  </si>
  <si>
    <t>Saldo kas kecil yang digunakan</t>
  </si>
  <si>
    <t>Penggunaan kas kecil</t>
  </si>
  <si>
    <t>Selisih kurang kas kecil</t>
  </si>
  <si>
    <t>Berdasarkan hasil pemeriksaan terdapat temuan penyesuaian pada akun kas kecil.Jurnal penyesuaian tersebut merupakan jumlah penggunaan saldo kas kecil yang perlu dicatat pada setiap akhir periode</t>
  </si>
  <si>
    <t>Berdasarkan hasil pemeriksaan ditemukan terdapat penurunan yang signifikan pada akun piutang usaha sebesar 80,04% dibandingkan dengan tahun sebelumnya. Hal ini akibat adanya penurunan besar piutang karena penyesuaian pengakuan piutang, penghapusan piutang usaha</t>
  </si>
  <si>
    <t>Berdasarkan hasil pemeriksaan ditemukan terdapat kenaikan yang signifikan pada akun beban dibayar di muka sebesar 73,88% dibandingkan dengan tahun sebelumnya. Hal  ini karena meningkatnya pembayaran langganan perusahaan</t>
  </si>
  <si>
    <t>Berdasarkan hasil pemeriksaan ditemukan terdapat kenaikan yang signifikan pada akun gedung dan bangunan sebesar 108,97% dibandingkan dengan tahun sebelumnya. Hal ini karena bangunan dalam penyelesaian pada tahun 2018 telah diselesaikan pada tahun ini</t>
  </si>
  <si>
    <t>Berdasarkan hasil pemeriksaan ditemukan terdapat penurunan yang signifikan pada akun bangunan dalam penyelesaian. Hal ini karena bangunan tersebut telah diselesaikan pada tahun ini</t>
  </si>
  <si>
    <t>Berdasarkan hasil pemeriksaan terdapat penyesuaian yang perlu dilakukan perusahaan. Tedapat temuan utang gaji yang belum dibayar perusahaan</t>
  </si>
  <si>
    <t xml:space="preserve">Berdasarkan hasil pemeriksaan terdapat PPh yang masih terutang karena penyesuaian utang gaji yang belum dibayar perusahaan </t>
  </si>
  <si>
    <t>Berdasarkan hasil pemeriksaan terdapat penyesuaian pada akun utang asuransi. Tedapat temuan utang gaji yang belum dibayar perusahaan. Terdapat selisih antara utang asuransi dalam laporan keuangan dan catatan perusahaan</t>
  </si>
  <si>
    <t>Tterdapat penyesuaian pada akun pendapatan sewa diterima di muka. Pendapatan tersebut seharusnya diakui pada periode selanjutnya</t>
  </si>
  <si>
    <t>Berdasarkan hasil pemeriksaan ditemukan perlu dilakukan penyesuaian pada akun pendapatan sewa. Terdapat pendapatan sewa yang diakui pada periode yang tidak tepat dan penyesuaian jumlah piutang setelah dilakukan konfirmasi terhadap klien</t>
  </si>
  <si>
    <t>Terdapat penyesuaian pada beban gaji karena terdapat selisih perbedaan antara perhitungan gaji milik perusahaan dengan perhitungan KAP</t>
  </si>
  <si>
    <t>Berdasarkan hasil pemeriksaan ditemukan terdapat kenaikan yang signifikan pada akun beban rekruitmen sebesar 236,94% dibandingkan dengan tahun sebelumnya</t>
  </si>
  <si>
    <t>Berdasarkan hasil pemeriksaan ditemukan terdapat penurunan yang signifikan pada akun beban asuransi sebesar 83,65% dibandingkan dengan tahun sebelumnya. Hal ini akibat terdapat penyesuaian pada beban asuransi perusahaan</t>
  </si>
  <si>
    <t>Berdasarkan hasil pemeriksaan ditemukan terdapat kenaikan yang signifikan pada akun beban telepon &amp; faksimili sebesar 216,08% dibandingkan dengan tahun sebelumnya. Hal ini akibat terdapat peningkatan penggunaan fasilitas telepon dan faksimili karyawan</t>
  </si>
  <si>
    <t>Berdasarkan hasil pemeriksaan ditemukan terdapat kenaikan yang signifikan pada akun beban internet &amp; tv kabel sebesar 124,38% dibandingkan dengan tahun sebelumnya. Hal ini karena peningkatan penggunaan dan tarif berlangganan</t>
  </si>
  <si>
    <t>Berdasarkan hasil pemeriksaan ditemukan terdapat kenaikan yang signifikan pada akun beban listrik&amp;air sebesar 184,06% dibandingkan dengan tahun sebelumnya. Hal ini akibat terdapat peningkatan penggunaan fasilitas listrik dan air</t>
  </si>
  <si>
    <t>Berdasarkan hasil pemeriksaan ditemukan terdapat kenaikan yang signifikan pada akun beban penyusutan sebesar 97,34% dibandingkan dengan tahun sebelumnya karena penurunan nilai manfaat aset tetap</t>
  </si>
  <si>
    <t>Terdapat piutang usaha yang melewati batas waktu sehingga diperlukan penyesuaian untuk menghapus piutang yang tidak tertagih</t>
  </si>
  <si>
    <t>Berdasarkan hasil pemeriksaan ditemukan terdapat selisih kas kecil antara perhitungan fisik dan bukti transaksi</t>
  </si>
  <si>
    <t>Berdasarkan hasil pemeriksaan terdapat temuan-temuan sehingga perlu dilakukan penyesuaian pada akun-akun terkait. Penyesuaian perlu dilakukan oleh perusahaan agar nilai yang tersaji dalam laporan sesuai dan akurat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</si>
</sst>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21]dd\ mmmm\ yyyy;@"/>
    <numFmt numFmtId="166" formatCode="_(* #,##0_);_(* \(#,##0\);_(* &quot;-&quot;??_);_(@_)"/>
    <numFmt numFmtId="167" formatCode="_-&quot;Rp&quot;* #,##0_-;\-&quot;Rp&quot;* #,##0_-;_-&quot;Rp&quot;* &quot;-&quot;_-;_-@_-"/>
    <numFmt numFmtId="168" formatCode="_-* #,##0_-;\-* #,##0_-;_-* &quot;-&quot;_-;_-@_-"/>
  </numFmts>
  <fonts count="1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indexed="81"/>
      <name val="Tahoma"/>
      <family val="2"/>
    </font>
    <font>
      <b/>
      <sz val="8"/>
      <color rgb="FFFF0000"/>
      <name val="Arial"/>
      <family val="2"/>
    </font>
    <font>
      <b/>
      <sz val="8"/>
      <color indexed="8"/>
      <name val="Arial"/>
      <family val="2"/>
    </font>
    <font>
      <sz val="12"/>
      <color rgb="FFFF0000"/>
      <name val="Arial"/>
      <family val="2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"/>
    </font>
    <font>
      <sz val="10"/>
      <color theme="1"/>
      <name val="Calibr"/>
    </font>
    <font>
      <sz val="10"/>
      <color theme="1"/>
      <name val="Calibri Light"/>
      <family val="2"/>
      <scheme val="major"/>
    </font>
    <font>
      <sz val="10"/>
      <color rgb="FFFF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AEEF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0" fontId="2" fillId="0" borderId="1" xfId="0" applyFont="1" applyBorder="1"/>
    <xf numFmtId="41" fontId="2" fillId="0" borderId="0" xfId="1" applyFont="1"/>
    <xf numFmtId="9" fontId="2" fillId="0" borderId="0" xfId="2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41" fontId="2" fillId="0" borderId="1" xfId="1" applyFont="1" applyBorder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quotePrefix="1" applyFont="1"/>
    <xf numFmtId="0" fontId="6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9" fontId="2" fillId="0" borderId="1" xfId="2" applyFont="1" applyBorder="1" applyAlignment="1">
      <alignment horizontal="center"/>
    </xf>
    <xf numFmtId="41" fontId="3" fillId="2" borderId="1" xfId="1" applyFont="1" applyFill="1" applyBorder="1" applyAlignment="1">
      <alignment horizontal="center"/>
    </xf>
    <xf numFmtId="41" fontId="3" fillId="2" borderId="3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41" fontId="3" fillId="0" borderId="0" xfId="1" applyFont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 wrapText="1"/>
    </xf>
    <xf numFmtId="166" fontId="3" fillId="2" borderId="3" xfId="3" applyNumberFormat="1" applyFont="1" applyFill="1" applyBorder="1" applyAlignment="1">
      <alignment horizontal="center"/>
    </xf>
    <xf numFmtId="0" fontId="2" fillId="0" borderId="4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9" fillId="0" borderId="0" xfId="0" applyFont="1" applyAlignment="1">
      <alignment horizontal="left" vertical="top" wrapText="1"/>
    </xf>
    <xf numFmtId="166" fontId="2" fillId="0" borderId="0" xfId="0" applyNumberFormat="1" applyFont="1"/>
    <xf numFmtId="166" fontId="2" fillId="0" borderId="1" xfId="3" applyNumberFormat="1" applyFont="1" applyFill="1" applyBorder="1"/>
    <xf numFmtId="42" fontId="2" fillId="0" borderId="1" xfId="1" applyNumberFormat="1" applyFont="1" applyBorder="1"/>
    <xf numFmtId="0" fontId="2" fillId="0" borderId="0" xfId="0" applyFont="1"/>
    <xf numFmtId="0" fontId="2" fillId="0" borderId="0" xfId="0" applyFont="1"/>
    <xf numFmtId="0" fontId="2" fillId="0" borderId="0" xfId="0" applyFont="1" applyFill="1"/>
    <xf numFmtId="41" fontId="2" fillId="0" borderId="0" xfId="1" applyFont="1" applyFill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/>
    <xf numFmtId="168" fontId="12" fillId="0" borderId="0" xfId="0" applyNumberFormat="1" applyFont="1" applyFill="1"/>
    <xf numFmtId="11" fontId="14" fillId="0" borderId="0" xfId="0" applyNumberFormat="1" applyFont="1" applyFill="1"/>
    <xf numFmtId="41" fontId="14" fillId="0" borderId="0" xfId="0" applyNumberFormat="1" applyFont="1" applyFill="1"/>
    <xf numFmtId="0" fontId="3" fillId="0" borderId="0" xfId="0" applyFont="1" applyFill="1"/>
    <xf numFmtId="0" fontId="0" fillId="0" borderId="0" xfId="0" applyFill="1"/>
    <xf numFmtId="167" fontId="2" fillId="0" borderId="0" xfId="4" applyFont="1" applyFill="1"/>
    <xf numFmtId="41" fontId="2" fillId="0" borderId="0" xfId="0" applyNumberFormat="1" applyFont="1" applyFill="1"/>
    <xf numFmtId="0" fontId="15" fillId="0" borderId="0" xfId="0" applyFont="1" applyFill="1"/>
    <xf numFmtId="41" fontId="15" fillId="0" borderId="0" xfId="0" applyNumberFormat="1" applyFont="1" applyFill="1"/>
    <xf numFmtId="0" fontId="16" fillId="0" borderId="0" xfId="0" applyFont="1" applyFill="1" applyAlignment="1">
      <alignment horizontal="center" vertical="center"/>
    </xf>
    <xf numFmtId="166" fontId="15" fillId="0" borderId="0" xfId="0" applyNumberFormat="1" applyFont="1" applyFill="1"/>
    <xf numFmtId="166" fontId="2" fillId="0" borderId="0" xfId="0" applyNumberFormat="1" applyFont="1" applyFill="1"/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Fill="1" applyBorder="1"/>
    <xf numFmtId="41" fontId="2" fillId="0" borderId="1" xfId="1" applyFont="1" applyFill="1" applyBorder="1"/>
    <xf numFmtId="42" fontId="2" fillId="0" borderId="1" xfId="1" applyNumberFormat="1" applyFont="1" applyFill="1" applyBorder="1"/>
    <xf numFmtId="0" fontId="2" fillId="0" borderId="1" xfId="0" applyFont="1" applyFill="1" applyBorder="1" applyAlignment="1">
      <alignment horizontal="left" indent="1"/>
    </xf>
    <xf numFmtId="9" fontId="6" fillId="0" borderId="1" xfId="2" applyFont="1" applyFill="1" applyBorder="1" applyAlignment="1">
      <alignment horizontal="center"/>
    </xf>
    <xf numFmtId="42" fontId="2" fillId="0" borderId="1" xfId="3" applyNumberFormat="1" applyFont="1" applyFill="1" applyBorder="1"/>
    <xf numFmtId="166" fontId="4" fillId="0" borderId="1" xfId="3" applyNumberFormat="1" applyFont="1" applyFill="1" applyBorder="1"/>
    <xf numFmtId="41" fontId="2" fillId="0" borderId="0" xfId="1" applyFont="1" applyFill="1" applyBorder="1"/>
    <xf numFmtId="10" fontId="2" fillId="0" borderId="1" xfId="2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5">
    <cellStyle name="Comma" xfId="3" builtinId="3"/>
    <cellStyle name="Comma [0]" xfId="1" builtinId="6"/>
    <cellStyle name="Currency [0] 2" xfId="4" xr:uid="{483781F4-CF01-448C-A3D6-417DA44EC0B2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23"/>
  <sheetViews>
    <sheetView tabSelected="1" topLeftCell="B1" zoomScale="90" zoomScaleNormal="90" workbookViewId="0">
      <pane xSplit="1" ySplit="7" topLeftCell="F8" activePane="bottomRight" state="frozen"/>
      <selection activeCell="B1" sqref="B1"/>
      <selection pane="topRight" activeCell="C1" sqref="C1"/>
      <selection pane="bottomLeft" activeCell="B8" sqref="B8"/>
      <selection pane="bottomRight" activeCell="J9" sqref="J9"/>
    </sheetView>
  </sheetViews>
  <sheetFormatPr defaultColWidth="9.109375" defaultRowHeight="10.199999999999999"/>
  <cols>
    <col min="1" max="1" width="3.6640625" style="1" customWidth="1"/>
    <col min="2" max="2" width="30.6640625" style="1" customWidth="1"/>
    <col min="3" max="4" width="13.6640625" style="5" customWidth="1"/>
    <col min="5" max="5" width="12.5546875" style="5" bestFit="1" customWidth="1"/>
    <col min="6" max="6" width="12.109375" style="5" bestFit="1" customWidth="1"/>
    <col min="7" max="8" width="13.6640625" style="5" customWidth="1"/>
    <col min="9" max="10" width="9.109375" style="6"/>
    <col min="11" max="11" width="9.109375" style="1"/>
    <col min="12" max="13" width="9.109375" style="37"/>
    <col min="14" max="15" width="12.5546875" style="1" bestFit="1" customWidth="1"/>
    <col min="16" max="17" width="10.77734375" style="1" bestFit="1" customWidth="1"/>
    <col min="18" max="18" width="12.33203125" style="1" bestFit="1" customWidth="1"/>
    <col min="19" max="16384" width="9.109375" style="1"/>
  </cols>
  <sheetData>
    <row r="1" spans="2:18">
      <c r="C1" s="1"/>
      <c r="D1" s="1"/>
      <c r="E1" s="1"/>
      <c r="F1" s="1"/>
      <c r="G1" s="1"/>
      <c r="H1" s="1"/>
      <c r="I1" s="1"/>
      <c r="J1" s="1"/>
    </row>
    <row r="2" spans="2:18">
      <c r="B2" s="2" t="s">
        <v>0</v>
      </c>
      <c r="C2" s="1"/>
      <c r="D2" s="1"/>
      <c r="E2" s="1"/>
      <c r="F2" s="1"/>
      <c r="G2" s="1"/>
      <c r="H2" s="1"/>
      <c r="I2" s="1"/>
      <c r="J2" s="1"/>
    </row>
    <row r="3" spans="2:18">
      <c r="B3" s="2" t="s">
        <v>1</v>
      </c>
      <c r="C3" s="1"/>
      <c r="D3" s="1"/>
      <c r="E3" s="1"/>
      <c r="F3" s="1"/>
      <c r="G3" s="1"/>
      <c r="H3" s="1"/>
      <c r="I3" s="1"/>
      <c r="J3" s="1"/>
    </row>
    <row r="4" spans="2:18">
      <c r="B4" s="3" t="s">
        <v>86</v>
      </c>
      <c r="C4" s="1"/>
      <c r="D4" s="1"/>
      <c r="E4" s="1"/>
      <c r="F4" s="1"/>
      <c r="G4" s="1"/>
      <c r="H4" s="1"/>
      <c r="I4" s="1"/>
      <c r="J4" s="1"/>
    </row>
    <row r="5" spans="2:18">
      <c r="C5" s="1"/>
      <c r="D5" s="1"/>
      <c r="E5" s="1"/>
      <c r="F5" s="1"/>
      <c r="G5" s="1"/>
      <c r="H5" s="1"/>
      <c r="I5" s="1"/>
      <c r="J5" s="1"/>
    </row>
    <row r="6" spans="2:18">
      <c r="C6" s="9" t="s">
        <v>7</v>
      </c>
      <c r="D6" s="9" t="s">
        <v>6</v>
      </c>
      <c r="E6" s="66" t="s">
        <v>3</v>
      </c>
      <c r="F6" s="66"/>
      <c r="G6" s="9" t="s">
        <v>7</v>
      </c>
      <c r="H6" s="66" t="s">
        <v>8</v>
      </c>
      <c r="I6" s="66"/>
      <c r="J6" s="1"/>
    </row>
    <row r="7" spans="2:18">
      <c r="B7" s="7" t="s">
        <v>2</v>
      </c>
      <c r="C7" s="8">
        <v>43465</v>
      </c>
      <c r="D7" s="8">
        <v>43830</v>
      </c>
      <c r="E7" s="7" t="s">
        <v>4</v>
      </c>
      <c r="F7" s="7" t="s">
        <v>5</v>
      </c>
      <c r="G7" s="8">
        <v>43830</v>
      </c>
      <c r="H7" s="7" t="s">
        <v>9</v>
      </c>
      <c r="I7" s="7" t="s">
        <v>10</v>
      </c>
      <c r="J7" s="23" t="s">
        <v>83</v>
      </c>
    </row>
    <row r="8" spans="2:18">
      <c r="B8" s="4" t="s">
        <v>11</v>
      </c>
      <c r="C8" s="10"/>
      <c r="D8" s="10"/>
      <c r="E8" s="35"/>
      <c r="F8" s="35"/>
      <c r="G8" s="10"/>
      <c r="H8" s="10"/>
      <c r="I8" s="17"/>
      <c r="J8" s="17"/>
      <c r="N8" s="33"/>
      <c r="O8" s="33"/>
      <c r="P8" s="33"/>
      <c r="Q8" s="33"/>
      <c r="R8" s="33"/>
    </row>
    <row r="9" spans="2:18" s="38" customFormat="1">
      <c r="B9" s="60" t="s">
        <v>74</v>
      </c>
      <c r="C9" s="34">
        <v>3000000</v>
      </c>
      <c r="D9" s="34">
        <v>3000000</v>
      </c>
      <c r="E9" s="59"/>
      <c r="F9" s="59">
        <f>'Usulan Penyesuaian'!G20+'Usulan Penyesuaian'!G22</f>
        <v>633200</v>
      </c>
      <c r="G9" s="58">
        <f>D9+E9-F9</f>
        <v>2366800</v>
      </c>
      <c r="H9" s="58">
        <f>G9-C9</f>
        <v>-633200</v>
      </c>
      <c r="I9" s="65">
        <f t="shared" ref="I9:I12" si="0">H9/C9</f>
        <v>-0.21106666666666668</v>
      </c>
      <c r="J9" s="61" t="s">
        <v>47</v>
      </c>
      <c r="L9" s="38" t="str">
        <f>IF(I9&gt;50%,"Naik Signifikan",IF(I9&lt;-50%,"Turun Signifikan",IF(AND(I9&lt;50%,I9&gt;0),"Naik","Turun")))</f>
        <v>Turun</v>
      </c>
      <c r="N9" s="55"/>
      <c r="O9" s="55"/>
      <c r="P9" s="55"/>
      <c r="Q9" s="55"/>
      <c r="R9" s="55"/>
    </row>
    <row r="10" spans="2:18" s="38" customFormat="1">
      <c r="B10" s="60" t="s">
        <v>75</v>
      </c>
      <c r="C10" s="34">
        <v>1136267550</v>
      </c>
      <c r="D10" s="34">
        <v>718296000</v>
      </c>
      <c r="E10" s="59"/>
      <c r="F10" s="59"/>
      <c r="G10" s="58">
        <f t="shared" ref="G10:G17" si="1">D10+E10-F10</f>
        <v>718296000</v>
      </c>
      <c r="H10" s="58">
        <f t="shared" ref="H10:H15" si="2">G10-C10</f>
        <v>-417971550</v>
      </c>
      <c r="I10" s="65">
        <f t="shared" si="0"/>
        <v>-0.36784606759209132</v>
      </c>
      <c r="J10" s="61"/>
      <c r="L10" s="38" t="str">
        <f t="shared" ref="L10:L61" si="3">IF(I10&gt;50%,"Naik Signifikan",IF(I10&lt;-50%,"Turun Signifikan",IF(AND(I10&lt;50%,I10&gt;0),"Naik","Turun")))</f>
        <v>Turun</v>
      </c>
      <c r="Q10" s="55"/>
      <c r="R10" s="55"/>
    </row>
    <row r="11" spans="2:18" s="38" customFormat="1">
      <c r="B11" s="60" t="s">
        <v>82</v>
      </c>
      <c r="C11" s="34">
        <v>1854732450</v>
      </c>
      <c r="D11" s="34">
        <v>1986704000</v>
      </c>
      <c r="E11" s="59"/>
      <c r="F11" s="59"/>
      <c r="G11" s="58">
        <f t="shared" si="1"/>
        <v>1986704000</v>
      </c>
      <c r="H11" s="58">
        <f t="shared" si="2"/>
        <v>131971550</v>
      </c>
      <c r="I11" s="65">
        <f t="shared" si="0"/>
        <v>7.1153955385856324E-2</v>
      </c>
      <c r="J11" s="61"/>
      <c r="L11" s="38" t="str">
        <f t="shared" si="3"/>
        <v>Naik</v>
      </c>
      <c r="Q11" s="55"/>
    </row>
    <row r="12" spans="2:18" s="38" customFormat="1">
      <c r="B12" s="60" t="s">
        <v>81</v>
      </c>
      <c r="C12" s="34">
        <v>350000000</v>
      </c>
      <c r="D12" s="34">
        <v>300000000</v>
      </c>
      <c r="E12" s="59"/>
      <c r="F12" s="59"/>
      <c r="G12" s="58">
        <f t="shared" si="1"/>
        <v>300000000</v>
      </c>
      <c r="H12" s="58">
        <f t="shared" si="2"/>
        <v>-50000000</v>
      </c>
      <c r="I12" s="65">
        <f t="shared" si="0"/>
        <v>-0.14285714285714285</v>
      </c>
      <c r="J12" s="61"/>
      <c r="L12" s="38" t="str">
        <f t="shared" si="3"/>
        <v>Turun</v>
      </c>
      <c r="N12" s="55"/>
    </row>
    <row r="13" spans="2:18" s="38" customFormat="1">
      <c r="B13" s="57" t="s">
        <v>12</v>
      </c>
      <c r="C13" s="34">
        <v>7936000000</v>
      </c>
      <c r="D13" s="34">
        <v>2434000000</v>
      </c>
      <c r="E13" s="59"/>
      <c r="F13" s="59">
        <f>'Usulan Penyesuaian'!G11+'Usulan Penyesuaian'!G13</f>
        <v>850000000</v>
      </c>
      <c r="G13" s="58">
        <f t="shared" si="1"/>
        <v>1584000000</v>
      </c>
      <c r="H13" s="58">
        <f t="shared" si="2"/>
        <v>-6352000000</v>
      </c>
      <c r="I13" s="65">
        <f t="shared" ref="I13:I24" si="4">H13/C13</f>
        <v>-0.80040322580645162</v>
      </c>
      <c r="J13" s="61" t="s">
        <v>48</v>
      </c>
      <c r="L13" s="38" t="str">
        <f t="shared" si="3"/>
        <v>Turun Signifikan</v>
      </c>
    </row>
    <row r="14" spans="2:18" s="38" customFormat="1">
      <c r="B14" s="57" t="s">
        <v>13</v>
      </c>
      <c r="C14" s="34">
        <v>2843000000</v>
      </c>
      <c r="D14" s="34">
        <v>3853000000</v>
      </c>
      <c r="E14" s="59"/>
      <c r="F14" s="59"/>
      <c r="G14" s="58">
        <f t="shared" si="1"/>
        <v>3853000000</v>
      </c>
      <c r="H14" s="58">
        <f t="shared" si="2"/>
        <v>1010000000</v>
      </c>
      <c r="I14" s="65">
        <f>H14/C15</f>
        <v>0.73884641493720149</v>
      </c>
      <c r="J14" s="61" t="s">
        <v>49</v>
      </c>
      <c r="L14" s="38" t="str">
        <f t="shared" si="3"/>
        <v>Naik Signifikan</v>
      </c>
    </row>
    <row r="15" spans="2:18" s="38" customFormat="1">
      <c r="B15" s="57" t="s">
        <v>99</v>
      </c>
      <c r="C15" s="34">
        <v>1366995873</v>
      </c>
      <c r="D15" s="34">
        <v>1561694971</v>
      </c>
      <c r="E15" s="59"/>
      <c r="F15" s="59"/>
      <c r="G15" s="58">
        <f t="shared" si="1"/>
        <v>1561694971</v>
      </c>
      <c r="H15" s="58">
        <f t="shared" si="2"/>
        <v>194699098</v>
      </c>
      <c r="I15" s="65">
        <f>H15/C16</f>
        <v>9.7349549000000004E-3</v>
      </c>
      <c r="J15" s="61"/>
      <c r="L15" s="38" t="str">
        <f t="shared" si="3"/>
        <v>Naik</v>
      </c>
    </row>
    <row r="16" spans="2:18" s="38" customFormat="1">
      <c r="B16" s="57" t="s">
        <v>14</v>
      </c>
      <c r="C16" s="34">
        <v>20000000000</v>
      </c>
      <c r="D16" s="34">
        <v>20000000000</v>
      </c>
      <c r="E16" s="59"/>
      <c r="F16" s="59"/>
      <c r="G16" s="58">
        <f t="shared" si="1"/>
        <v>20000000000</v>
      </c>
      <c r="H16" s="58">
        <f t="shared" ref="H16:H24" si="5">G16-C16</f>
        <v>0</v>
      </c>
      <c r="I16" s="65">
        <f t="shared" si="4"/>
        <v>0</v>
      </c>
      <c r="J16" s="61"/>
      <c r="L16" s="38" t="str">
        <f t="shared" si="3"/>
        <v>Turun</v>
      </c>
    </row>
    <row r="17" spans="2:12" s="38" customFormat="1">
      <c r="B17" s="57" t="s">
        <v>15</v>
      </c>
      <c r="C17" s="34">
        <v>23000000000</v>
      </c>
      <c r="D17" s="34">
        <v>48064000000</v>
      </c>
      <c r="E17" s="59"/>
      <c r="F17" s="59"/>
      <c r="G17" s="58">
        <f t="shared" si="1"/>
        <v>48064000000</v>
      </c>
      <c r="H17" s="58">
        <f t="shared" si="5"/>
        <v>25064000000</v>
      </c>
      <c r="I17" s="65">
        <f t="shared" si="4"/>
        <v>1.0897391304347825</v>
      </c>
      <c r="J17" s="61" t="s">
        <v>50</v>
      </c>
      <c r="L17" s="38" t="str">
        <f t="shared" si="3"/>
        <v>Naik Signifikan</v>
      </c>
    </row>
    <row r="18" spans="2:12" s="38" customFormat="1">
      <c r="B18" s="57" t="s">
        <v>100</v>
      </c>
      <c r="C18" s="34">
        <f>-(13250000000)</f>
        <v>-13250000000</v>
      </c>
      <c r="D18" s="34">
        <v>-15678200000</v>
      </c>
      <c r="E18" s="59"/>
      <c r="F18" s="59"/>
      <c r="G18" s="58">
        <f>D18+F18-E18</f>
        <v>-15678200000</v>
      </c>
      <c r="H18" s="58">
        <f>G18-C18</f>
        <v>-2428200000</v>
      </c>
      <c r="I18" s="65">
        <f>H18/C18</f>
        <v>0.18326037735849057</v>
      </c>
      <c r="J18" s="61"/>
      <c r="L18" s="38" t="str">
        <f t="shared" si="3"/>
        <v>Naik</v>
      </c>
    </row>
    <row r="19" spans="2:12" s="38" customFormat="1">
      <c r="B19" s="57" t="s">
        <v>16</v>
      </c>
      <c r="C19" s="34">
        <v>847119000</v>
      </c>
      <c r="D19" s="34">
        <v>847119000</v>
      </c>
      <c r="E19" s="59"/>
      <c r="F19" s="59"/>
      <c r="G19" s="58">
        <f>D19+E19-F19</f>
        <v>847119000</v>
      </c>
      <c r="H19" s="58">
        <f t="shared" si="5"/>
        <v>0</v>
      </c>
      <c r="I19" s="65">
        <f t="shared" si="4"/>
        <v>0</v>
      </c>
      <c r="J19" s="61"/>
      <c r="L19" s="38" t="str">
        <f t="shared" si="3"/>
        <v>Turun</v>
      </c>
    </row>
    <row r="20" spans="2:12" s="38" customFormat="1">
      <c r="B20" s="57" t="s">
        <v>89</v>
      </c>
      <c r="C20" s="34">
        <f>-(558246306)</f>
        <v>-558246306</v>
      </c>
      <c r="D20" s="34">
        <v>-654537204</v>
      </c>
      <c r="E20" s="59"/>
      <c r="F20" s="59"/>
      <c r="G20" s="58">
        <f>D20+F20-E20</f>
        <v>-654537204</v>
      </c>
      <c r="H20" s="58">
        <f>G20-C20</f>
        <v>-96290898</v>
      </c>
      <c r="I20" s="65">
        <f>H20/C20</f>
        <v>0.17248819556004372</v>
      </c>
      <c r="J20" s="61"/>
      <c r="L20" s="38" t="str">
        <f t="shared" si="3"/>
        <v>Naik</v>
      </c>
    </row>
    <row r="21" spans="2:12" s="38" customFormat="1">
      <c r="B21" s="57" t="s">
        <v>17</v>
      </c>
      <c r="C21" s="34">
        <v>188881000</v>
      </c>
      <c r="D21" s="34">
        <v>188881000</v>
      </c>
      <c r="E21" s="59"/>
      <c r="F21" s="59"/>
      <c r="G21" s="58">
        <f>D21+E21-F21</f>
        <v>188881000</v>
      </c>
      <c r="H21" s="58">
        <f t="shared" si="5"/>
        <v>0</v>
      </c>
      <c r="I21" s="65">
        <f t="shared" si="4"/>
        <v>0</v>
      </c>
      <c r="J21" s="61"/>
      <c r="L21" s="38" t="str">
        <f t="shared" si="3"/>
        <v>Turun</v>
      </c>
    </row>
    <row r="22" spans="2:12" s="38" customFormat="1">
      <c r="B22" s="57" t="s">
        <v>90</v>
      </c>
      <c r="C22" s="34">
        <v>-126749567</v>
      </c>
      <c r="D22" s="34">
        <v>-142957767</v>
      </c>
      <c r="E22" s="59"/>
      <c r="F22" s="59"/>
      <c r="G22" s="58">
        <f>D22+F22-E22</f>
        <v>-142957767</v>
      </c>
      <c r="H22" s="58">
        <f>G22-C22</f>
        <v>-16208200</v>
      </c>
      <c r="I22" s="65">
        <f>H22/C22</f>
        <v>0.12787578201351962</v>
      </c>
      <c r="J22" s="61"/>
      <c r="L22" s="38" t="str">
        <f t="shared" si="3"/>
        <v>Naik</v>
      </c>
    </row>
    <row r="23" spans="2:12" s="38" customFormat="1">
      <c r="B23" s="57" t="s">
        <v>91</v>
      </c>
      <c r="C23" s="34">
        <v>25064000000</v>
      </c>
      <c r="D23" s="34"/>
      <c r="E23" s="59"/>
      <c r="F23" s="59"/>
      <c r="G23" s="58">
        <f>D23+E23-F23</f>
        <v>0</v>
      </c>
      <c r="H23" s="58">
        <f t="shared" si="5"/>
        <v>-25064000000</v>
      </c>
      <c r="I23" s="65">
        <f t="shared" si="4"/>
        <v>-1</v>
      </c>
      <c r="J23" s="61" t="s">
        <v>51</v>
      </c>
      <c r="L23" s="38" t="str">
        <f t="shared" si="3"/>
        <v>Turun Signifikan</v>
      </c>
    </row>
    <row r="24" spans="2:12" s="38" customFormat="1">
      <c r="B24" s="57" t="s">
        <v>92</v>
      </c>
      <c r="C24" s="34">
        <v>155000000</v>
      </c>
      <c r="D24" s="34">
        <v>160000000</v>
      </c>
      <c r="E24" s="59"/>
      <c r="F24" s="59"/>
      <c r="G24" s="58">
        <f>D24+E24-F24</f>
        <v>160000000</v>
      </c>
      <c r="H24" s="58">
        <f t="shared" si="5"/>
        <v>5000000</v>
      </c>
      <c r="I24" s="65">
        <f t="shared" si="4"/>
        <v>3.2258064516129031E-2</v>
      </c>
      <c r="J24" s="61"/>
      <c r="L24" s="38" t="str">
        <f t="shared" si="3"/>
        <v>Naik</v>
      </c>
    </row>
    <row r="25" spans="2:12" s="38" customFormat="1">
      <c r="B25" s="57" t="s">
        <v>18</v>
      </c>
      <c r="C25" s="34"/>
      <c r="D25" s="34"/>
      <c r="E25" s="59"/>
      <c r="F25" s="59"/>
      <c r="G25" s="58"/>
      <c r="H25" s="58"/>
      <c r="I25" s="65"/>
      <c r="J25" s="61"/>
      <c r="L25" s="38" t="str">
        <f t="shared" si="3"/>
        <v>Turun</v>
      </c>
    </row>
    <row r="26" spans="2:12" s="38" customFormat="1">
      <c r="B26" s="60" t="s">
        <v>23</v>
      </c>
      <c r="C26" s="34">
        <v>-13527000000</v>
      </c>
      <c r="D26" s="34">
        <v>-10980000000</v>
      </c>
      <c r="E26" s="59"/>
      <c r="F26" s="59"/>
      <c r="G26" s="58">
        <f>D26-F26+E26</f>
        <v>-10980000000</v>
      </c>
      <c r="H26" s="58">
        <f t="shared" ref="H26:H37" si="6">G26-C26</f>
        <v>2547000000</v>
      </c>
      <c r="I26" s="65">
        <f>H26/C26</f>
        <v>-0.18829008649367932</v>
      </c>
      <c r="J26" s="61"/>
      <c r="L26" s="38" t="str">
        <f t="shared" si="3"/>
        <v>Turun</v>
      </c>
    </row>
    <row r="27" spans="2:12" s="38" customFormat="1">
      <c r="B27" s="60" t="s">
        <v>24</v>
      </c>
      <c r="C27" s="34">
        <v>0</v>
      </c>
      <c r="E27" s="59"/>
      <c r="F27" s="59">
        <f>'Usulan Penyesuaian'!G15</f>
        <v>219040450</v>
      </c>
      <c r="G27" s="58">
        <f t="shared" ref="G27:G37" si="7">D27-F27+E27</f>
        <v>-219040450</v>
      </c>
      <c r="H27" s="58">
        <f t="shared" si="6"/>
        <v>-219040450</v>
      </c>
      <c r="I27" s="65">
        <f>IFERROR(H27/C27,100%)</f>
        <v>1</v>
      </c>
      <c r="J27" s="61" t="s">
        <v>52</v>
      </c>
      <c r="L27" s="38" t="str">
        <f t="shared" si="3"/>
        <v>Naik Signifikan</v>
      </c>
    </row>
    <row r="28" spans="2:12" s="38" customFormat="1">
      <c r="B28" s="60" t="s">
        <v>101</v>
      </c>
      <c r="C28" s="34">
        <v>-1565000000</v>
      </c>
      <c r="D28" s="34">
        <v>-1065000000</v>
      </c>
      <c r="E28" s="59"/>
      <c r="F28" s="59">
        <f>'Usulan Penyesuaian'!G16</f>
        <v>21909550</v>
      </c>
      <c r="G28" s="58">
        <f t="shared" si="7"/>
        <v>-1086909550</v>
      </c>
      <c r="H28" s="58">
        <f t="shared" si="6"/>
        <v>478090450</v>
      </c>
      <c r="I28" s="65">
        <f t="shared" ref="I28:I38" si="8">H28/C28</f>
        <v>-0.30548910543130992</v>
      </c>
      <c r="J28" s="61" t="s">
        <v>53</v>
      </c>
      <c r="L28" s="38" t="str">
        <f t="shared" si="3"/>
        <v>Turun</v>
      </c>
    </row>
    <row r="29" spans="2:12" s="38" customFormat="1">
      <c r="B29" s="60" t="s">
        <v>117</v>
      </c>
      <c r="C29" s="34"/>
      <c r="D29" s="34"/>
      <c r="E29" s="59">
        <f>'Usulan Penyesuaian'!F17</f>
        <v>184355790</v>
      </c>
      <c r="F29" s="59"/>
      <c r="G29" s="58">
        <f t="shared" si="7"/>
        <v>184355790</v>
      </c>
      <c r="H29" s="58"/>
      <c r="I29" s="65"/>
      <c r="J29" s="61" t="s">
        <v>54</v>
      </c>
      <c r="L29" s="38" t="str">
        <f t="shared" si="3"/>
        <v>Turun</v>
      </c>
    </row>
    <row r="30" spans="2:12" s="38" customFormat="1">
      <c r="B30" s="60" t="s">
        <v>25</v>
      </c>
      <c r="C30" s="34">
        <v>-790000000</v>
      </c>
      <c r="D30" s="34">
        <v>-576000000</v>
      </c>
      <c r="E30" s="59"/>
      <c r="F30" s="59"/>
      <c r="G30" s="58">
        <f t="shared" si="7"/>
        <v>-576000000</v>
      </c>
      <c r="H30" s="58">
        <f t="shared" si="6"/>
        <v>214000000</v>
      </c>
      <c r="I30" s="65">
        <f t="shared" si="8"/>
        <v>-0.27088607594936709</v>
      </c>
      <c r="J30" s="61"/>
      <c r="L30" s="38" t="str">
        <f t="shared" si="3"/>
        <v>Turun</v>
      </c>
    </row>
    <row r="31" spans="2:12" s="38" customFormat="1">
      <c r="B31" s="60" t="s">
        <v>113</v>
      </c>
      <c r="C31" s="34"/>
      <c r="D31" s="34"/>
      <c r="E31" s="59"/>
      <c r="F31" s="59">
        <f>'Usulan Penyesuaian'!G9</f>
        <v>450000000</v>
      </c>
      <c r="G31" s="58">
        <f t="shared" si="7"/>
        <v>-450000000</v>
      </c>
      <c r="H31" s="58">
        <f t="shared" si="6"/>
        <v>-450000000</v>
      </c>
      <c r="I31" s="65">
        <f>IFERROR(H31/C31,100%)</f>
        <v>1</v>
      </c>
      <c r="J31" s="61" t="s">
        <v>55</v>
      </c>
      <c r="L31" s="38" t="str">
        <f t="shared" si="3"/>
        <v>Naik Signifikan</v>
      </c>
    </row>
    <row r="32" spans="2:12" s="38" customFormat="1">
      <c r="B32" s="57" t="s">
        <v>95</v>
      </c>
      <c r="C32" s="34">
        <v>-847000000</v>
      </c>
      <c r="D32" s="34">
        <v>-573000000</v>
      </c>
      <c r="E32" s="59"/>
      <c r="F32" s="59"/>
      <c r="G32" s="58">
        <f t="shared" si="7"/>
        <v>-573000000</v>
      </c>
      <c r="H32" s="58">
        <f t="shared" si="6"/>
        <v>274000000</v>
      </c>
      <c r="I32" s="65">
        <f t="shared" si="8"/>
        <v>-0.32349468713105078</v>
      </c>
      <c r="J32" s="61"/>
      <c r="L32" s="38" t="str">
        <f t="shared" si="3"/>
        <v>Turun</v>
      </c>
    </row>
    <row r="33" spans="2:12" s="38" customFormat="1">
      <c r="B33" s="57" t="s">
        <v>19</v>
      </c>
      <c r="C33" s="34"/>
      <c r="D33" s="34"/>
      <c r="E33" s="59"/>
      <c r="F33" s="59"/>
      <c r="G33" s="58">
        <f t="shared" si="7"/>
        <v>0</v>
      </c>
      <c r="H33" s="58">
        <f t="shared" si="6"/>
        <v>0</v>
      </c>
      <c r="I33" s="65"/>
      <c r="J33" s="61"/>
      <c r="L33" s="38" t="str">
        <f t="shared" si="3"/>
        <v>Turun</v>
      </c>
    </row>
    <row r="34" spans="2:12" s="38" customFormat="1">
      <c r="B34" s="57" t="s">
        <v>94</v>
      </c>
      <c r="C34" s="34">
        <v>-24000000000</v>
      </c>
      <c r="D34" s="34">
        <v>-17000000000</v>
      </c>
      <c r="E34" s="59"/>
      <c r="F34" s="59"/>
      <c r="G34" s="58">
        <f t="shared" si="7"/>
        <v>-17000000000</v>
      </c>
      <c r="H34" s="58">
        <f t="shared" si="6"/>
        <v>7000000000</v>
      </c>
      <c r="I34" s="65">
        <f t="shared" si="8"/>
        <v>-0.29166666666666669</v>
      </c>
      <c r="J34" s="61"/>
      <c r="L34" s="38" t="str">
        <f t="shared" si="3"/>
        <v>Turun</v>
      </c>
    </row>
    <row r="35" spans="2:12" s="38" customFormat="1">
      <c r="B35" s="57" t="s">
        <v>93</v>
      </c>
      <c r="C35" s="34">
        <v>-10000000000</v>
      </c>
      <c r="D35" s="34">
        <v>-10000000000</v>
      </c>
      <c r="E35" s="59"/>
      <c r="F35" s="59"/>
      <c r="G35" s="58">
        <f t="shared" si="7"/>
        <v>-10000000000</v>
      </c>
      <c r="H35" s="58">
        <f t="shared" si="6"/>
        <v>0</v>
      </c>
      <c r="I35" s="65">
        <f t="shared" si="8"/>
        <v>0</v>
      </c>
      <c r="J35" s="61"/>
      <c r="L35" s="38" t="str">
        <f t="shared" si="3"/>
        <v>Turun</v>
      </c>
    </row>
    <row r="36" spans="2:12" s="38" customFormat="1">
      <c r="B36" s="57" t="s">
        <v>96</v>
      </c>
      <c r="C36" s="34">
        <v>-675000000</v>
      </c>
      <c r="D36" s="34">
        <v>-675000000</v>
      </c>
      <c r="E36" s="59"/>
      <c r="F36" s="59"/>
      <c r="G36" s="58">
        <f t="shared" si="7"/>
        <v>-675000000</v>
      </c>
      <c r="H36" s="58">
        <f t="shared" si="6"/>
        <v>0</v>
      </c>
      <c r="I36" s="65">
        <f t="shared" si="8"/>
        <v>0</v>
      </c>
      <c r="J36" s="61"/>
      <c r="L36" s="38" t="str">
        <f t="shared" si="3"/>
        <v>Turun</v>
      </c>
    </row>
    <row r="37" spans="2:12" s="38" customFormat="1">
      <c r="B37" s="57" t="s">
        <v>97</v>
      </c>
      <c r="C37" s="34">
        <v>-16885000000</v>
      </c>
      <c r="D37" s="34">
        <v>-19300000000</v>
      </c>
      <c r="E37" s="59"/>
      <c r="F37" s="59"/>
      <c r="G37" s="58">
        <f t="shared" si="7"/>
        <v>-19300000000</v>
      </c>
      <c r="H37" s="58">
        <f t="shared" si="6"/>
        <v>-2415000000</v>
      </c>
      <c r="I37" s="65">
        <f t="shared" si="8"/>
        <v>0.14302635475273912</v>
      </c>
      <c r="J37" s="61"/>
      <c r="L37" s="38" t="str">
        <f t="shared" si="3"/>
        <v>Naik</v>
      </c>
    </row>
    <row r="38" spans="2:12" s="38" customFormat="1">
      <c r="B38" s="57" t="s">
        <v>111</v>
      </c>
      <c r="C38" s="34">
        <v>-13750000000</v>
      </c>
      <c r="D38" s="34">
        <v>-18215000000</v>
      </c>
      <c r="E38" s="62">
        <f>'Usulan Penyesuaian'!F8+'Usulan Penyesuaian'!F12</f>
        <v>1200000000</v>
      </c>
      <c r="F38" s="62"/>
      <c r="G38" s="58">
        <f t="shared" ref="G38" si="9">D38-F38+E38</f>
        <v>-17015000000</v>
      </c>
      <c r="H38" s="58">
        <f>G38-C38</f>
        <v>-3265000000</v>
      </c>
      <c r="I38" s="65">
        <f t="shared" si="8"/>
        <v>0.23745454545454545</v>
      </c>
      <c r="J38" s="61" t="s">
        <v>56</v>
      </c>
      <c r="L38" s="38" t="str">
        <f t="shared" si="3"/>
        <v>Naik</v>
      </c>
    </row>
    <row r="39" spans="2:12" s="38" customFormat="1">
      <c r="B39" s="57" t="s">
        <v>20</v>
      </c>
      <c r="C39" s="63"/>
      <c r="D39" s="34"/>
      <c r="E39" s="59"/>
      <c r="F39" s="59"/>
      <c r="G39" s="58"/>
      <c r="H39" s="58"/>
      <c r="I39" s="65"/>
      <c r="J39" s="61"/>
      <c r="L39" s="38" t="str">
        <f t="shared" si="3"/>
        <v>Turun</v>
      </c>
    </row>
    <row r="40" spans="2:12" s="38" customFormat="1">
      <c r="B40" s="60" t="s">
        <v>22</v>
      </c>
      <c r="C40" s="34">
        <v>2890000000</v>
      </c>
      <c r="D40" s="34">
        <v>3468000000</v>
      </c>
      <c r="E40" s="59">
        <f>'Usulan Penyesuaian'!F14</f>
        <v>240950000</v>
      </c>
      <c r="F40" s="59"/>
      <c r="G40" s="58">
        <f>D40+E40-F40</f>
        <v>3708950000</v>
      </c>
      <c r="H40" s="58">
        <f>G40-C40</f>
        <v>818950000</v>
      </c>
      <c r="I40" s="65">
        <f>H40/C40</f>
        <v>0.28337370242214532</v>
      </c>
      <c r="J40" s="61" t="s">
        <v>57</v>
      </c>
      <c r="L40" s="38" t="str">
        <f t="shared" si="3"/>
        <v>Naik</v>
      </c>
    </row>
    <row r="41" spans="2:12" s="38" customFormat="1">
      <c r="B41" s="60" t="s">
        <v>26</v>
      </c>
      <c r="C41" s="34">
        <v>88322152</v>
      </c>
      <c r="D41" s="34">
        <v>69848382</v>
      </c>
      <c r="E41" s="59"/>
      <c r="F41" s="59"/>
      <c r="G41" s="58">
        <f t="shared" ref="G41:G58" si="10">D41+E41-F41</f>
        <v>69848382</v>
      </c>
      <c r="H41" s="58">
        <f t="shared" ref="H41:H61" si="11">G41-C41</f>
        <v>-18473770</v>
      </c>
      <c r="I41" s="65">
        <f t="shared" ref="I41:I61" si="12">H41/C41</f>
        <v>-0.20916349501991302</v>
      </c>
      <c r="J41" s="61"/>
      <c r="L41" s="38" t="str">
        <f t="shared" si="3"/>
        <v>Turun</v>
      </c>
    </row>
    <row r="42" spans="2:12" s="38" customFormat="1">
      <c r="B42" s="60" t="s">
        <v>27</v>
      </c>
      <c r="C42" s="34">
        <v>254275860</v>
      </c>
      <c r="D42" s="34">
        <v>274238920</v>
      </c>
      <c r="E42" s="59"/>
      <c r="F42" s="59"/>
      <c r="G42" s="58">
        <f t="shared" si="10"/>
        <v>274238920</v>
      </c>
      <c r="H42" s="58">
        <f t="shared" si="11"/>
        <v>19963060</v>
      </c>
      <c r="I42" s="65">
        <f t="shared" si="12"/>
        <v>7.8509458192374218E-2</v>
      </c>
      <c r="J42" s="61"/>
      <c r="L42" s="38" t="str">
        <f t="shared" si="3"/>
        <v>Naik</v>
      </c>
    </row>
    <row r="43" spans="2:12" s="38" customFormat="1">
      <c r="B43" s="60" t="s">
        <v>28</v>
      </c>
      <c r="C43" s="34">
        <v>101710350</v>
      </c>
      <c r="D43" s="34">
        <v>342700000</v>
      </c>
      <c r="E43" s="59"/>
      <c r="F43" s="59"/>
      <c r="G43" s="58">
        <f t="shared" si="10"/>
        <v>342700000</v>
      </c>
      <c r="H43" s="58">
        <f t="shared" si="11"/>
        <v>240989650</v>
      </c>
      <c r="I43" s="65">
        <f t="shared" si="12"/>
        <v>2.3693719469060919</v>
      </c>
      <c r="J43" s="61" t="s">
        <v>58</v>
      </c>
      <c r="L43" s="38" t="str">
        <f t="shared" si="3"/>
        <v>Naik Signifikan</v>
      </c>
    </row>
    <row r="44" spans="2:12" s="38" customFormat="1">
      <c r="B44" s="60" t="s">
        <v>29</v>
      </c>
      <c r="C44" s="34">
        <v>508551730</v>
      </c>
      <c r="D44" s="34">
        <v>506155560</v>
      </c>
      <c r="E44" s="59">
        <f>'Usulan Penyesuaian'!F19</f>
        <v>632800</v>
      </c>
      <c r="F44" s="59"/>
      <c r="G44" s="58">
        <f t="shared" si="10"/>
        <v>506788360</v>
      </c>
      <c r="H44" s="58">
        <f t="shared" si="11"/>
        <v>-1763370</v>
      </c>
      <c r="I44" s="65">
        <f t="shared" si="12"/>
        <v>-3.4674348664589147E-3</v>
      </c>
      <c r="J44" s="61"/>
      <c r="L44" s="38" t="str">
        <f t="shared" si="3"/>
        <v>Turun</v>
      </c>
    </row>
    <row r="45" spans="2:12" s="38" customFormat="1">
      <c r="B45" s="60" t="s">
        <v>30</v>
      </c>
      <c r="C45" s="34">
        <v>91539310</v>
      </c>
      <c r="D45" s="34">
        <v>107116670</v>
      </c>
      <c r="E45" s="59"/>
      <c r="F45" s="59"/>
      <c r="G45" s="58">
        <f t="shared" si="10"/>
        <v>107116670</v>
      </c>
      <c r="H45" s="58">
        <f t="shared" si="11"/>
        <v>15577360</v>
      </c>
      <c r="I45" s="65">
        <f t="shared" si="12"/>
        <v>0.17017126303442751</v>
      </c>
      <c r="J45" s="61"/>
      <c r="L45" s="38" t="str">
        <f t="shared" si="3"/>
        <v>Naik</v>
      </c>
    </row>
    <row r="46" spans="2:12" s="38" customFormat="1">
      <c r="B46" s="60" t="s">
        <v>31</v>
      </c>
      <c r="C46" s="34">
        <v>142394480</v>
      </c>
      <c r="D46" s="34">
        <v>132010000</v>
      </c>
      <c r="E46" s="59"/>
      <c r="F46" s="59"/>
      <c r="G46" s="58">
        <f t="shared" si="10"/>
        <v>132010000</v>
      </c>
      <c r="H46" s="58">
        <f t="shared" si="11"/>
        <v>-10384480</v>
      </c>
      <c r="I46" s="65">
        <f t="shared" si="12"/>
        <v>-7.2927546067797014E-2</v>
      </c>
      <c r="J46" s="61"/>
      <c r="L46" s="38" t="str">
        <f t="shared" si="3"/>
        <v>Turun</v>
      </c>
    </row>
    <row r="47" spans="2:12" s="38" customFormat="1">
      <c r="B47" s="60" t="s">
        <v>32</v>
      </c>
      <c r="C47" s="34">
        <v>152565520</v>
      </c>
      <c r="D47" s="34">
        <v>164734440</v>
      </c>
      <c r="E47" s="59"/>
      <c r="F47" s="59"/>
      <c r="G47" s="58">
        <f t="shared" si="10"/>
        <v>164734440</v>
      </c>
      <c r="H47" s="58">
        <f t="shared" si="11"/>
        <v>12168920</v>
      </c>
      <c r="I47" s="65">
        <f t="shared" si="12"/>
        <v>7.9761927858929063E-2</v>
      </c>
      <c r="J47" s="61"/>
      <c r="L47" s="38" t="str">
        <f t="shared" si="3"/>
        <v>Naik</v>
      </c>
    </row>
    <row r="48" spans="2:12" s="38" customFormat="1">
      <c r="B48" s="60" t="s">
        <v>33</v>
      </c>
      <c r="C48" s="34">
        <v>104253100</v>
      </c>
      <c r="D48" s="34">
        <v>144695560</v>
      </c>
      <c r="E48" s="59"/>
      <c r="F48" s="59"/>
      <c r="G48" s="58">
        <f t="shared" si="10"/>
        <v>144695560</v>
      </c>
      <c r="H48" s="58">
        <f t="shared" si="11"/>
        <v>40442460</v>
      </c>
      <c r="I48" s="65">
        <f t="shared" si="12"/>
        <v>0.38792573074565651</v>
      </c>
      <c r="J48" s="61"/>
      <c r="L48" s="38" t="str">
        <f t="shared" si="3"/>
        <v>Naik</v>
      </c>
    </row>
    <row r="49" spans="2:12" s="38" customFormat="1">
      <c r="B49" s="60" t="s">
        <v>34</v>
      </c>
      <c r="C49" s="34">
        <v>76282760</v>
      </c>
      <c r="D49" s="34">
        <v>96581110</v>
      </c>
      <c r="E49" s="59"/>
      <c r="F49" s="59"/>
      <c r="G49" s="58">
        <f t="shared" si="10"/>
        <v>96581110</v>
      </c>
      <c r="H49" s="58">
        <f t="shared" si="11"/>
        <v>20298350</v>
      </c>
      <c r="I49" s="65">
        <f t="shared" si="12"/>
        <v>0.26609354459644619</v>
      </c>
      <c r="J49" s="61"/>
      <c r="L49" s="38" t="str">
        <f t="shared" si="3"/>
        <v>Naik</v>
      </c>
    </row>
    <row r="50" spans="2:12" s="38" customFormat="1">
      <c r="B50" s="60" t="s">
        <v>35</v>
      </c>
      <c r="C50" s="34">
        <v>152565520</v>
      </c>
      <c r="D50" s="34">
        <v>209305790</v>
      </c>
      <c r="E50" s="59"/>
      <c r="F50" s="59">
        <f>'Usulan Penyesuaian'!G18</f>
        <v>184355790</v>
      </c>
      <c r="G50" s="58">
        <f t="shared" si="10"/>
        <v>24950000</v>
      </c>
      <c r="H50" s="58">
        <f t="shared" si="11"/>
        <v>-127615520</v>
      </c>
      <c r="I50" s="65">
        <f t="shared" si="12"/>
        <v>-0.83646370424981997</v>
      </c>
      <c r="J50" s="61" t="s">
        <v>59</v>
      </c>
      <c r="L50" s="38" t="str">
        <f t="shared" si="3"/>
        <v>Turun Signifikan</v>
      </c>
    </row>
    <row r="51" spans="2:12" s="38" customFormat="1">
      <c r="B51" s="60" t="s">
        <v>36</v>
      </c>
      <c r="C51" s="34">
        <v>50855170</v>
      </c>
      <c r="D51" s="34">
        <v>160741120</v>
      </c>
      <c r="E51" s="59"/>
      <c r="F51" s="59"/>
      <c r="G51" s="58">
        <f t="shared" si="10"/>
        <v>160741120</v>
      </c>
      <c r="H51" s="58">
        <f t="shared" si="11"/>
        <v>109885950</v>
      </c>
      <c r="I51" s="65">
        <f t="shared" si="12"/>
        <v>2.1607626127294433</v>
      </c>
      <c r="J51" s="61" t="s">
        <v>60</v>
      </c>
      <c r="L51" s="38" t="str">
        <f t="shared" si="3"/>
        <v>Naik Signifikan</v>
      </c>
    </row>
    <row r="52" spans="2:12" s="38" customFormat="1">
      <c r="B52" s="60" t="s">
        <v>37</v>
      </c>
      <c r="C52" s="34">
        <v>132223450</v>
      </c>
      <c r="D52" s="34">
        <v>296678790</v>
      </c>
      <c r="E52" s="59"/>
      <c r="F52" s="59"/>
      <c r="G52" s="58">
        <f t="shared" si="10"/>
        <v>296678790</v>
      </c>
      <c r="H52" s="58">
        <f t="shared" si="11"/>
        <v>164455340</v>
      </c>
      <c r="I52" s="65">
        <f t="shared" si="12"/>
        <v>1.2437683330755627</v>
      </c>
      <c r="J52" s="61" t="s">
        <v>61</v>
      </c>
      <c r="L52" s="38" t="str">
        <f t="shared" si="3"/>
        <v>Naik Signifikan</v>
      </c>
    </row>
    <row r="53" spans="2:12" s="38" customFormat="1">
      <c r="B53" s="60" t="s">
        <v>38</v>
      </c>
      <c r="C53" s="34">
        <v>101710350</v>
      </c>
      <c r="D53" s="34">
        <v>288918680</v>
      </c>
      <c r="E53" s="59"/>
      <c r="F53" s="59"/>
      <c r="G53" s="58">
        <f t="shared" si="10"/>
        <v>288918680</v>
      </c>
      <c r="H53" s="58">
        <f t="shared" si="11"/>
        <v>187208330</v>
      </c>
      <c r="I53" s="65">
        <f t="shared" si="12"/>
        <v>1.8406025542140008</v>
      </c>
      <c r="J53" s="61" t="s">
        <v>62</v>
      </c>
      <c r="L53" s="38" t="str">
        <f t="shared" si="3"/>
        <v>Naik Signifikan</v>
      </c>
    </row>
    <row r="54" spans="2:12" s="38" customFormat="1">
      <c r="B54" s="60" t="s">
        <v>39</v>
      </c>
      <c r="C54" s="34">
        <v>1287499098</v>
      </c>
      <c r="D54" s="34">
        <v>2540699098</v>
      </c>
      <c r="E54" s="59"/>
      <c r="F54" s="59"/>
      <c r="G54" s="58">
        <f t="shared" si="10"/>
        <v>2540699098</v>
      </c>
      <c r="H54" s="58">
        <f t="shared" si="11"/>
        <v>1253200000</v>
      </c>
      <c r="I54" s="65">
        <f t="shared" si="12"/>
        <v>0.97335990521991034</v>
      </c>
      <c r="J54" s="61" t="s">
        <v>63</v>
      </c>
      <c r="L54" s="38" t="str">
        <f t="shared" si="3"/>
        <v>Naik Signifikan</v>
      </c>
    </row>
    <row r="55" spans="2:12" s="38" customFormat="1">
      <c r="B55" s="60" t="s">
        <v>40</v>
      </c>
      <c r="C55" s="34">
        <v>533979320</v>
      </c>
      <c r="D55" s="34">
        <v>292818120</v>
      </c>
      <c r="E55" s="59"/>
      <c r="F55" s="59"/>
      <c r="G55" s="58">
        <f t="shared" si="10"/>
        <v>292818120</v>
      </c>
      <c r="H55" s="58">
        <f t="shared" si="11"/>
        <v>-241161200</v>
      </c>
      <c r="I55" s="65">
        <f t="shared" si="12"/>
        <v>-0.4516302241817155</v>
      </c>
      <c r="J55" s="61"/>
      <c r="L55" s="38" t="str">
        <f t="shared" si="3"/>
        <v>Turun</v>
      </c>
    </row>
    <row r="56" spans="2:12" s="38" customFormat="1">
      <c r="B56" s="60" t="s">
        <v>41</v>
      </c>
      <c r="C56" s="34">
        <v>762827600</v>
      </c>
      <c r="D56" s="34">
        <v>1046163670</v>
      </c>
      <c r="E56" s="59"/>
      <c r="F56" s="59"/>
      <c r="G56" s="58">
        <f t="shared" si="10"/>
        <v>1046163670</v>
      </c>
      <c r="H56" s="58">
        <f t="shared" si="11"/>
        <v>283336070</v>
      </c>
      <c r="I56" s="65">
        <f t="shared" si="12"/>
        <v>0.37142870813798556</v>
      </c>
      <c r="J56" s="61"/>
      <c r="L56" s="38" t="str">
        <f t="shared" si="3"/>
        <v>Naik</v>
      </c>
    </row>
    <row r="57" spans="2:12" s="38" customFormat="1">
      <c r="B57" s="60" t="s">
        <v>42</v>
      </c>
      <c r="C57" s="34">
        <v>76444230</v>
      </c>
      <c r="D57" s="34">
        <v>80594090</v>
      </c>
      <c r="E57" s="59"/>
      <c r="F57" s="59"/>
      <c r="G57" s="58">
        <f t="shared" si="10"/>
        <v>80594090</v>
      </c>
      <c r="H57" s="58">
        <f t="shared" si="11"/>
        <v>4149860</v>
      </c>
      <c r="I57" s="65">
        <f>H57/C57</f>
        <v>5.428611158749326E-2</v>
      </c>
      <c r="J57" s="61"/>
      <c r="L57" s="38" t="str">
        <f t="shared" si="3"/>
        <v>Naik</v>
      </c>
    </row>
    <row r="58" spans="2:12" s="38" customFormat="1">
      <c r="B58" s="60" t="s">
        <v>109</v>
      </c>
      <c r="C58" s="34"/>
      <c r="D58" s="34"/>
      <c r="E58" s="59">
        <f>'Usulan Penyesuaian'!F10</f>
        <v>100000000</v>
      </c>
      <c r="F58" s="59"/>
      <c r="G58" s="58">
        <f t="shared" si="10"/>
        <v>100000000</v>
      </c>
      <c r="H58" s="58">
        <f t="shared" si="11"/>
        <v>100000000</v>
      </c>
      <c r="I58" s="65">
        <f>IFERROR(H58/C58,100%)</f>
        <v>1</v>
      </c>
      <c r="J58" s="61" t="s">
        <v>64</v>
      </c>
      <c r="L58" s="38" t="str">
        <f t="shared" si="3"/>
        <v>Naik Signifikan</v>
      </c>
    </row>
    <row r="59" spans="2:12" s="38" customFormat="1">
      <c r="B59" s="57" t="s">
        <v>118</v>
      </c>
      <c r="C59" s="34"/>
      <c r="D59" s="34"/>
      <c r="E59" s="59">
        <f>'Usulan Penyesuaian'!F21</f>
        <v>400</v>
      </c>
      <c r="F59" s="59"/>
      <c r="G59" s="58">
        <f t="shared" ref="G59:G60" si="13">D59+E59-F59</f>
        <v>400</v>
      </c>
      <c r="H59" s="58">
        <f t="shared" si="11"/>
        <v>400</v>
      </c>
      <c r="I59" s="65">
        <f>IFERROR(H59/C59,100%)</f>
        <v>1</v>
      </c>
      <c r="J59" s="61" t="s">
        <v>65</v>
      </c>
      <c r="L59" s="38" t="str">
        <f t="shared" si="3"/>
        <v>Naik Signifikan</v>
      </c>
    </row>
    <row r="60" spans="2:12" s="38" customFormat="1">
      <c r="B60" s="57" t="s">
        <v>21</v>
      </c>
      <c r="C60" s="34">
        <v>2881000000</v>
      </c>
      <c r="D60" s="34">
        <v>3364000000</v>
      </c>
      <c r="E60" s="59"/>
      <c r="F60" s="59"/>
      <c r="G60" s="58">
        <f t="shared" si="13"/>
        <v>3364000000</v>
      </c>
      <c r="H60" s="58">
        <f t="shared" si="11"/>
        <v>483000000</v>
      </c>
      <c r="I60" s="65">
        <f t="shared" si="12"/>
        <v>0.16765012148559527</v>
      </c>
      <c r="J60" s="61"/>
      <c r="L60" s="38" t="str">
        <f t="shared" si="3"/>
        <v>Naik</v>
      </c>
    </row>
    <row r="61" spans="2:12" s="38" customFormat="1">
      <c r="B61" s="57" t="s">
        <v>98</v>
      </c>
      <c r="C61" s="34">
        <v>840000000</v>
      </c>
      <c r="D61" s="34">
        <v>1157000000</v>
      </c>
      <c r="E61" s="59"/>
      <c r="F61" s="59"/>
      <c r="G61" s="58">
        <f>D61+E61-F61</f>
        <v>1157000000</v>
      </c>
      <c r="H61" s="58">
        <f t="shared" si="11"/>
        <v>317000000</v>
      </c>
      <c r="I61" s="65">
        <f t="shared" si="12"/>
        <v>0.37738095238095237</v>
      </c>
      <c r="J61" s="61"/>
      <c r="L61" s="38" t="str">
        <f t="shared" si="3"/>
        <v>Naik</v>
      </c>
    </row>
    <row r="62" spans="2:12" s="5" customFormat="1">
      <c r="B62" s="18"/>
      <c r="C62" s="27">
        <f>SUM(C9:C61)</f>
        <v>0</v>
      </c>
      <c r="D62" s="27">
        <f>SUM(D8:D61)</f>
        <v>0</v>
      </c>
      <c r="E62" s="27">
        <f t="shared" ref="E62:F62" si="14">SUM(E8:E61)</f>
        <v>1725938990</v>
      </c>
      <c r="F62" s="27">
        <f t="shared" si="14"/>
        <v>1725938990</v>
      </c>
      <c r="G62" s="19">
        <f>SUM(G8:G61)</f>
        <v>0</v>
      </c>
      <c r="H62" s="19">
        <f>SUM(H8:H61)</f>
        <v>-184355790</v>
      </c>
      <c r="I62" s="18"/>
      <c r="J62" s="18"/>
      <c r="L62" s="37"/>
    </row>
    <row r="63" spans="2:12">
      <c r="I63" s="5"/>
      <c r="J63" s="5"/>
    </row>
    <row r="64" spans="2:12">
      <c r="E64" s="24"/>
    </row>
    <row r="65" spans="2:7">
      <c r="B65" s="20"/>
      <c r="C65" s="20" t="s">
        <v>76</v>
      </c>
      <c r="D65" s="20" t="s">
        <v>77</v>
      </c>
    </row>
    <row r="66" spans="2:7" ht="19.95" customHeight="1">
      <c r="B66" s="21" t="s">
        <v>78</v>
      </c>
      <c r="C66" s="22" t="s">
        <v>88</v>
      </c>
      <c r="D66" s="22" t="s">
        <v>87</v>
      </c>
    </row>
    <row r="67" spans="2:7">
      <c r="B67" s="21" t="s">
        <v>79</v>
      </c>
      <c r="C67" s="26">
        <v>43921</v>
      </c>
      <c r="D67" s="56">
        <f>C67</f>
        <v>43921</v>
      </c>
    </row>
    <row r="78" spans="2:7">
      <c r="B78" s="38"/>
      <c r="C78" s="39"/>
      <c r="D78" s="39"/>
      <c r="E78" s="39"/>
      <c r="F78" s="39"/>
      <c r="G78" s="39"/>
    </row>
    <row r="79" spans="2:7">
      <c r="B79" s="38"/>
      <c r="C79" s="39"/>
      <c r="D79" s="39"/>
      <c r="E79" s="39"/>
      <c r="F79" s="39"/>
      <c r="G79" s="39"/>
    </row>
    <row r="80" spans="2:7">
      <c r="B80" s="38"/>
      <c r="C80" s="39"/>
      <c r="D80" s="39"/>
      <c r="E80" s="39"/>
      <c r="F80" s="39"/>
      <c r="G80" s="39"/>
    </row>
    <row r="81" spans="2:13" ht="13.8">
      <c r="B81" s="40"/>
      <c r="C81" s="41"/>
      <c r="D81" s="41"/>
      <c r="E81" s="42"/>
      <c r="F81" s="43"/>
      <c r="G81" s="43"/>
    </row>
    <row r="82" spans="2:13" s="36" customFormat="1" ht="13.8">
      <c r="B82" s="41"/>
      <c r="C82" s="41"/>
      <c r="D82" s="41"/>
      <c r="E82" s="43"/>
      <c r="F82" s="43"/>
      <c r="G82" s="43"/>
      <c r="H82" s="5"/>
      <c r="I82" s="6"/>
      <c r="J82" s="6"/>
      <c r="L82" s="37"/>
      <c r="M82" s="37"/>
    </row>
    <row r="83" spans="2:13" s="36" customFormat="1" ht="13.8">
      <c r="B83" s="41"/>
      <c r="C83" s="44"/>
      <c r="D83" s="41"/>
      <c r="E83" s="43"/>
      <c r="F83" s="43"/>
      <c r="G83" s="43"/>
      <c r="H83" s="5"/>
      <c r="I83" s="6"/>
      <c r="J83" s="6"/>
      <c r="L83" s="37"/>
      <c r="M83" s="37"/>
    </row>
    <row r="84" spans="2:13" s="36" customFormat="1" ht="13.8">
      <c r="B84" s="41"/>
      <c r="C84" s="41"/>
      <c r="D84" s="44"/>
      <c r="E84" s="43"/>
      <c r="F84" s="45"/>
      <c r="G84" s="43"/>
      <c r="H84" s="5"/>
      <c r="I84" s="6"/>
      <c r="J84" s="6"/>
      <c r="L84" s="37"/>
      <c r="M84" s="37"/>
    </row>
    <row r="85" spans="2:13" s="36" customFormat="1" ht="13.8">
      <c r="B85" s="41"/>
      <c r="C85" s="41"/>
      <c r="D85" s="41"/>
      <c r="E85" s="43"/>
      <c r="F85" s="43"/>
      <c r="G85" s="46"/>
      <c r="H85" s="5"/>
      <c r="I85" s="6"/>
      <c r="J85" s="6"/>
      <c r="L85" s="37"/>
      <c r="M85" s="37"/>
    </row>
    <row r="86" spans="2:13" s="36" customFormat="1" ht="13.2">
      <c r="B86" s="38"/>
      <c r="C86" s="39"/>
      <c r="D86" s="39"/>
      <c r="E86" s="43"/>
      <c r="F86" s="43"/>
      <c r="G86" s="43"/>
      <c r="H86" s="5"/>
      <c r="I86" s="6"/>
      <c r="J86" s="6"/>
      <c r="L86" s="37"/>
      <c r="M86" s="37"/>
    </row>
    <row r="87" spans="2:13" s="36" customFormat="1" ht="13.2">
      <c r="B87" s="38"/>
      <c r="C87" s="39"/>
      <c r="D87" s="39"/>
      <c r="E87" s="43"/>
      <c r="F87" s="43"/>
      <c r="G87" s="43"/>
      <c r="H87" s="5"/>
      <c r="I87" s="6"/>
      <c r="J87" s="6"/>
      <c r="L87" s="37"/>
      <c r="M87" s="37"/>
    </row>
    <row r="88" spans="2:13" ht="13.2">
      <c r="B88" s="38"/>
      <c r="C88" s="39"/>
      <c r="D88" s="39"/>
      <c r="E88" s="43"/>
      <c r="F88" s="45"/>
      <c r="G88" s="43"/>
    </row>
    <row r="89" spans="2:13" ht="13.2">
      <c r="B89" s="38"/>
      <c r="C89" s="39"/>
      <c r="D89" s="39"/>
      <c r="E89" s="43"/>
      <c r="F89" s="43"/>
      <c r="G89" s="46"/>
    </row>
    <row r="90" spans="2:13">
      <c r="B90" s="38"/>
      <c r="C90" s="39"/>
      <c r="D90" s="39"/>
      <c r="E90" s="39"/>
      <c r="F90" s="39"/>
      <c r="G90" s="39"/>
    </row>
    <row r="91" spans="2:13">
      <c r="B91" s="38"/>
      <c r="C91" s="39"/>
      <c r="D91" s="39"/>
      <c r="E91" s="39"/>
      <c r="F91" s="39"/>
      <c r="G91" s="39"/>
    </row>
    <row r="92" spans="2:13">
      <c r="B92" s="38"/>
      <c r="C92" s="39"/>
      <c r="D92" s="39"/>
      <c r="E92" s="39"/>
      <c r="F92" s="39"/>
      <c r="G92" s="39"/>
    </row>
    <row r="93" spans="2:13">
      <c r="B93" s="38"/>
      <c r="C93" s="39"/>
      <c r="D93" s="39"/>
      <c r="E93" s="39"/>
      <c r="F93" s="39"/>
      <c r="G93" s="39"/>
    </row>
    <row r="94" spans="2:13" ht="14.4">
      <c r="B94" s="47"/>
      <c r="C94" s="38"/>
      <c r="D94" s="38"/>
      <c r="E94" s="38"/>
      <c r="F94" s="48"/>
      <c r="G94" s="39"/>
    </row>
    <row r="95" spans="2:13" ht="14.4">
      <c r="B95" s="38"/>
      <c r="C95" s="47"/>
      <c r="D95" s="48"/>
      <c r="E95" s="49"/>
      <c r="F95" s="48"/>
      <c r="G95" s="39"/>
    </row>
    <row r="96" spans="2:13" ht="14.4">
      <c r="B96" s="48"/>
      <c r="C96" s="38"/>
      <c r="D96" s="48"/>
      <c r="E96" s="49"/>
      <c r="F96" s="49"/>
      <c r="G96" s="39"/>
    </row>
    <row r="97" spans="2:7" ht="14.4">
      <c r="B97" s="48"/>
      <c r="C97" s="48"/>
      <c r="D97" s="48"/>
      <c r="E97" s="49"/>
      <c r="F97" s="49"/>
      <c r="G97" s="39"/>
    </row>
    <row r="98" spans="2:7" ht="14.4">
      <c r="B98" s="38"/>
      <c r="C98" s="48"/>
      <c r="D98" s="48"/>
      <c r="E98" s="49"/>
      <c r="F98" s="49"/>
      <c r="G98" s="39"/>
    </row>
    <row r="99" spans="2:7" ht="14.4">
      <c r="B99" s="48"/>
      <c r="C99" s="38"/>
      <c r="D99" s="48"/>
      <c r="E99" s="49"/>
      <c r="F99" s="49"/>
      <c r="G99" s="39"/>
    </row>
    <row r="100" spans="2:7" ht="14.4">
      <c r="B100" s="48"/>
      <c r="C100" s="48"/>
      <c r="D100" s="48"/>
      <c r="E100" s="49"/>
      <c r="F100" s="49"/>
      <c r="G100" s="39"/>
    </row>
    <row r="101" spans="2:7" ht="14.4">
      <c r="B101" s="47"/>
      <c r="C101" s="48"/>
      <c r="D101" s="48"/>
      <c r="E101" s="50"/>
      <c r="F101" s="48"/>
      <c r="G101" s="39"/>
    </row>
    <row r="102" spans="2:7" ht="14.4">
      <c r="B102" s="47"/>
      <c r="C102" s="47"/>
      <c r="D102" s="48"/>
      <c r="E102" s="48"/>
      <c r="F102" s="48"/>
      <c r="G102" s="39"/>
    </row>
    <row r="103" spans="2:7">
      <c r="B103" s="38"/>
      <c r="C103" s="39"/>
      <c r="D103" s="39"/>
      <c r="E103" s="39"/>
      <c r="F103" s="39"/>
      <c r="G103" s="39"/>
    </row>
    <row r="104" spans="2:7">
      <c r="B104" s="38"/>
      <c r="C104" s="39"/>
      <c r="D104" s="39"/>
      <c r="E104" s="39"/>
      <c r="F104" s="39"/>
      <c r="G104" s="39"/>
    </row>
    <row r="105" spans="2:7">
      <c r="B105" s="38"/>
      <c r="C105" s="39"/>
      <c r="D105" s="39"/>
      <c r="E105" s="39"/>
      <c r="F105" s="39"/>
      <c r="G105" s="39"/>
    </row>
    <row r="106" spans="2:7">
      <c r="B106" s="38"/>
      <c r="C106" s="39"/>
      <c r="D106" s="39"/>
      <c r="E106" s="39"/>
      <c r="F106" s="39"/>
      <c r="G106" s="39"/>
    </row>
    <row r="107" spans="2:7">
      <c r="B107" s="38"/>
      <c r="C107" s="39"/>
      <c r="D107" s="39"/>
      <c r="E107" s="39"/>
      <c r="F107" s="39"/>
      <c r="G107" s="39"/>
    </row>
    <row r="108" spans="2:7">
      <c r="B108" s="38"/>
      <c r="C108" s="39"/>
      <c r="D108" s="39"/>
      <c r="E108" s="39"/>
      <c r="F108" s="39"/>
      <c r="G108" s="39"/>
    </row>
    <row r="109" spans="2:7" ht="13.8">
      <c r="B109" s="51"/>
      <c r="C109" s="52"/>
      <c r="D109" s="52"/>
      <c r="E109" s="53"/>
      <c r="F109" s="51"/>
      <c r="G109" s="51"/>
    </row>
    <row r="110" spans="2:7" ht="13.8">
      <c r="B110" s="51"/>
      <c r="C110" s="52"/>
      <c r="D110" s="51"/>
      <c r="E110" s="54"/>
      <c r="F110" s="51"/>
      <c r="G110" s="51"/>
    </row>
    <row r="111" spans="2:7" ht="13.8">
      <c r="B111" s="51"/>
      <c r="C111" s="52"/>
      <c r="D111" s="51"/>
      <c r="E111" s="51"/>
      <c r="F111" s="54"/>
      <c r="G111" s="51"/>
    </row>
    <row r="112" spans="2:7">
      <c r="B112" s="38"/>
      <c r="C112" s="39"/>
      <c r="D112" s="39"/>
      <c r="E112" s="39"/>
      <c r="F112" s="39"/>
      <c r="G112" s="39"/>
    </row>
    <row r="113" spans="2:7">
      <c r="B113" s="38"/>
      <c r="C113" s="39"/>
      <c r="D113" s="39"/>
      <c r="E113" s="39"/>
      <c r="F113" s="39"/>
      <c r="G113" s="39"/>
    </row>
    <row r="114" spans="2:7">
      <c r="B114" s="38"/>
      <c r="C114" s="39"/>
      <c r="D114" s="39"/>
      <c r="E114" s="39"/>
      <c r="F114" s="39"/>
      <c r="G114" s="39"/>
    </row>
    <row r="115" spans="2:7" ht="14.4">
      <c r="B115" s="47"/>
      <c r="C115" s="48"/>
      <c r="D115" s="48"/>
      <c r="E115" s="48"/>
      <c r="F115" s="39"/>
      <c r="G115" s="39"/>
    </row>
    <row r="116" spans="2:7" ht="14.4">
      <c r="B116" s="38"/>
      <c r="C116" s="48"/>
      <c r="D116" s="50"/>
      <c r="E116" s="48"/>
      <c r="F116" s="39"/>
      <c r="G116" s="39"/>
    </row>
    <row r="117" spans="2:7" ht="14.4">
      <c r="B117" s="48"/>
      <c r="C117" s="38"/>
      <c r="D117" s="48"/>
      <c r="E117" s="50"/>
      <c r="F117" s="39"/>
      <c r="G117" s="39"/>
    </row>
    <row r="118" spans="2:7" ht="14.4">
      <c r="B118" s="48"/>
      <c r="C118" s="38"/>
      <c r="D118" s="55"/>
      <c r="E118" s="55"/>
      <c r="F118" s="39"/>
      <c r="G118" s="39"/>
    </row>
    <row r="119" spans="2:7" ht="14.4">
      <c r="B119" s="48"/>
      <c r="C119" s="48"/>
      <c r="D119" s="48"/>
      <c r="E119" s="55"/>
      <c r="F119" s="39"/>
      <c r="G119" s="39"/>
    </row>
    <row r="120" spans="2:7" ht="14.4">
      <c r="B120" s="38"/>
      <c r="C120" s="48"/>
      <c r="D120" s="50"/>
      <c r="E120" s="48"/>
      <c r="F120" s="39"/>
      <c r="G120" s="39"/>
    </row>
    <row r="121" spans="2:7" ht="14.4">
      <c r="B121" s="48"/>
      <c r="C121" s="38"/>
      <c r="D121" s="48"/>
      <c r="E121" s="50"/>
      <c r="F121" s="39"/>
      <c r="G121" s="39"/>
    </row>
    <row r="122" spans="2:7" ht="14.4">
      <c r="B122" s="48"/>
      <c r="C122" s="48"/>
      <c r="D122" s="48"/>
      <c r="E122" s="48"/>
      <c r="F122" s="39"/>
      <c r="G122" s="39"/>
    </row>
    <row r="123" spans="2:7">
      <c r="B123" s="38"/>
      <c r="C123" s="39"/>
      <c r="D123" s="39"/>
      <c r="E123" s="39"/>
      <c r="F123" s="39"/>
      <c r="G123" s="39"/>
    </row>
  </sheetData>
  <mergeCells count="2">
    <mergeCell ref="H6:I6"/>
    <mergeCell ref="E6:F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3"/>
  <sheetViews>
    <sheetView workbookViewId="0">
      <selection activeCell="I24" sqref="I24"/>
    </sheetView>
  </sheetViews>
  <sheetFormatPr defaultColWidth="9.109375" defaultRowHeight="10.199999999999999"/>
  <cols>
    <col min="1" max="2" width="3.6640625" style="1" customWidth="1"/>
    <col min="3" max="3" width="29.44140625" style="1" bestFit="1" customWidth="1"/>
    <col min="4" max="4" width="38.44140625" style="1" bestFit="1" customWidth="1"/>
    <col min="5" max="5" width="37.109375" style="1" bestFit="1" customWidth="1"/>
    <col min="6" max="7" width="15.6640625" style="1" customWidth="1"/>
    <col min="8" max="8" width="19.44140625" style="1" customWidth="1"/>
    <col min="9" max="9" width="10.6640625" style="11" customWidth="1"/>
    <col min="10" max="16384" width="9.109375" style="1"/>
  </cols>
  <sheetData>
    <row r="1" spans="2:9">
      <c r="I1" s="1"/>
    </row>
    <row r="2" spans="2:9">
      <c r="B2" s="2" t="s">
        <v>0</v>
      </c>
      <c r="C2" s="2"/>
      <c r="I2" s="1"/>
    </row>
    <row r="3" spans="2:9">
      <c r="B3" s="2" t="s">
        <v>3</v>
      </c>
      <c r="C3" s="2"/>
      <c r="I3" s="1"/>
    </row>
    <row r="4" spans="2:9">
      <c r="B4" s="3" t="s">
        <v>86</v>
      </c>
      <c r="C4" s="3"/>
      <c r="I4" s="1"/>
    </row>
    <row r="5" spans="2:9">
      <c r="I5" s="1"/>
    </row>
    <row r="6" spans="2:9">
      <c r="I6" s="1"/>
    </row>
    <row r="7" spans="2:9">
      <c r="B7" s="7" t="s">
        <v>45</v>
      </c>
      <c r="C7" s="7" t="s">
        <v>73</v>
      </c>
      <c r="D7" s="7" t="s">
        <v>43</v>
      </c>
      <c r="E7" s="7" t="s">
        <v>2</v>
      </c>
      <c r="F7" s="7" t="s">
        <v>4</v>
      </c>
      <c r="G7" s="7" t="s">
        <v>5</v>
      </c>
      <c r="H7" s="7" t="s">
        <v>44</v>
      </c>
      <c r="I7" s="7" t="s">
        <v>46</v>
      </c>
    </row>
    <row r="8" spans="2:9">
      <c r="B8" s="4">
        <v>1</v>
      </c>
      <c r="C8" s="4" t="s">
        <v>111</v>
      </c>
      <c r="D8" s="4" t="s">
        <v>120</v>
      </c>
      <c r="E8" s="4" t="s">
        <v>111</v>
      </c>
      <c r="F8" s="58">
        <v>450000000</v>
      </c>
      <c r="G8" s="58"/>
      <c r="H8" s="25" t="s">
        <v>84</v>
      </c>
      <c r="I8" s="67" t="s">
        <v>66</v>
      </c>
    </row>
    <row r="9" spans="2:9">
      <c r="B9" s="4">
        <v>2</v>
      </c>
      <c r="C9" s="4" t="s">
        <v>111</v>
      </c>
      <c r="D9" s="4" t="s">
        <v>120</v>
      </c>
      <c r="E9" s="4" t="s">
        <v>113</v>
      </c>
      <c r="F9" s="58"/>
      <c r="G9" s="58">
        <v>450000000</v>
      </c>
      <c r="H9" s="25" t="s">
        <v>84</v>
      </c>
      <c r="I9" s="68"/>
    </row>
    <row r="10" spans="2:9">
      <c r="B10" s="4">
        <v>3</v>
      </c>
      <c r="C10" s="4" t="s">
        <v>12</v>
      </c>
      <c r="D10" s="4" t="s">
        <v>114</v>
      </c>
      <c r="E10" s="4" t="s">
        <v>116</v>
      </c>
      <c r="F10" s="58">
        <v>100000000</v>
      </c>
      <c r="G10" s="58"/>
      <c r="H10" s="25" t="s">
        <v>84</v>
      </c>
      <c r="I10" s="68"/>
    </row>
    <row r="11" spans="2:9">
      <c r="B11" s="4">
        <v>4</v>
      </c>
      <c r="C11" s="4" t="s">
        <v>12</v>
      </c>
      <c r="D11" s="4" t="s">
        <v>114</v>
      </c>
      <c r="E11" s="4" t="s">
        <v>119</v>
      </c>
      <c r="F11" s="58"/>
      <c r="G11" s="58">
        <v>100000000</v>
      </c>
      <c r="H11" s="25" t="s">
        <v>84</v>
      </c>
      <c r="I11" s="68"/>
    </row>
    <row r="12" spans="2:9">
      <c r="B12" s="4">
        <v>5</v>
      </c>
      <c r="C12" s="4" t="s">
        <v>12</v>
      </c>
      <c r="D12" s="4" t="s">
        <v>115</v>
      </c>
      <c r="E12" s="4" t="s">
        <v>104</v>
      </c>
      <c r="F12" s="58">
        <f>300000000+450000000</f>
        <v>750000000</v>
      </c>
      <c r="G12" s="58"/>
      <c r="H12" s="25" t="s">
        <v>84</v>
      </c>
      <c r="I12" s="68"/>
    </row>
    <row r="13" spans="2:9">
      <c r="B13" s="4">
        <v>6</v>
      </c>
      <c r="C13" s="4" t="s">
        <v>12</v>
      </c>
      <c r="D13" s="4" t="s">
        <v>115</v>
      </c>
      <c r="E13" s="4" t="s">
        <v>119</v>
      </c>
      <c r="F13" s="58"/>
      <c r="G13" s="58">
        <f>F12</f>
        <v>750000000</v>
      </c>
      <c r="H13" s="25" t="s">
        <v>84</v>
      </c>
      <c r="I13" s="68"/>
    </row>
    <row r="14" spans="2:9">
      <c r="B14" s="4">
        <v>7</v>
      </c>
      <c r="C14" s="4" t="s">
        <v>112</v>
      </c>
      <c r="D14" s="4" t="s">
        <v>121</v>
      </c>
      <c r="E14" s="4" t="s">
        <v>105</v>
      </c>
      <c r="F14" s="58">
        <v>240950000</v>
      </c>
      <c r="G14" s="58"/>
      <c r="H14" s="25" t="s">
        <v>84</v>
      </c>
      <c r="I14" s="68"/>
    </row>
    <row r="15" spans="2:9">
      <c r="B15" s="4">
        <v>8</v>
      </c>
      <c r="C15" s="4" t="s">
        <v>112</v>
      </c>
      <c r="D15" s="4" t="s">
        <v>122</v>
      </c>
      <c r="E15" s="4" t="s">
        <v>106</v>
      </c>
      <c r="F15" s="58"/>
      <c r="G15" s="58">
        <v>219040450</v>
      </c>
      <c r="H15" s="25" t="s">
        <v>84</v>
      </c>
      <c r="I15" s="68"/>
    </row>
    <row r="16" spans="2:9">
      <c r="B16" s="4">
        <v>9</v>
      </c>
      <c r="C16" s="4" t="s">
        <v>112</v>
      </c>
      <c r="D16" s="4" t="s">
        <v>123</v>
      </c>
      <c r="E16" s="4" t="s">
        <v>101</v>
      </c>
      <c r="F16" s="58"/>
      <c r="G16" s="58">
        <v>21909550</v>
      </c>
      <c r="H16" s="25" t="s">
        <v>84</v>
      </c>
      <c r="I16" s="68"/>
    </row>
    <row r="17" spans="2:9">
      <c r="B17" s="4">
        <v>10</v>
      </c>
      <c r="C17" s="4" t="s">
        <v>112</v>
      </c>
      <c r="D17" s="4" t="s">
        <v>124</v>
      </c>
      <c r="E17" s="4" t="s">
        <v>107</v>
      </c>
      <c r="F17" s="58">
        <v>184355790</v>
      </c>
      <c r="G17" s="58"/>
      <c r="H17" s="25" t="s">
        <v>84</v>
      </c>
      <c r="I17" s="68"/>
    </row>
    <row r="18" spans="2:9">
      <c r="B18" s="4">
        <v>11</v>
      </c>
      <c r="C18" s="4" t="s">
        <v>112</v>
      </c>
      <c r="D18" s="4" t="s">
        <v>125</v>
      </c>
      <c r="E18" s="4" t="s">
        <v>108</v>
      </c>
      <c r="F18" s="58"/>
      <c r="G18" s="58">
        <v>184355790</v>
      </c>
      <c r="H18" s="25" t="s">
        <v>84</v>
      </c>
      <c r="I18" s="68"/>
    </row>
    <row r="19" spans="2:9">
      <c r="B19" s="4">
        <v>12</v>
      </c>
      <c r="C19" s="4" t="s">
        <v>110</v>
      </c>
      <c r="D19" s="4" t="s">
        <v>127</v>
      </c>
      <c r="E19" s="4" t="s">
        <v>102</v>
      </c>
      <c r="F19" s="58">
        <v>632800</v>
      </c>
      <c r="G19" s="58"/>
      <c r="H19" s="25" t="s">
        <v>84</v>
      </c>
      <c r="I19" s="68"/>
    </row>
    <row r="20" spans="2:9">
      <c r="B20" s="4">
        <v>13</v>
      </c>
      <c r="C20" s="4" t="s">
        <v>110</v>
      </c>
      <c r="D20" s="4" t="s">
        <v>126</v>
      </c>
      <c r="E20" s="4" t="s">
        <v>103</v>
      </c>
      <c r="F20" s="58"/>
      <c r="G20" s="58">
        <v>632800</v>
      </c>
      <c r="H20" s="25" t="s">
        <v>84</v>
      </c>
      <c r="I20" s="68"/>
    </row>
    <row r="21" spans="2:9">
      <c r="B21" s="4">
        <v>14</v>
      </c>
      <c r="C21" s="4" t="s">
        <v>110</v>
      </c>
      <c r="D21" s="4" t="s">
        <v>128</v>
      </c>
      <c r="E21" s="4" t="s">
        <v>118</v>
      </c>
      <c r="F21" s="58">
        <v>400</v>
      </c>
      <c r="G21" s="58"/>
      <c r="H21" s="25" t="s">
        <v>84</v>
      </c>
      <c r="I21" s="68"/>
    </row>
    <row r="22" spans="2:9">
      <c r="B22" s="4">
        <v>15</v>
      </c>
      <c r="C22" s="4" t="s">
        <v>110</v>
      </c>
      <c r="D22" s="4" t="s">
        <v>128</v>
      </c>
      <c r="E22" s="4" t="s">
        <v>103</v>
      </c>
      <c r="F22" s="58"/>
      <c r="G22" s="58">
        <v>400</v>
      </c>
      <c r="H22" s="25" t="s">
        <v>84</v>
      </c>
      <c r="I22" s="68"/>
    </row>
    <row r="23" spans="2:9">
      <c r="B23" s="4"/>
      <c r="C23" s="28"/>
      <c r="D23" s="4"/>
      <c r="E23" s="4"/>
      <c r="F23" s="58"/>
      <c r="G23" s="58"/>
      <c r="H23" s="25"/>
      <c r="I23" s="69"/>
    </row>
    <row r="24" spans="2:9">
      <c r="B24" s="29"/>
      <c r="C24" s="29"/>
      <c r="D24" s="29"/>
      <c r="E24" s="29"/>
      <c r="F24" s="64"/>
      <c r="G24" s="64"/>
      <c r="H24" s="30"/>
      <c r="I24" s="31"/>
    </row>
    <row r="26" spans="2:9">
      <c r="C26" s="20"/>
      <c r="D26" s="20" t="s">
        <v>76</v>
      </c>
      <c r="E26" s="20" t="s">
        <v>77</v>
      </c>
      <c r="F26" s="5"/>
      <c r="G26" s="5"/>
      <c r="H26" s="5"/>
      <c r="I26" s="6"/>
    </row>
    <row r="27" spans="2:9" ht="15">
      <c r="C27" s="21" t="s">
        <v>78</v>
      </c>
      <c r="D27" s="22" t="s">
        <v>88</v>
      </c>
      <c r="E27" s="22" t="s">
        <v>87</v>
      </c>
      <c r="F27" s="5"/>
      <c r="G27" s="5"/>
      <c r="H27" s="5"/>
      <c r="I27" s="6"/>
    </row>
    <row r="28" spans="2:9">
      <c r="C28" s="21" t="s">
        <v>79</v>
      </c>
      <c r="D28" s="26">
        <v>43921</v>
      </c>
      <c r="E28" s="26">
        <f>D28</f>
        <v>43921</v>
      </c>
      <c r="F28" s="5"/>
      <c r="G28" s="5"/>
      <c r="H28" s="5"/>
      <c r="I28" s="6"/>
    </row>
    <row r="33" ht="19.95" customHeight="1"/>
  </sheetData>
  <mergeCells count="1">
    <mergeCell ref="I8:I23"/>
  </mergeCells>
  <dataValidations count="1">
    <dataValidation type="list" allowBlank="1" showInputMessage="1" showErrorMessage="1" sqref="H8:H1048576" xr:uid="{00000000-0002-0000-0100-000000000000}">
      <formula1>"TERIMA,TOLAK"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1"/>
  <sheetViews>
    <sheetView topLeftCell="A23" workbookViewId="0">
      <selection activeCell="B25" sqref="B25"/>
    </sheetView>
  </sheetViews>
  <sheetFormatPr defaultColWidth="9.109375" defaultRowHeight="10.199999999999999"/>
  <cols>
    <col min="1" max="1" width="3.6640625" style="11" customWidth="1"/>
    <col min="2" max="2" width="80.6640625" style="1" customWidth="1"/>
    <col min="3" max="16384" width="9.109375" style="1"/>
  </cols>
  <sheetData>
    <row r="2" spans="1:2">
      <c r="B2" s="12" t="s">
        <v>0</v>
      </c>
    </row>
    <row r="3" spans="1:2">
      <c r="B3" s="12" t="s">
        <v>80</v>
      </c>
    </row>
    <row r="4" spans="1:2">
      <c r="B4" s="13" t="s">
        <v>85</v>
      </c>
    </row>
    <row r="6" spans="1:2" s="16" customFormat="1" ht="22.8">
      <c r="A6" s="14" t="s">
        <v>47</v>
      </c>
      <c r="B6" s="32" t="s">
        <v>129</v>
      </c>
    </row>
    <row r="7" spans="1:2" s="16" customFormat="1" ht="34.200000000000003">
      <c r="A7" s="14" t="s">
        <v>48</v>
      </c>
      <c r="B7" s="32" t="s">
        <v>130</v>
      </c>
    </row>
    <row r="8" spans="1:2" s="16" customFormat="1" ht="34.200000000000003">
      <c r="A8" s="14" t="s">
        <v>49</v>
      </c>
      <c r="B8" s="32" t="s">
        <v>131</v>
      </c>
    </row>
    <row r="9" spans="1:2" s="16" customFormat="1" ht="34.200000000000003">
      <c r="A9" s="14" t="s">
        <v>50</v>
      </c>
      <c r="B9" s="32" t="s">
        <v>132</v>
      </c>
    </row>
    <row r="10" spans="1:2" s="16" customFormat="1" ht="22.8">
      <c r="A10" s="14" t="s">
        <v>51</v>
      </c>
      <c r="B10" s="32" t="s">
        <v>133</v>
      </c>
    </row>
    <row r="11" spans="1:2" s="16" customFormat="1" ht="22.8">
      <c r="A11" s="14" t="s">
        <v>52</v>
      </c>
      <c r="B11" s="32" t="s">
        <v>134</v>
      </c>
    </row>
    <row r="12" spans="1:2" s="16" customFormat="1" ht="22.8">
      <c r="A12" s="14" t="s">
        <v>53</v>
      </c>
      <c r="B12" s="32" t="s">
        <v>135</v>
      </c>
    </row>
    <row r="13" spans="1:2" s="16" customFormat="1" ht="34.200000000000003">
      <c r="A13" s="14" t="s">
        <v>54</v>
      </c>
      <c r="B13" s="32" t="s">
        <v>136</v>
      </c>
    </row>
    <row r="14" spans="1:2" s="16" customFormat="1" ht="22.8">
      <c r="A14" s="14" t="s">
        <v>55</v>
      </c>
      <c r="B14" s="32" t="s">
        <v>137</v>
      </c>
    </row>
    <row r="15" spans="1:2" s="16" customFormat="1" ht="34.200000000000003">
      <c r="A15" s="14" t="s">
        <v>56</v>
      </c>
      <c r="B15" s="32" t="s">
        <v>138</v>
      </c>
    </row>
    <row r="16" spans="1:2" s="16" customFormat="1" ht="22.8">
      <c r="A16" s="14" t="s">
        <v>57</v>
      </c>
      <c r="B16" s="32" t="s">
        <v>139</v>
      </c>
    </row>
    <row r="17" spans="1:2" s="16" customFormat="1" ht="30" customHeight="1">
      <c r="A17" s="14" t="s">
        <v>58</v>
      </c>
      <c r="B17" s="32" t="s">
        <v>140</v>
      </c>
    </row>
    <row r="18" spans="1:2" s="16" customFormat="1" ht="34.200000000000003">
      <c r="A18" s="14" t="s">
        <v>59</v>
      </c>
      <c r="B18" s="32" t="s">
        <v>141</v>
      </c>
    </row>
    <row r="19" spans="1:2" s="16" customFormat="1" ht="34.200000000000003">
      <c r="A19" s="14" t="s">
        <v>60</v>
      </c>
      <c r="B19" s="32" t="s">
        <v>142</v>
      </c>
    </row>
    <row r="20" spans="1:2" s="16" customFormat="1" ht="34.200000000000003">
      <c r="A20" s="14" t="s">
        <v>61</v>
      </c>
      <c r="B20" s="32" t="s">
        <v>143</v>
      </c>
    </row>
    <row r="21" spans="1:2" s="16" customFormat="1" ht="34.200000000000003">
      <c r="A21" s="14" t="s">
        <v>62</v>
      </c>
      <c r="B21" s="32" t="s">
        <v>144</v>
      </c>
    </row>
    <row r="22" spans="1:2" s="16" customFormat="1" ht="22.8">
      <c r="A22" s="14" t="s">
        <v>63</v>
      </c>
      <c r="B22" s="32" t="s">
        <v>145</v>
      </c>
    </row>
    <row r="23" spans="1:2" s="16" customFormat="1" ht="30" customHeight="1">
      <c r="A23" s="14" t="s">
        <v>64</v>
      </c>
      <c r="B23" s="15" t="s">
        <v>146</v>
      </c>
    </row>
    <row r="24" spans="1:2" s="16" customFormat="1" ht="30" customHeight="1">
      <c r="A24" s="14" t="s">
        <v>65</v>
      </c>
      <c r="B24" s="32" t="s">
        <v>147</v>
      </c>
    </row>
    <row r="25" spans="1:2" s="16" customFormat="1" ht="30" customHeight="1">
      <c r="A25" s="14" t="s">
        <v>66</v>
      </c>
      <c r="B25" s="15" t="s">
        <v>148</v>
      </c>
    </row>
    <row r="26" spans="1:2" s="16" customFormat="1" ht="30" customHeight="1">
      <c r="A26" s="14" t="s">
        <v>67</v>
      </c>
      <c r="B26" s="15"/>
    </row>
    <row r="27" spans="1:2" s="16" customFormat="1" ht="30" customHeight="1">
      <c r="A27" s="14" t="s">
        <v>68</v>
      </c>
      <c r="B27" s="15"/>
    </row>
    <row r="28" spans="1:2" s="16" customFormat="1" ht="30" customHeight="1">
      <c r="A28" s="14" t="s">
        <v>69</v>
      </c>
      <c r="B28" s="15"/>
    </row>
    <row r="29" spans="1:2" s="16" customFormat="1" ht="30" customHeight="1">
      <c r="A29" s="14" t="s">
        <v>70</v>
      </c>
      <c r="B29" s="15"/>
    </row>
    <row r="30" spans="1:2" s="16" customFormat="1" ht="30" customHeight="1">
      <c r="A30" s="14" t="s">
        <v>71</v>
      </c>
      <c r="B30" s="15"/>
    </row>
    <row r="31" spans="1:2" s="16" customFormat="1" ht="30" customHeight="1">
      <c r="A31" s="14" t="s">
        <v>72</v>
      </c>
      <c r="B3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KKP</vt:lpstr>
      <vt:lpstr>Usulan Penyesuaian</vt:lpstr>
      <vt:lpstr>Tickmarks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octadilaily</dc:creator>
  <cp:lastModifiedBy>shindy</cp:lastModifiedBy>
  <dcterms:created xsi:type="dcterms:W3CDTF">2020-04-28T00:42:55Z</dcterms:created>
  <dcterms:modified xsi:type="dcterms:W3CDTF">2022-12-05T10:34:14Z</dcterms:modified>
</cp:coreProperties>
</file>