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COOLYAH\SEMESTER 5\PENGAUDITAN 2\Asis\Tugas\"/>
    </mc:Choice>
  </mc:AlternateContent>
  <xr:revisionPtr revIDLastSave="0" documentId="13_ncr:1_{72C03398-4D80-473D-AE84-8065F91CF3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sedur Analitis" sheetId="1" r:id="rId1"/>
    <sheet name="No 6 Materiali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10" i="2" s="1"/>
  <c r="B3" i="2"/>
  <c r="O7" i="1"/>
  <c r="P7" i="1"/>
  <c r="P8" i="1"/>
  <c r="P13" i="1"/>
  <c r="P14" i="1"/>
  <c r="P15" i="1"/>
  <c r="O15" i="1"/>
  <c r="O14" i="1"/>
  <c r="O13" i="1"/>
  <c r="O8" i="1"/>
  <c r="O12" i="1"/>
  <c r="O9" i="1"/>
  <c r="P9" i="1"/>
  <c r="E41" i="1"/>
  <c r="D34" i="1"/>
  <c r="E34" i="1"/>
  <c r="P12" i="1"/>
  <c r="H58" i="1"/>
  <c r="H9" i="1"/>
  <c r="G58" i="1"/>
  <c r="G59" i="1"/>
  <c r="H59" i="1" s="1"/>
  <c r="F56" i="1"/>
  <c r="G56" i="1" s="1"/>
  <c r="H56" i="1" s="1"/>
  <c r="F57" i="1"/>
  <c r="G57" i="1" s="1"/>
  <c r="H57" i="1" s="1"/>
  <c r="F58" i="1"/>
  <c r="F59" i="1"/>
  <c r="F55" i="1"/>
  <c r="G55" i="1" s="1"/>
  <c r="H55" i="1" s="1"/>
  <c r="E60" i="1"/>
  <c r="D57" i="1"/>
  <c r="D60" i="1" s="1"/>
  <c r="F60" i="1" s="1"/>
  <c r="G60" i="1" s="1"/>
  <c r="H60" i="1" s="1"/>
  <c r="G11" i="1"/>
  <c r="H11" i="1" s="1"/>
  <c r="G38" i="1"/>
  <c r="H38" i="1" s="1"/>
  <c r="F16" i="1"/>
  <c r="G16" i="1" s="1"/>
  <c r="H16" i="1" s="1"/>
  <c r="F17" i="1"/>
  <c r="G17" i="1" s="1"/>
  <c r="H17" i="1" s="1"/>
  <c r="F21" i="1"/>
  <c r="G21" i="1" s="1"/>
  <c r="H21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3" i="1"/>
  <c r="G33" i="1" s="1"/>
  <c r="H33" i="1" s="1"/>
  <c r="F37" i="1"/>
  <c r="G37" i="1" s="1"/>
  <c r="H37" i="1" s="1"/>
  <c r="F38" i="1"/>
  <c r="F39" i="1"/>
  <c r="G39" i="1" s="1"/>
  <c r="H39" i="1" s="1"/>
  <c r="F10" i="1"/>
  <c r="G10" i="1" s="1"/>
  <c r="H10" i="1" s="1"/>
  <c r="F11" i="1"/>
  <c r="F12" i="1"/>
  <c r="G12" i="1" s="1"/>
  <c r="H12" i="1" s="1"/>
  <c r="F9" i="1"/>
  <c r="G9" i="1" s="1"/>
  <c r="E31" i="1"/>
  <c r="E22" i="1"/>
  <c r="F22" i="1" s="1"/>
  <c r="G22" i="1" s="1"/>
  <c r="H22" i="1" s="1"/>
  <c r="E18" i="1"/>
  <c r="E40" i="1"/>
  <c r="F40" i="1" s="1"/>
  <c r="G40" i="1" s="1"/>
  <c r="H40" i="1" s="1"/>
  <c r="D40" i="1"/>
  <c r="D31" i="1"/>
  <c r="D41" i="1" s="1"/>
  <c r="D22" i="1"/>
  <c r="D18" i="1"/>
  <c r="E13" i="1"/>
  <c r="D13" i="1"/>
  <c r="D23" i="1" s="1"/>
  <c r="F41" i="1" l="1"/>
  <c r="G41" i="1" s="1"/>
  <c r="H41" i="1" s="1"/>
  <c r="F13" i="1"/>
  <c r="G13" i="1" s="1"/>
  <c r="H13" i="1" s="1"/>
  <c r="E23" i="1"/>
  <c r="F23" i="1" s="1"/>
  <c r="G23" i="1" s="1"/>
  <c r="H23" i="1" s="1"/>
  <c r="F34" i="1"/>
  <c r="G34" i="1" s="1"/>
  <c r="H34" i="1" s="1"/>
  <c r="F31" i="1"/>
  <c r="G31" i="1" s="1"/>
  <c r="H31" i="1" s="1"/>
  <c r="F18" i="1"/>
  <c r="G18" i="1" s="1"/>
  <c r="H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Tara Damayanti</author>
  </authors>
  <commentList>
    <comment ref="H6" authorId="0" shapeId="0" xr:uid="{B4D8B2C9-2171-AB43-9C4C-7C4670620D11}">
      <text>
        <r>
          <rPr>
            <sz val="10"/>
            <color rgb="FF000000"/>
            <rFont val="Tahoma"/>
            <family val="2"/>
          </rPr>
          <t>Diisi dengan (optional)
1. Naik Signifikan
2. Turun Signifikan
3. Naik
4. Turun</t>
        </r>
      </text>
    </comment>
    <comment ref="H54" authorId="0" shapeId="0" xr:uid="{23D1C367-B992-4FA1-8A55-A846B66411BA}">
      <text>
        <r>
          <rPr>
            <sz val="10"/>
            <color rgb="FF000000"/>
            <rFont val="Tahoma"/>
            <family val="2"/>
          </rPr>
          <t>Diisi dengan (optional)
1. Naik Signifikan
2. Turun Signifikan
3. Naik
4. Turun</t>
        </r>
      </text>
    </comment>
  </commentList>
</comments>
</file>

<file path=xl/sharedStrings.xml><?xml version="1.0" encoding="utf-8"?>
<sst xmlns="http://schemas.openxmlformats.org/spreadsheetml/2006/main" count="69" uniqueCount="61">
  <si>
    <t>1. Kertas Kerja Prosedur Analitis Pendahuluan Neraca</t>
  </si>
  <si>
    <t>Keterangan</t>
  </si>
  <si>
    <t>Ref.KK</t>
  </si>
  <si>
    <t>Naik (Turun)</t>
  </si>
  <si>
    <t>Persentase</t>
  </si>
  <si>
    <t>Nama Akun</t>
  </si>
  <si>
    <t xml:space="preserve"> AKTIVA</t>
  </si>
  <si>
    <t xml:space="preserve"> AKTIVA LANCAR</t>
  </si>
  <si>
    <t xml:space="preserve"> Kas dan Setara Kas</t>
  </si>
  <si>
    <t xml:space="preserve"> Piutang Usaha Bersih</t>
  </si>
  <si>
    <t xml:space="preserve"> Biaya Dibayar Di Muka</t>
  </si>
  <si>
    <t xml:space="preserve"> Aktiva Lancar Lainnya</t>
  </si>
  <si>
    <t xml:space="preserve"> TOTAL AKTIVA LANCAR</t>
  </si>
  <si>
    <t xml:space="preserve"> ASET TETAP</t>
  </si>
  <si>
    <t xml:space="preserve"> Aset Tetap</t>
  </si>
  <si>
    <t xml:space="preserve"> Dikurangi Akumulasi Penyusutan</t>
  </si>
  <si>
    <t xml:space="preserve"> Aset Tetap Bersih</t>
  </si>
  <si>
    <t xml:space="preserve"> AKTIVA LAINNYA</t>
  </si>
  <si>
    <t xml:space="preserve"> Aktiva Lain-Lain</t>
  </si>
  <si>
    <t xml:space="preserve"> Total Aktiva Lainnya</t>
  </si>
  <si>
    <t xml:space="preserve"> TOTAL AKTIVA</t>
  </si>
  <si>
    <t xml:space="preserve"> KEWAJIBAN DAN EKUITAS PEMEGANG SAHAM</t>
  </si>
  <si>
    <t xml:space="preserve"> KEWAJIBAN JANGKA PENDEK</t>
  </si>
  <si>
    <t xml:space="preserve"> Utang Usaha</t>
  </si>
  <si>
    <t xml:space="preserve"> Utang PPh</t>
  </si>
  <si>
    <t xml:space="preserve"> Utang Beban</t>
  </si>
  <si>
    <t xml:space="preserve"> Kewajiban Lancar Lainnya</t>
  </si>
  <si>
    <t xml:space="preserve"> Total Kewajiban Lancar</t>
  </si>
  <si>
    <t xml:space="preserve"> Pinjaman Bank</t>
  </si>
  <si>
    <t xml:space="preserve"> Total Kewajiban</t>
  </si>
  <si>
    <t>EKUITAS PEMEGANG SAHAM</t>
  </si>
  <si>
    <t xml:space="preserve"> Saham Biasa (10.000.000 lembar diotorisasi)</t>
  </si>
  <si>
    <t xml:space="preserve"> Tambahan Modal Disetor</t>
  </si>
  <si>
    <t xml:space="preserve"> Laba Ditahan</t>
  </si>
  <si>
    <t xml:space="preserve"> Total Ekuitas Pemegang Saham</t>
  </si>
  <si>
    <t xml:space="preserve"> TOTAL KEWAJIBAN DAN EKUITAS</t>
  </si>
  <si>
    <t>PT MITRA REALTY</t>
  </si>
  <si>
    <t>2. Kertas Kerja Prosedur Analitis Pendahuluan Laba Rugi</t>
  </si>
  <si>
    <t>Rasio</t>
  </si>
  <si>
    <t>Pendapatan</t>
  </si>
  <si>
    <t>Beban Operasional</t>
  </si>
  <si>
    <t>Laba Operasional</t>
  </si>
  <si>
    <t>Pendapatan (Beban) Non Operasional</t>
  </si>
  <si>
    <t>Pajak Penghasilan</t>
  </si>
  <si>
    <t>Laba Bersih</t>
  </si>
  <si>
    <t>Industri</t>
  </si>
  <si>
    <t>ROE</t>
  </si>
  <si>
    <t>ROA</t>
  </si>
  <si>
    <t>Assets to Equity</t>
  </si>
  <si>
    <t>Accounts Receivable Turnover</t>
  </si>
  <si>
    <t>Average Collection Period</t>
  </si>
  <si>
    <t>Debt to Equity</t>
  </si>
  <si>
    <t>Times Interest Earned</t>
  </si>
  <si>
    <t>Current Ratio</t>
  </si>
  <si>
    <t>Profit Margin</t>
  </si>
  <si>
    <t>Selisih</t>
  </si>
  <si>
    <t>PT Mitra Realty</t>
  </si>
  <si>
    <t xml:space="preserve">Materialitas tingkat Lap Keuangan; 5% dari laba sebelum pajak </t>
  </si>
  <si>
    <t>Materialitas Tingkat Akun = 50% dari Mat Tingkat Lap Keuangan =</t>
  </si>
  <si>
    <t>Materilitas Tingkat Transaksi = 10% dari Materialitas Tingkat Akun</t>
  </si>
  <si>
    <t>Menurut saya tingkat materialitas 5% mampu menekan risiko inheren, risiko 
pengendalian.Makin kecil tingkat materialitas maka makin banyak bukti yang harus diperiksa. Hal ini juga sesuai dengan kondisi perusahaan yang memiliki pengendalian internal yang buruk.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</si>
</sst>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2" fillId="0" borderId="0" xfId="0" applyFont="1"/>
    <xf numFmtId="41" fontId="1" fillId="0" borderId="1" xfId="1" applyFont="1" applyBorder="1"/>
    <xf numFmtId="41" fontId="2" fillId="0" borderId="1" xfId="1" applyFont="1" applyBorder="1"/>
    <xf numFmtId="41" fontId="1" fillId="0" borderId="1" xfId="0" applyNumberFormat="1" applyFont="1" applyBorder="1"/>
    <xf numFmtId="10" fontId="1" fillId="0" borderId="1" xfId="2" applyNumberFormat="1" applyFont="1" applyBorder="1"/>
    <xf numFmtId="0" fontId="2" fillId="0" borderId="1" xfId="0" applyFont="1" applyBorder="1"/>
    <xf numFmtId="10" fontId="1" fillId="0" borderId="1" xfId="1" applyNumberFormat="1" applyFont="1" applyBorder="1"/>
    <xf numFmtId="2" fontId="1" fillId="0" borderId="1" xfId="1" applyNumberFormat="1" applyFont="1" applyBorder="1"/>
    <xf numFmtId="164" fontId="1" fillId="0" borderId="1" xfId="1" applyNumberFormat="1" applyFont="1" applyBorder="1"/>
    <xf numFmtId="2" fontId="1" fillId="0" borderId="1" xfId="0" applyNumberFormat="1" applyFont="1" applyBorder="1"/>
    <xf numFmtId="0" fontId="2" fillId="0" borderId="0" xfId="0" applyFont="1" applyAlignment="1">
      <alignment horizontal="left"/>
    </xf>
    <xf numFmtId="41" fontId="1" fillId="0" borderId="0" xfId="0" applyNumberFormat="1" applyFont="1"/>
    <xf numFmtId="164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1008380</xdr:colOff>
      <xdr:row>42</xdr:row>
      <xdr:rowOff>8890</xdr:rowOff>
    </xdr:from>
    <xdr:to>
      <xdr:col>1</xdr:col>
      <xdr:colOff>3141980</xdr:colOff>
      <xdr:row>48</xdr:row>
      <xdr:rowOff>46990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35909" y="8292278"/>
          <a:ext cx="2133600" cy="122144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Dibuat Oleh: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Shindy</a:t>
          </a: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Tanggal: </a:t>
          </a:r>
          <a:b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01/01/2020</a:t>
          </a:r>
        </a:p>
      </xdr:txBody>
    </xdr:sp>
    <xdr:clientData/>
  </xdr:twoCellAnchor>
  <xdr:twoCellAnchor>
    <xdr:from>
      <xdr:col>3</xdr:col>
      <xdr:colOff>283210</xdr:colOff>
      <xdr:row>42</xdr:row>
      <xdr:rowOff>29210</xdr:rowOff>
    </xdr:from>
    <xdr:to>
      <xdr:col>5</xdr:col>
      <xdr:colOff>187960</xdr:colOff>
      <xdr:row>48</xdr:row>
      <xdr:rowOff>76835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68477" y="8208010"/>
          <a:ext cx="2241550" cy="1216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Diperiksa Oleh: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D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Ryo</a:t>
          </a:r>
          <a:r>
            <a:rPr lang="en-ID" sz="1200"/>
            <a:t> </a:t>
          </a:r>
          <a:r>
            <a:rPr lang="en-ID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Wicaksono</a:t>
          </a:r>
          <a:endParaRPr lang="en-US" sz="1200">
            <a:solidFill>
              <a:schemeClr val="dk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Tanggal: </a:t>
          </a:r>
          <a:b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01/01/2020</a:t>
          </a:r>
        </a:p>
      </xdr:txBody>
    </xdr:sp>
    <xdr:clientData/>
  </xdr:twoCellAnchor>
  <xdr:twoCellAnchor>
    <xdr:from>
      <xdr:col>1</xdr:col>
      <xdr:colOff>1008380</xdr:colOff>
      <xdr:row>62</xdr:row>
      <xdr:rowOff>42757</xdr:rowOff>
    </xdr:from>
    <xdr:to>
      <xdr:col>1</xdr:col>
      <xdr:colOff>3141980</xdr:colOff>
      <xdr:row>68</xdr:row>
      <xdr:rowOff>80857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0D1BD88-415C-D0FA-AFFE-CBCADC5477EC}"/>
            </a:ext>
          </a:extLst>
        </xdr:cNvPr>
        <xdr:cNvSpPr/>
      </xdr:nvSpPr>
      <xdr:spPr>
        <a:xfrm>
          <a:off x="1634913" y="12116224"/>
          <a:ext cx="2133600" cy="1206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Dibuat Oleh: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Shindy</a:t>
          </a: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Tanggal: </a:t>
          </a:r>
          <a:b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01/01/2020</a:t>
          </a:r>
        </a:p>
      </xdr:txBody>
    </xdr:sp>
    <xdr:clientData/>
  </xdr:twoCellAnchor>
  <xdr:twoCellAnchor>
    <xdr:from>
      <xdr:col>3</xdr:col>
      <xdr:colOff>283210</xdr:colOff>
      <xdr:row>62</xdr:row>
      <xdr:rowOff>63077</xdr:rowOff>
    </xdr:from>
    <xdr:to>
      <xdr:col>5</xdr:col>
      <xdr:colOff>187960</xdr:colOff>
      <xdr:row>68</xdr:row>
      <xdr:rowOff>110702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18F1E53-565D-774C-6268-075016B500AF}"/>
            </a:ext>
          </a:extLst>
        </xdr:cNvPr>
        <xdr:cNvSpPr/>
      </xdr:nvSpPr>
      <xdr:spPr>
        <a:xfrm>
          <a:off x="5168477" y="12136544"/>
          <a:ext cx="2241550" cy="1216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Diperiksa Oleh: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D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Ryo</a:t>
          </a:r>
          <a:r>
            <a:rPr lang="en-ID" sz="1200"/>
            <a:t> </a:t>
          </a:r>
          <a:r>
            <a:rPr lang="en-ID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Wicaksono</a:t>
          </a:r>
          <a:endParaRPr lang="en-US" sz="1200">
            <a:solidFill>
              <a:schemeClr val="dk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Tanggal: </a:t>
          </a:r>
          <a:b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01/01/2020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12</xdr:col>
      <xdr:colOff>135467</xdr:colOff>
      <xdr:row>24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B2F2F02-75FB-4413-9835-55E725032F54}"/>
            </a:ext>
          </a:extLst>
        </xdr:cNvPr>
        <xdr:cNvSpPr/>
      </xdr:nvSpPr>
      <xdr:spPr>
        <a:xfrm>
          <a:off x="12810067" y="3505200"/>
          <a:ext cx="2133600" cy="1206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Dibuat Oleh: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Shindy</a:t>
          </a: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Tanggal: </a:t>
          </a:r>
          <a:b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01/01/2020</a:t>
          </a:r>
        </a:p>
      </xdr:txBody>
    </xdr:sp>
    <xdr:clientData/>
  </xdr:twoCellAnchor>
  <xdr:twoCellAnchor>
    <xdr:from>
      <xdr:col>13</xdr:col>
      <xdr:colOff>908898</xdr:colOff>
      <xdr:row>18</xdr:row>
      <xdr:rowOff>20320</xdr:rowOff>
    </xdr:from>
    <xdr:to>
      <xdr:col>15</xdr:col>
      <xdr:colOff>771314</xdr:colOff>
      <xdr:row>24</xdr:row>
      <xdr:rowOff>67945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915E188-5ECD-4FC1-BFE3-02A516133130}"/>
            </a:ext>
          </a:extLst>
        </xdr:cNvPr>
        <xdr:cNvSpPr/>
      </xdr:nvSpPr>
      <xdr:spPr>
        <a:xfrm>
          <a:off x="16343631" y="3525520"/>
          <a:ext cx="2241550" cy="1216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Diperiksa Oleh: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D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Ryo</a:t>
          </a:r>
          <a:r>
            <a:rPr lang="en-ID" sz="1200"/>
            <a:t> </a:t>
          </a:r>
          <a:r>
            <a:rPr lang="en-ID" sz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Wicaksono</a:t>
          </a:r>
          <a:endParaRPr lang="en-US" sz="1200">
            <a:solidFill>
              <a:schemeClr val="dk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Tanggal: </a:t>
          </a:r>
          <a:b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01/01/2020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62"/>
  <sheetViews>
    <sheetView tabSelected="1" topLeftCell="F5" zoomScale="90" zoomScaleNormal="90" workbookViewId="0">
      <selection activeCell="F62" sqref="F62"/>
    </sheetView>
  </sheetViews>
  <sheetFormatPr defaultColWidth="9.109375" defaultRowHeight="15.6" x14ac:dyDescent="0.3"/>
  <cols>
    <col min="1" max="1" width="9.109375" style="1"/>
    <col min="2" max="2" width="53" style="1" customWidth="1"/>
    <col min="3" max="3" width="9.109375" style="1"/>
    <col min="4" max="5" width="17" style="1" customWidth="1"/>
    <col min="6" max="6" width="14.44140625" style="1" customWidth="1"/>
    <col min="7" max="7" width="11.44140625" style="1" bestFit="1" customWidth="1"/>
    <col min="8" max="8" width="28.109375" style="1" customWidth="1"/>
    <col min="9" max="11" width="9.109375" style="1"/>
    <col min="12" max="12" width="29.109375" style="1" bestFit="1" customWidth="1"/>
    <col min="13" max="13" width="9.109375" style="1"/>
    <col min="14" max="14" width="15.109375" style="1" bestFit="1" customWidth="1"/>
    <col min="15" max="15" width="19.6640625" style="1" bestFit="1" customWidth="1"/>
    <col min="16" max="16" width="13.88671875" style="1" bestFit="1" customWidth="1"/>
    <col min="17" max="16384" width="9.109375" style="1"/>
  </cols>
  <sheetData>
    <row r="3" spans="2:16" x14ac:dyDescent="0.3">
      <c r="B3" s="15" t="s">
        <v>0</v>
      </c>
      <c r="C3" s="15"/>
      <c r="D3" s="15"/>
      <c r="E3" s="15"/>
      <c r="F3" s="15"/>
      <c r="G3" s="15"/>
      <c r="H3" s="15"/>
      <c r="L3" s="5" t="s">
        <v>38</v>
      </c>
    </row>
    <row r="4" spans="2:16" x14ac:dyDescent="0.3">
      <c r="B4" s="4"/>
      <c r="C4" s="4"/>
      <c r="D4" s="4"/>
      <c r="E4" s="4"/>
      <c r="F4" s="4"/>
      <c r="G4" s="4"/>
      <c r="H4" s="4"/>
    </row>
    <row r="5" spans="2:16" x14ac:dyDescent="0.3">
      <c r="B5" s="5" t="s">
        <v>36</v>
      </c>
    </row>
    <row r="6" spans="2:16" x14ac:dyDescent="0.3">
      <c r="B6" s="2" t="s">
        <v>5</v>
      </c>
      <c r="C6" s="2" t="s">
        <v>2</v>
      </c>
      <c r="D6" s="2">
        <v>2018</v>
      </c>
      <c r="E6" s="2">
        <v>2019</v>
      </c>
      <c r="F6" s="2" t="s">
        <v>3</v>
      </c>
      <c r="G6" s="2" t="s">
        <v>4</v>
      </c>
      <c r="H6" s="2" t="s">
        <v>1</v>
      </c>
      <c r="L6" s="2" t="s">
        <v>38</v>
      </c>
      <c r="M6" s="2" t="s">
        <v>2</v>
      </c>
      <c r="N6" s="2" t="s">
        <v>45</v>
      </c>
      <c r="O6" s="2" t="s">
        <v>56</v>
      </c>
      <c r="P6" s="2" t="s">
        <v>55</v>
      </c>
    </row>
    <row r="7" spans="2:16" x14ac:dyDescent="0.3">
      <c r="B7" s="3" t="s">
        <v>6</v>
      </c>
      <c r="C7" s="3"/>
      <c r="D7" s="6"/>
      <c r="E7" s="6"/>
      <c r="F7" s="3"/>
      <c r="G7" s="3"/>
      <c r="H7" s="3"/>
      <c r="L7" s="3" t="s">
        <v>46</v>
      </c>
      <c r="M7" s="3"/>
      <c r="N7" s="11">
        <v>0.221</v>
      </c>
      <c r="O7" s="9">
        <f>E60/E40</f>
        <v>0.10380602146679822</v>
      </c>
      <c r="P7" s="14">
        <f t="shared" ref="P7:P8" si="0">O7-N7</f>
        <v>-0.11719397853320178</v>
      </c>
    </row>
    <row r="8" spans="2:16" x14ac:dyDescent="0.3">
      <c r="B8" s="3" t="s">
        <v>7</v>
      </c>
      <c r="C8" s="3"/>
      <c r="D8" s="6"/>
      <c r="E8" s="6"/>
      <c r="F8" s="3"/>
      <c r="G8" s="3"/>
      <c r="H8" s="3"/>
      <c r="L8" s="3" t="s">
        <v>47</v>
      </c>
      <c r="M8" s="3"/>
      <c r="N8" s="11">
        <v>7.1999999999999995E-2</v>
      </c>
      <c r="O8" s="9">
        <f>E60/E23</f>
        <v>5.4556025203878006E-2</v>
      </c>
      <c r="P8" s="14">
        <f t="shared" si="0"/>
        <v>-1.7443974796121989E-2</v>
      </c>
    </row>
    <row r="9" spans="2:16" x14ac:dyDescent="0.3">
      <c r="B9" s="3" t="s">
        <v>8</v>
      </c>
      <c r="C9" s="3"/>
      <c r="D9" s="6">
        <v>3344</v>
      </c>
      <c r="E9" s="6">
        <v>3008</v>
      </c>
      <c r="F9" s="8">
        <f>E9-D9</f>
        <v>-336</v>
      </c>
      <c r="G9" s="9">
        <f>(F9/D9)</f>
        <v>-0.10047846889952153</v>
      </c>
      <c r="H9" s="3" t="str">
        <f>IF(G9&gt;50%,"Naik Signifikan",IF(G9&lt;-50%,"Turun Signifikan",IF(AND(G9&lt;50%,G9&gt;0),"Naik","Turun")))</f>
        <v>Turun</v>
      </c>
      <c r="L9" s="3" t="s">
        <v>48</v>
      </c>
      <c r="M9" s="3"/>
      <c r="N9" s="12">
        <v>3.59</v>
      </c>
      <c r="O9" s="13">
        <f>E23/E34</f>
        <v>2.1077366364178314</v>
      </c>
      <c r="P9" s="14">
        <f>O9-N9</f>
        <v>-1.4822633635821685</v>
      </c>
    </row>
    <row r="10" spans="2:16" x14ac:dyDescent="0.3">
      <c r="B10" s="3" t="s">
        <v>9</v>
      </c>
      <c r="C10" s="3"/>
      <c r="D10" s="6">
        <v>7936</v>
      </c>
      <c r="E10" s="6">
        <v>2434</v>
      </c>
      <c r="F10" s="8">
        <f t="shared" ref="F10:F41" si="1">E10-D10</f>
        <v>-5502</v>
      </c>
      <c r="G10" s="9">
        <f t="shared" ref="G10:G41" si="2">(F10/D10)</f>
        <v>-0.69329637096774188</v>
      </c>
      <c r="H10" s="3" t="str">
        <f t="shared" ref="H10:H41" si="3">IF(G10&gt;50%,"Naik Signifikan",IF(G10&lt;-50%,"Turun Signifikan",IF(AND(G10&lt;50%,G10&gt;0),"Naik","Turun")))</f>
        <v>Turun Signifikan</v>
      </c>
      <c r="L10" s="3" t="s">
        <v>49</v>
      </c>
      <c r="M10" s="3"/>
      <c r="N10" s="12">
        <v>8.14</v>
      </c>
      <c r="O10" s="13"/>
      <c r="P10" s="14"/>
    </row>
    <row r="11" spans="2:16" x14ac:dyDescent="0.3">
      <c r="B11" s="3" t="s">
        <v>10</v>
      </c>
      <c r="C11" s="3"/>
      <c r="D11" s="6">
        <v>2843</v>
      </c>
      <c r="E11" s="6">
        <v>3853</v>
      </c>
      <c r="F11" s="8">
        <f t="shared" si="1"/>
        <v>1010</v>
      </c>
      <c r="G11" s="9">
        <f t="shared" si="2"/>
        <v>0.35525852972212452</v>
      </c>
      <c r="H11" s="3" t="str">
        <f t="shared" si="3"/>
        <v>Naik</v>
      </c>
      <c r="L11" s="3" t="s">
        <v>50</v>
      </c>
      <c r="M11" s="3"/>
      <c r="N11" s="12">
        <v>44.84</v>
      </c>
      <c r="O11" s="13"/>
      <c r="P11" s="14"/>
    </row>
    <row r="12" spans="2:16" x14ac:dyDescent="0.3">
      <c r="B12" s="3" t="s">
        <v>11</v>
      </c>
      <c r="C12" s="3"/>
      <c r="D12" s="6">
        <v>1367</v>
      </c>
      <c r="E12" s="6">
        <v>1562</v>
      </c>
      <c r="F12" s="8">
        <f t="shared" si="1"/>
        <v>195</v>
      </c>
      <c r="G12" s="9">
        <f t="shared" si="2"/>
        <v>0.14264813460131676</v>
      </c>
      <c r="H12" s="3" t="str">
        <f t="shared" si="3"/>
        <v>Naik</v>
      </c>
      <c r="L12" s="3" t="s">
        <v>51</v>
      </c>
      <c r="M12" s="3"/>
      <c r="N12" s="12">
        <v>2.58</v>
      </c>
      <c r="O12" s="13">
        <f>E34/E40</f>
        <v>0.90274165097019166</v>
      </c>
      <c r="P12" s="14">
        <f t="shared" ref="P12:P15" si="4">O12-N12</f>
        <v>-1.6772583490298083</v>
      </c>
    </row>
    <row r="13" spans="2:16" x14ac:dyDescent="0.3">
      <c r="B13" s="3" t="s">
        <v>12</v>
      </c>
      <c r="C13" s="3"/>
      <c r="D13" s="6">
        <f>SUM(D9:D12)</f>
        <v>15490</v>
      </c>
      <c r="E13" s="6">
        <f>SUM(E9:E12)</f>
        <v>10857</v>
      </c>
      <c r="F13" s="8">
        <f>E13-D13</f>
        <v>-4633</v>
      </c>
      <c r="G13" s="9">
        <f>(F13/D13)</f>
        <v>-0.29909619109102648</v>
      </c>
      <c r="H13" s="3" t="str">
        <f t="shared" si="3"/>
        <v>Turun</v>
      </c>
      <c r="L13" s="3" t="s">
        <v>52</v>
      </c>
      <c r="M13" s="3"/>
      <c r="N13" s="12">
        <v>1.5</v>
      </c>
      <c r="O13" s="13">
        <f>E57/E58</f>
        <v>2.376040428061831</v>
      </c>
      <c r="P13" s="14">
        <f t="shared" si="4"/>
        <v>0.87604042806183102</v>
      </c>
    </row>
    <row r="14" spans="2:16" x14ac:dyDescent="0.3">
      <c r="B14" s="3"/>
      <c r="C14" s="3"/>
      <c r="D14" s="6"/>
      <c r="E14" s="6"/>
      <c r="F14" s="8"/>
      <c r="G14" s="9"/>
      <c r="H14" s="3"/>
      <c r="L14" s="3" t="s">
        <v>53</v>
      </c>
      <c r="M14" s="3"/>
      <c r="N14" s="12">
        <v>1.2</v>
      </c>
      <c r="O14" s="13">
        <f>E13/E31</f>
        <v>0.8228740336516599</v>
      </c>
      <c r="P14" s="14">
        <f t="shared" si="4"/>
        <v>-0.37712596634834006</v>
      </c>
    </row>
    <row r="15" spans="2:16" x14ac:dyDescent="0.3">
      <c r="B15" s="3" t="s">
        <v>13</v>
      </c>
      <c r="C15" s="3"/>
      <c r="D15" s="6"/>
      <c r="E15" s="6"/>
      <c r="F15" s="8"/>
      <c r="G15" s="9"/>
      <c r="H15" s="3"/>
      <c r="L15" s="3" t="s">
        <v>54</v>
      </c>
      <c r="M15" s="3"/>
      <c r="N15" s="11">
        <v>9.8000000000000004E-2</v>
      </c>
      <c r="O15" s="13">
        <f>E60/E55</f>
        <v>0.190612132857535</v>
      </c>
      <c r="P15" s="14">
        <f t="shared" si="4"/>
        <v>9.2612132857535001E-2</v>
      </c>
    </row>
    <row r="16" spans="2:16" x14ac:dyDescent="0.3">
      <c r="B16" s="3" t="s">
        <v>14</v>
      </c>
      <c r="C16" s="3"/>
      <c r="D16" s="6">
        <v>44036</v>
      </c>
      <c r="E16" s="6">
        <v>69100</v>
      </c>
      <c r="F16" s="8">
        <f t="shared" si="1"/>
        <v>25064</v>
      </c>
      <c r="G16" s="9">
        <f t="shared" si="2"/>
        <v>0.56917067853574344</v>
      </c>
      <c r="H16" s="3" t="str">
        <f t="shared" si="3"/>
        <v>Naik Signifikan</v>
      </c>
    </row>
    <row r="17" spans="2:8" x14ac:dyDescent="0.3">
      <c r="B17" s="3" t="s">
        <v>15</v>
      </c>
      <c r="C17" s="3"/>
      <c r="D17" s="6">
        <v>-13935</v>
      </c>
      <c r="E17" s="6">
        <v>-16476</v>
      </c>
      <c r="F17" s="8">
        <f t="shared" si="1"/>
        <v>-2541</v>
      </c>
      <c r="G17" s="9">
        <f t="shared" si="2"/>
        <v>0.18234660925726587</v>
      </c>
      <c r="H17" s="3" t="str">
        <f t="shared" si="3"/>
        <v>Naik</v>
      </c>
    </row>
    <row r="18" spans="2:8" x14ac:dyDescent="0.3">
      <c r="B18" s="3" t="s">
        <v>16</v>
      </c>
      <c r="C18" s="3"/>
      <c r="D18" s="6">
        <f>SUM(D16:D17)</f>
        <v>30101</v>
      </c>
      <c r="E18" s="6">
        <f>SUM(E16:E17)</f>
        <v>52624</v>
      </c>
      <c r="F18" s="8">
        <f t="shared" si="1"/>
        <v>22523</v>
      </c>
      <c r="G18" s="9">
        <f t="shared" si="2"/>
        <v>0.74824756652602908</v>
      </c>
      <c r="H18" s="3" t="str">
        <f t="shared" si="3"/>
        <v>Naik Signifikan</v>
      </c>
    </row>
    <row r="19" spans="2:8" x14ac:dyDescent="0.3">
      <c r="B19" s="3"/>
      <c r="C19" s="3"/>
      <c r="D19" s="6"/>
      <c r="E19" s="6"/>
      <c r="F19" s="8"/>
      <c r="G19" s="9"/>
      <c r="H19" s="3"/>
    </row>
    <row r="20" spans="2:8" x14ac:dyDescent="0.3">
      <c r="B20" s="3" t="s">
        <v>17</v>
      </c>
      <c r="C20" s="3"/>
      <c r="D20" s="6"/>
      <c r="E20" s="6"/>
      <c r="F20" s="8"/>
      <c r="G20" s="9"/>
      <c r="H20" s="3"/>
    </row>
    <row r="21" spans="2:8" x14ac:dyDescent="0.3">
      <c r="B21" s="3" t="s">
        <v>18</v>
      </c>
      <c r="C21" s="3"/>
      <c r="D21" s="6">
        <v>25219</v>
      </c>
      <c r="E21" s="6">
        <v>160</v>
      </c>
      <c r="F21" s="8">
        <f t="shared" si="1"/>
        <v>-25059</v>
      </c>
      <c r="G21" s="9">
        <f t="shared" si="2"/>
        <v>-0.99365557714421671</v>
      </c>
      <c r="H21" s="3" t="str">
        <f t="shared" si="3"/>
        <v>Turun Signifikan</v>
      </c>
    </row>
    <row r="22" spans="2:8" x14ac:dyDescent="0.3">
      <c r="B22" s="3" t="s">
        <v>19</v>
      </c>
      <c r="C22" s="3"/>
      <c r="D22" s="6">
        <f>SUM(D21)</f>
        <v>25219</v>
      </c>
      <c r="E22" s="6">
        <f>SUM(E21)</f>
        <v>160</v>
      </c>
      <c r="F22" s="8">
        <f t="shared" si="1"/>
        <v>-25059</v>
      </c>
      <c r="G22" s="9">
        <f t="shared" si="2"/>
        <v>-0.99365557714421671</v>
      </c>
      <c r="H22" s="3" t="str">
        <f t="shared" si="3"/>
        <v>Turun Signifikan</v>
      </c>
    </row>
    <row r="23" spans="2:8" x14ac:dyDescent="0.3">
      <c r="B23" s="3" t="s">
        <v>20</v>
      </c>
      <c r="C23" s="3"/>
      <c r="D23" s="7">
        <f>SUM(D13,D18,D22)</f>
        <v>70810</v>
      </c>
      <c r="E23" s="7">
        <f>SUM(E13,E18,E22)</f>
        <v>63641</v>
      </c>
      <c r="F23" s="8">
        <f t="shared" si="1"/>
        <v>-7169</v>
      </c>
      <c r="G23" s="9">
        <f t="shared" si="2"/>
        <v>-0.10124276232170597</v>
      </c>
      <c r="H23" s="3" t="str">
        <f t="shared" si="3"/>
        <v>Turun</v>
      </c>
    </row>
    <row r="24" spans="2:8" x14ac:dyDescent="0.3">
      <c r="B24" s="3"/>
      <c r="C24" s="3"/>
      <c r="D24" s="6"/>
      <c r="E24" s="6"/>
      <c r="F24" s="8"/>
      <c r="G24" s="9"/>
      <c r="H24" s="3"/>
    </row>
    <row r="25" spans="2:8" x14ac:dyDescent="0.3">
      <c r="B25" s="3" t="s">
        <v>21</v>
      </c>
      <c r="C25" s="3"/>
      <c r="D25" s="6"/>
      <c r="E25" s="6"/>
      <c r="F25" s="8"/>
      <c r="G25" s="9"/>
      <c r="H25" s="3"/>
    </row>
    <row r="26" spans="2:8" x14ac:dyDescent="0.3">
      <c r="B26" s="3" t="s">
        <v>22</v>
      </c>
      <c r="C26" s="3"/>
      <c r="D26" s="6"/>
      <c r="E26" s="6"/>
      <c r="F26" s="8"/>
      <c r="G26" s="9"/>
      <c r="H26" s="3"/>
    </row>
    <row r="27" spans="2:8" x14ac:dyDescent="0.3">
      <c r="B27" s="3" t="s">
        <v>23</v>
      </c>
      <c r="C27" s="3"/>
      <c r="D27" s="6">
        <v>13527</v>
      </c>
      <c r="E27" s="6">
        <v>10980</v>
      </c>
      <c r="F27" s="8">
        <f t="shared" si="1"/>
        <v>-2547</v>
      </c>
      <c r="G27" s="9">
        <f t="shared" si="2"/>
        <v>-0.18829008649367932</v>
      </c>
      <c r="H27" s="3" t="str">
        <f t="shared" si="3"/>
        <v>Turun</v>
      </c>
    </row>
    <row r="28" spans="2:8" x14ac:dyDescent="0.3">
      <c r="B28" s="3" t="s">
        <v>24</v>
      </c>
      <c r="C28" s="3"/>
      <c r="D28" s="6">
        <v>1565</v>
      </c>
      <c r="E28" s="6">
        <v>1065</v>
      </c>
      <c r="F28" s="8">
        <f t="shared" si="1"/>
        <v>-500</v>
      </c>
      <c r="G28" s="9">
        <f t="shared" si="2"/>
        <v>-0.31948881789137379</v>
      </c>
      <c r="H28" s="3" t="str">
        <f t="shared" si="3"/>
        <v>Turun</v>
      </c>
    </row>
    <row r="29" spans="2:8" x14ac:dyDescent="0.3">
      <c r="B29" s="3" t="s">
        <v>25</v>
      </c>
      <c r="C29" s="3"/>
      <c r="D29" s="6">
        <v>790</v>
      </c>
      <c r="E29" s="6">
        <v>576</v>
      </c>
      <c r="F29" s="8">
        <f t="shared" si="1"/>
        <v>-214</v>
      </c>
      <c r="G29" s="9">
        <f t="shared" si="2"/>
        <v>-0.27088607594936709</v>
      </c>
      <c r="H29" s="3" t="str">
        <f t="shared" si="3"/>
        <v>Turun</v>
      </c>
    </row>
    <row r="30" spans="2:8" x14ac:dyDescent="0.3">
      <c r="B30" s="3" t="s">
        <v>26</v>
      </c>
      <c r="C30" s="3"/>
      <c r="D30" s="6">
        <v>847</v>
      </c>
      <c r="E30" s="6">
        <v>573</v>
      </c>
      <c r="F30" s="8">
        <f t="shared" si="1"/>
        <v>-274</v>
      </c>
      <c r="G30" s="9">
        <f t="shared" si="2"/>
        <v>-0.32349468713105078</v>
      </c>
      <c r="H30" s="3" t="str">
        <f t="shared" si="3"/>
        <v>Turun</v>
      </c>
    </row>
    <row r="31" spans="2:8" x14ac:dyDescent="0.3">
      <c r="B31" s="3" t="s">
        <v>27</v>
      </c>
      <c r="C31" s="3"/>
      <c r="D31" s="6">
        <f>SUM(D27:D30)</f>
        <v>16729</v>
      </c>
      <c r="E31" s="6">
        <f>SUM(E27:E30)</f>
        <v>13194</v>
      </c>
      <c r="F31" s="8">
        <f t="shared" si="1"/>
        <v>-3535</v>
      </c>
      <c r="G31" s="9">
        <f t="shared" si="2"/>
        <v>-0.21130970171558372</v>
      </c>
      <c r="H31" s="3" t="str">
        <f t="shared" si="3"/>
        <v>Turun</v>
      </c>
    </row>
    <row r="32" spans="2:8" x14ac:dyDescent="0.3">
      <c r="B32" s="3"/>
      <c r="C32" s="3"/>
      <c r="D32" s="6"/>
      <c r="E32" s="6"/>
      <c r="F32" s="8"/>
      <c r="G32" s="9"/>
      <c r="H32" s="3"/>
    </row>
    <row r="33" spans="2:8" x14ac:dyDescent="0.3">
      <c r="B33" s="3" t="s">
        <v>28</v>
      </c>
      <c r="C33" s="3"/>
      <c r="D33" s="6">
        <v>24000</v>
      </c>
      <c r="E33" s="6">
        <v>17000</v>
      </c>
      <c r="F33" s="8">
        <f t="shared" si="1"/>
        <v>-7000</v>
      </c>
      <c r="G33" s="9">
        <f t="shared" si="2"/>
        <v>-0.29166666666666669</v>
      </c>
      <c r="H33" s="3" t="str">
        <f t="shared" si="3"/>
        <v>Turun</v>
      </c>
    </row>
    <row r="34" spans="2:8" x14ac:dyDescent="0.3">
      <c r="B34" s="3" t="s">
        <v>29</v>
      </c>
      <c r="C34" s="3"/>
      <c r="D34" s="7">
        <f>SUM(D33,D31)</f>
        <v>40729</v>
      </c>
      <c r="E34" s="7">
        <f>SUM(E33,E31)</f>
        <v>30194</v>
      </c>
      <c r="F34" s="8">
        <f t="shared" si="1"/>
        <v>-10535</v>
      </c>
      <c r="G34" s="9">
        <f t="shared" si="2"/>
        <v>-0.25866090500626088</v>
      </c>
      <c r="H34" s="3" t="str">
        <f t="shared" si="3"/>
        <v>Turun</v>
      </c>
    </row>
    <row r="35" spans="2:8" x14ac:dyDescent="0.3">
      <c r="B35" s="3"/>
      <c r="C35" s="3"/>
      <c r="D35" s="6"/>
      <c r="E35" s="6"/>
      <c r="F35" s="8"/>
      <c r="G35" s="9"/>
      <c r="H35" s="3"/>
    </row>
    <row r="36" spans="2:8" x14ac:dyDescent="0.3">
      <c r="B36" s="3" t="s">
        <v>30</v>
      </c>
      <c r="C36" s="3"/>
      <c r="D36" s="6"/>
      <c r="E36" s="6"/>
      <c r="F36" s="8"/>
      <c r="G36" s="9"/>
      <c r="H36" s="3"/>
    </row>
    <row r="37" spans="2:8" x14ac:dyDescent="0.3">
      <c r="B37" s="3" t="s">
        <v>31</v>
      </c>
      <c r="C37" s="3"/>
      <c r="D37" s="6">
        <v>10000</v>
      </c>
      <c r="E37" s="6">
        <v>10000</v>
      </c>
      <c r="F37" s="8">
        <f t="shared" si="1"/>
        <v>0</v>
      </c>
      <c r="G37" s="9">
        <f t="shared" si="2"/>
        <v>0</v>
      </c>
      <c r="H37" s="3" t="str">
        <f t="shared" si="3"/>
        <v>Turun</v>
      </c>
    </row>
    <row r="38" spans="2:8" x14ac:dyDescent="0.3">
      <c r="B38" s="3" t="s">
        <v>32</v>
      </c>
      <c r="C38" s="3"/>
      <c r="D38" s="6">
        <v>675</v>
      </c>
      <c r="E38" s="6">
        <v>675</v>
      </c>
      <c r="F38" s="8">
        <f t="shared" si="1"/>
        <v>0</v>
      </c>
      <c r="G38" s="9">
        <f t="shared" si="2"/>
        <v>0</v>
      </c>
      <c r="H38" s="3" t="str">
        <f t="shared" si="3"/>
        <v>Turun</v>
      </c>
    </row>
    <row r="39" spans="2:8" x14ac:dyDescent="0.3">
      <c r="B39" s="3" t="s">
        <v>33</v>
      </c>
      <c r="C39" s="3"/>
      <c r="D39" s="6">
        <v>19406</v>
      </c>
      <c r="E39" s="6">
        <v>22772</v>
      </c>
      <c r="F39" s="8">
        <f t="shared" si="1"/>
        <v>3366</v>
      </c>
      <c r="G39" s="9">
        <f t="shared" si="2"/>
        <v>0.1734515098423168</v>
      </c>
      <c r="H39" s="3" t="str">
        <f t="shared" si="3"/>
        <v>Naik</v>
      </c>
    </row>
    <row r="40" spans="2:8" x14ac:dyDescent="0.3">
      <c r="B40" s="3" t="s">
        <v>34</v>
      </c>
      <c r="C40" s="3"/>
      <c r="D40" s="6">
        <f>SUM(D37:D39)</f>
        <v>30081</v>
      </c>
      <c r="E40" s="6">
        <f>SUM(E37:E39)</f>
        <v>33447</v>
      </c>
      <c r="F40" s="8">
        <f t="shared" si="1"/>
        <v>3366</v>
      </c>
      <c r="G40" s="9">
        <f t="shared" si="2"/>
        <v>0.11189787573551412</v>
      </c>
      <c r="H40" s="3" t="str">
        <f t="shared" si="3"/>
        <v>Naik</v>
      </c>
    </row>
    <row r="41" spans="2:8" x14ac:dyDescent="0.3">
      <c r="B41" s="3" t="s">
        <v>35</v>
      </c>
      <c r="C41" s="3"/>
      <c r="D41" s="7">
        <f>SUM(D31,D34,D40)</f>
        <v>87539</v>
      </c>
      <c r="E41" s="7">
        <f>SUM(E34,E40)</f>
        <v>63641</v>
      </c>
      <c r="F41" s="8">
        <f t="shared" si="1"/>
        <v>-23898</v>
      </c>
      <c r="G41" s="9">
        <f t="shared" si="2"/>
        <v>-0.27299832074846642</v>
      </c>
      <c r="H41" s="3" t="str">
        <f t="shared" si="3"/>
        <v>Turun</v>
      </c>
    </row>
    <row r="52" spans="2:8" x14ac:dyDescent="0.3">
      <c r="B52" s="15" t="s">
        <v>37</v>
      </c>
      <c r="C52" s="15"/>
      <c r="D52" s="15"/>
      <c r="E52" s="15"/>
      <c r="F52" s="15"/>
      <c r="G52" s="15"/>
      <c r="H52" s="15"/>
    </row>
    <row r="53" spans="2:8" x14ac:dyDescent="0.3">
      <c r="B53" s="5" t="s">
        <v>36</v>
      </c>
    </row>
    <row r="54" spans="2:8" x14ac:dyDescent="0.3">
      <c r="B54" s="2" t="s">
        <v>5</v>
      </c>
      <c r="C54" s="2" t="s">
        <v>2</v>
      </c>
      <c r="D54" s="2">
        <v>2018</v>
      </c>
      <c r="E54" s="2">
        <v>2019</v>
      </c>
      <c r="F54" s="2" t="s">
        <v>3</v>
      </c>
      <c r="G54" s="2" t="s">
        <v>4</v>
      </c>
      <c r="H54" s="2" t="s">
        <v>1</v>
      </c>
    </row>
    <row r="55" spans="2:8" x14ac:dyDescent="0.3">
      <c r="B55" s="3" t="s">
        <v>39</v>
      </c>
      <c r="C55" s="3"/>
      <c r="D55" s="6">
        <v>13750</v>
      </c>
      <c r="E55" s="6">
        <v>18215</v>
      </c>
      <c r="F55" s="8">
        <f>E55-D55</f>
        <v>4465</v>
      </c>
      <c r="G55" s="9">
        <f>F55/D55</f>
        <v>0.32472727272727275</v>
      </c>
      <c r="H55" s="3" t="str">
        <f>IF(G55&gt;50%,"Naik Signifikan",IF(G55&lt;-50%,"Turun Signifikan",IF(AND(G55&lt;50%,G55&gt;0),"Naik","Turun")))</f>
        <v>Naik</v>
      </c>
    </row>
    <row r="56" spans="2:8" x14ac:dyDescent="0.3">
      <c r="B56" s="3" t="s">
        <v>40</v>
      </c>
      <c r="C56" s="3"/>
      <c r="D56" s="6">
        <v>7508</v>
      </c>
      <c r="E56" s="6">
        <v>10222</v>
      </c>
      <c r="F56" s="8">
        <f t="shared" ref="F56:F60" si="5">E56-D56</f>
        <v>2714</v>
      </c>
      <c r="G56" s="9">
        <f t="shared" ref="G56:G60" si="6">F56/D56</f>
        <v>0.36148108684070324</v>
      </c>
      <c r="H56" s="3" t="str">
        <f t="shared" ref="H56:H60" si="7">IF(G56&gt;50%,"Naik Signifikan",IF(G56&lt;-50%,"Turun Signifikan",IF(AND(G56&lt;50%,G56&gt;0),"Naik","Turun")))</f>
        <v>Naik</v>
      </c>
    </row>
    <row r="57" spans="2:8" x14ac:dyDescent="0.3">
      <c r="B57" s="3" t="s">
        <v>41</v>
      </c>
      <c r="C57" s="3"/>
      <c r="D57" s="6">
        <f>D55-D56</f>
        <v>6242</v>
      </c>
      <c r="E57" s="6">
        <v>7993</v>
      </c>
      <c r="F57" s="8">
        <f t="shared" si="5"/>
        <v>1751</v>
      </c>
      <c r="G57" s="9">
        <f t="shared" si="6"/>
        <v>0.28051906440243513</v>
      </c>
      <c r="H57" s="3" t="str">
        <f t="shared" si="7"/>
        <v>Naik</v>
      </c>
    </row>
    <row r="58" spans="2:8" x14ac:dyDescent="0.3">
      <c r="B58" s="3" t="s">
        <v>42</v>
      </c>
      <c r="C58" s="3"/>
      <c r="D58" s="6">
        <v>2881</v>
      </c>
      <c r="E58" s="6">
        <v>3364</v>
      </c>
      <c r="F58" s="8">
        <f t="shared" si="5"/>
        <v>483</v>
      </c>
      <c r="G58" s="9">
        <f t="shared" si="6"/>
        <v>0.16765012148559527</v>
      </c>
      <c r="H58" s="3" t="str">
        <f t="shared" si="7"/>
        <v>Naik</v>
      </c>
    </row>
    <row r="59" spans="2:8" x14ac:dyDescent="0.3">
      <c r="B59" s="3" t="s">
        <v>43</v>
      </c>
      <c r="C59" s="3"/>
      <c r="D59" s="1">
        <v>840</v>
      </c>
      <c r="E59" s="6">
        <v>1157</v>
      </c>
      <c r="F59" s="8">
        <f t="shared" si="5"/>
        <v>317</v>
      </c>
      <c r="G59" s="9">
        <f t="shared" si="6"/>
        <v>0.37738095238095237</v>
      </c>
      <c r="H59" s="3" t="str">
        <f t="shared" si="7"/>
        <v>Naik</v>
      </c>
    </row>
    <row r="60" spans="2:8" x14ac:dyDescent="0.3">
      <c r="B60" s="10" t="s">
        <v>44</v>
      </c>
      <c r="C60" s="3"/>
      <c r="D60" s="7">
        <f>D57-D58-D59</f>
        <v>2521</v>
      </c>
      <c r="E60" s="7">
        <f>E57-E58-E59</f>
        <v>3472</v>
      </c>
      <c r="F60" s="8">
        <f t="shared" si="5"/>
        <v>951</v>
      </c>
      <c r="G60" s="9">
        <f t="shared" si="6"/>
        <v>0.37723125743752478</v>
      </c>
      <c r="H60" s="3" t="str">
        <f t="shared" si="7"/>
        <v>Naik</v>
      </c>
    </row>
    <row r="62" spans="2:8" x14ac:dyDescent="0.3">
      <c r="E62" s="16"/>
      <c r="F62" s="16"/>
    </row>
  </sheetData>
  <mergeCells count="2">
    <mergeCell ref="B3:H3"/>
    <mergeCell ref="B52:H5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8ACF-DCEF-48E1-89A4-93E7E6AC95DE}">
  <dimension ref="B2:B13"/>
  <sheetViews>
    <sheetView workbookViewId="0">
      <selection activeCell="B3" sqref="B3"/>
    </sheetView>
  </sheetViews>
  <sheetFormatPr defaultRowHeight="14.4" x14ac:dyDescent="0.3"/>
  <sheetData>
    <row r="2" spans="2:2" x14ac:dyDescent="0.3">
      <c r="B2" t="s">
        <v>57</v>
      </c>
    </row>
    <row r="3" spans="2:2" x14ac:dyDescent="0.3">
      <c r="B3" s="17">
        <f>5%*('Prosedur Analitis'!E57-'Prosedur Analitis'!E58)</f>
        <v>231.45000000000002</v>
      </c>
    </row>
    <row r="5" spans="2:2" x14ac:dyDescent="0.3">
      <c r="B5" t="s">
        <v>58</v>
      </c>
    </row>
    <row r="6" spans="2:2" x14ac:dyDescent="0.3">
      <c r="B6" s="17">
        <f>50%*B3</f>
        <v>115.72500000000001</v>
      </c>
    </row>
    <row r="9" spans="2:2" x14ac:dyDescent="0.3">
      <c r="B9" t="s">
        <v>59</v>
      </c>
    </row>
    <row r="10" spans="2:2" x14ac:dyDescent="0.3">
      <c r="B10" s="17">
        <f>10%*B6</f>
        <v>11.572500000000002</v>
      </c>
    </row>
    <row r="13" spans="2:2" x14ac:dyDescent="0.3">
      <c r="B1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Prosedur Analitis</vt:lpstr>
      <vt:lpstr>No 6 Materialitas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KimbellWasHere</dc:creator>
  <cp:lastModifiedBy>shindy</cp:lastModifiedBy>
  <dcterms:created xsi:type="dcterms:W3CDTF">2021-04-21T09:28:02Z</dcterms:created>
  <dcterms:modified xsi:type="dcterms:W3CDTF">2022-10-31T10:49:23Z</dcterms:modified>
</cp:coreProperties>
</file>