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ente\Desktop\Paper_Steinbach\"/>
    </mc:Choice>
  </mc:AlternateContent>
  <xr:revisionPtr revIDLastSave="0" documentId="13_ncr:1_{504790A7-3F84-47D4-94BC-7ECD66C4958C}" xr6:coauthVersionLast="47" xr6:coauthVersionMax="47" xr10:uidLastSave="{00000000-0000-0000-0000-000000000000}"/>
  <bookViews>
    <workbookView xWindow="870" yWindow="1065" windowWidth="18540" windowHeight="13350" xr2:uid="{00000000-000D-0000-FFFF-FFFF00000000}"/>
  </bookViews>
  <sheets>
    <sheet name="DeSiO-beam" sheetId="8" r:id="rId1"/>
    <sheet name="L600" sheetId="9" r:id="rId2"/>
    <sheet name="evaluation" sheetId="13" r:id="rId3"/>
    <sheet name="eigenfrequencies" sheetId="14" r:id="rId4"/>
    <sheet name="Tabelle1" sheetId="15" r:id="rId5"/>
  </sheets>
  <definedNames>
    <definedName name="A">'DeSiO-beam'!#REF!</definedName>
    <definedName name="b">'DeSiO-beam'!#REF!</definedName>
    <definedName name="ch">'DeSiO-beam'!#REF!</definedName>
    <definedName name="co">'DeSiO-beam'!#REF!</definedName>
    <definedName name="h">'DeSiO-beam'!#REF!</definedName>
    <definedName name="Ia">'DeSiO-beam'!#REF!</definedName>
    <definedName name="K">'DeSiO-beam'!#REF!</definedName>
    <definedName name="L">'DeSiO-beam'!#REF!</definedName>
    <definedName name="m">'DeSiO-beam'!#REF!</definedName>
    <definedName name="ra">'DeSiO-beam'!#REF!</definedName>
    <definedName name="rho">'DeSiO-beam'!#REF!</definedName>
    <definedName name="rhoA">'DeSiO-beam'!#REF!</definedName>
    <definedName name="rhoIa">'DeSiO-beam'!#REF!</definedName>
    <definedName name="wa">'DeSiO-beam'!#REF!</definedName>
    <definedName name="wh">'DeSiO-beam'!#REF!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8" l="1"/>
  <c r="J15" i="8" s="1"/>
  <c r="D5" i="8"/>
  <c r="D4" i="8"/>
  <c r="D14" i="8"/>
  <c r="D12" i="8"/>
  <c r="D18" i="8"/>
  <c r="D13" i="8"/>
  <c r="C5" i="14"/>
  <c r="C6" i="14"/>
  <c r="C7" i="14"/>
  <c r="C8" i="14"/>
  <c r="C9" i="14"/>
  <c r="C4" i="14"/>
  <c r="H15" i="8" l="1"/>
  <c r="I15" i="8"/>
  <c r="M14" i="8"/>
  <c r="K14" i="8"/>
  <c r="L14" i="8"/>
  <c r="L66" i="13"/>
  <c r="L65" i="13"/>
  <c r="L64" i="13"/>
  <c r="L72" i="13"/>
  <c r="L71" i="13"/>
  <c r="L68" i="13"/>
  <c r="L67" i="13"/>
  <c r="M82" i="13"/>
  <c r="L82" i="13" s="1"/>
  <c r="M80" i="13"/>
  <c r="M74" i="13"/>
  <c r="M73" i="13"/>
  <c r="L73" i="13" s="1"/>
  <c r="M72" i="13"/>
  <c r="M71" i="13"/>
  <c r="M70" i="13"/>
  <c r="L70" i="13" s="1"/>
  <c r="M68" i="13"/>
  <c r="M67" i="13"/>
  <c r="M66" i="13"/>
  <c r="M65" i="13"/>
  <c r="M64" i="13"/>
  <c r="M58" i="13"/>
  <c r="M81" i="13"/>
  <c r="L81" i="13"/>
  <c r="L80" i="13"/>
  <c r="M79" i="13"/>
  <c r="L79" i="13"/>
  <c r="M78" i="13"/>
  <c r="L78" i="13"/>
  <c r="M77" i="13"/>
  <c r="L77" i="13" s="1"/>
  <c r="M76" i="13"/>
  <c r="L76" i="13"/>
  <c r="M75" i="13"/>
  <c r="L75" i="13"/>
  <c r="L74" i="13"/>
  <c r="M69" i="13"/>
  <c r="L69" i="13"/>
  <c r="M63" i="13"/>
  <c r="L63" i="13"/>
  <c r="M62" i="13"/>
  <c r="L62" i="13"/>
  <c r="M61" i="13"/>
  <c r="L61" i="13"/>
  <c r="M60" i="13"/>
  <c r="L60" i="13"/>
  <c r="M59" i="13"/>
  <c r="L59" i="13"/>
  <c r="L58" i="13"/>
  <c r="M52" i="13"/>
  <c r="L52" i="13"/>
  <c r="L32" i="13"/>
  <c r="L31" i="13"/>
  <c r="M41" i="13"/>
  <c r="M40" i="13"/>
  <c r="M55" i="13"/>
  <c r="L55" i="13" s="1"/>
  <c r="M54" i="13"/>
  <c r="L54" i="13" s="1"/>
  <c r="M53" i="13"/>
  <c r="L53" i="13" s="1"/>
  <c r="M50" i="13"/>
  <c r="L50" i="13" s="1"/>
  <c r="M49" i="13"/>
  <c r="L49" i="13" s="1"/>
  <c r="M48" i="13"/>
  <c r="M46" i="13"/>
  <c r="L46" i="13" s="1"/>
  <c r="M47" i="13"/>
  <c r="L47" i="13" s="1"/>
  <c r="M45" i="13"/>
  <c r="L45" i="13"/>
  <c r="L40" i="13"/>
  <c r="L33" i="13"/>
  <c r="L34" i="13"/>
  <c r="L35" i="13"/>
  <c r="L36" i="13"/>
  <c r="L37" i="13"/>
  <c r="L38" i="13"/>
  <c r="L39" i="13"/>
  <c r="M51" i="13"/>
  <c r="L51" i="13"/>
  <c r="L48" i="13"/>
  <c r="M44" i="13"/>
  <c r="L44" i="13"/>
  <c r="M43" i="13"/>
  <c r="L43" i="13"/>
  <c r="M42" i="13"/>
  <c r="L42" i="13"/>
  <c r="L41" i="13"/>
  <c r="M39" i="13"/>
  <c r="M38" i="13"/>
  <c r="M37" i="13"/>
  <c r="M36" i="13"/>
  <c r="M35" i="13"/>
  <c r="M34" i="13"/>
  <c r="M33" i="13"/>
  <c r="M32" i="13"/>
  <c r="M31" i="13"/>
  <c r="L18" i="13"/>
  <c r="L19" i="13"/>
  <c r="L24" i="13"/>
  <c r="L25" i="13"/>
  <c r="L26" i="13"/>
  <c r="L17" i="13"/>
  <c r="M28" i="13"/>
  <c r="L28" i="13" s="1"/>
  <c r="M27" i="13"/>
  <c r="L27" i="13" s="1"/>
  <c r="M26" i="13"/>
  <c r="M25" i="13"/>
  <c r="M24" i="13"/>
  <c r="M23" i="13"/>
  <c r="L23" i="13" s="1"/>
  <c r="M22" i="13"/>
  <c r="L22" i="13" s="1"/>
  <c r="M21" i="13"/>
  <c r="L21" i="13" s="1"/>
  <c r="M20" i="13"/>
  <c r="L20" i="13" s="1"/>
  <c r="M16" i="13"/>
  <c r="M17" i="13"/>
  <c r="M18" i="13"/>
  <c r="M19" i="13"/>
  <c r="M15" i="13"/>
  <c r="M5" i="13"/>
  <c r="M6" i="13"/>
  <c r="M7" i="13"/>
  <c r="M8" i="13"/>
  <c r="M9" i="13"/>
  <c r="M10" i="13"/>
  <c r="M11" i="13"/>
  <c r="M12" i="13"/>
  <c r="M13" i="13"/>
  <c r="M14" i="13"/>
  <c r="M4" i="13"/>
  <c r="L5" i="13"/>
  <c r="L6" i="13"/>
  <c r="L7" i="13"/>
  <c r="L8" i="13"/>
  <c r="L9" i="13"/>
  <c r="L10" i="13"/>
  <c r="L11" i="13"/>
  <c r="L12" i="13"/>
  <c r="L13" i="13"/>
  <c r="L14" i="13"/>
  <c r="L4" i="13"/>
  <c r="C14" i="9" l="1"/>
  <c r="C15" i="9" s="1"/>
  <c r="C16" i="9" s="1"/>
  <c r="C13" i="9"/>
  <c r="C12" i="9"/>
  <c r="C11" i="9"/>
  <c r="C10" i="9"/>
  <c r="C9" i="9"/>
  <c r="C8" i="9"/>
  <c r="C7" i="9"/>
  <c r="C6" i="9"/>
  <c r="C5" i="9"/>
  <c r="C4" i="9"/>
  <c r="D9" i="8" l="1"/>
  <c r="D7" i="8"/>
  <c r="P14" i="8"/>
  <c r="M15" i="8"/>
  <c r="D10" i="8" l="1"/>
  <c r="H14" i="8"/>
  <c r="D11" i="8"/>
  <c r="Q14" i="8"/>
  <c r="J14" i="8" l="1"/>
  <c r="I14" i="8"/>
  <c r="L15" i="8"/>
  <c r="K15" i="8"/>
  <c r="O14" i="8" l="1"/>
  <c r="N14" i="8"/>
</calcChain>
</file>

<file path=xl/sharedStrings.xml><?xml version="1.0" encoding="utf-8"?>
<sst xmlns="http://schemas.openxmlformats.org/spreadsheetml/2006/main" count="110" uniqueCount="88">
  <si>
    <t>E =</t>
  </si>
  <si>
    <t>A =</t>
  </si>
  <si>
    <t>G =</t>
  </si>
  <si>
    <t>Ip =</t>
  </si>
  <si>
    <t>m</t>
  </si>
  <si>
    <t>N/m²</t>
  </si>
  <si>
    <t>kg/m³</t>
  </si>
  <si>
    <t>m²</t>
  </si>
  <si>
    <t>m4</t>
  </si>
  <si>
    <t>m3</t>
  </si>
  <si>
    <t>EA</t>
  </si>
  <si>
    <t xml:space="preserve"> GA1</t>
  </si>
  <si>
    <t xml:space="preserve"> GA2</t>
  </si>
  <si>
    <t xml:space="preserve"> EI1</t>
  </si>
  <si>
    <t xml:space="preserve"> EI2</t>
  </si>
  <si>
    <t xml:space="preserve"> ES1</t>
  </si>
  <si>
    <t xml:space="preserve"> ES2</t>
  </si>
  <si>
    <t xml:space="preserve"> GS1</t>
  </si>
  <si>
    <t xml:space="preserve"> GS2</t>
  </si>
  <si>
    <t xml:space="preserve"> ES12</t>
  </si>
  <si>
    <t>A1 =</t>
  </si>
  <si>
    <t>A2 =</t>
  </si>
  <si>
    <t>I1 =</t>
  </si>
  <si>
    <t>I2 =</t>
  </si>
  <si>
    <t>S1 =</t>
  </si>
  <si>
    <t>S2 =</t>
  </si>
  <si>
    <t>rhoA</t>
  </si>
  <si>
    <t xml:space="preserve"> rhoI1</t>
  </si>
  <si>
    <t xml:space="preserve"> rhoI2</t>
  </si>
  <si>
    <t xml:space="preserve"> rhoS1</t>
  </si>
  <si>
    <t xml:space="preserve"> rhoS2</t>
  </si>
  <si>
    <t xml:space="preserve"> rhoI12</t>
  </si>
  <si>
    <t>Rechteckquerschnitt</t>
  </si>
  <si>
    <t>IT =</t>
  </si>
  <si>
    <t xml:space="preserve">I12 = </t>
  </si>
  <si>
    <t>0.0d0</t>
  </si>
  <si>
    <t>-</t>
  </si>
  <si>
    <t>h =</t>
  </si>
  <si>
    <t xml:space="preserve">rh0(A) = </t>
  </si>
  <si>
    <t>rho(I) =</t>
  </si>
  <si>
    <t xml:space="preserve"> GI3</t>
  </si>
  <si>
    <t>GA</t>
  </si>
  <si>
    <t>EF ben</t>
  </si>
  <si>
    <t>EF To</t>
  </si>
  <si>
    <t>Modal analysis</t>
  </si>
  <si>
    <t>L = 600</t>
  </si>
  <si>
    <t>L = 800</t>
  </si>
  <si>
    <t>L = 1000</t>
  </si>
  <si>
    <t>w =</t>
  </si>
  <si>
    <t>1st bending strong axis</t>
  </si>
  <si>
    <t>1st bending weak axis</t>
  </si>
  <si>
    <t>1st torsional</t>
  </si>
  <si>
    <t>2nd torsional</t>
  </si>
  <si>
    <t>2nd bending weak axis</t>
  </si>
  <si>
    <t>2nd bending strong axis</t>
  </si>
  <si>
    <t>dt_a</t>
  </si>
  <si>
    <t>boundary conditions</t>
  </si>
  <si>
    <t>dL/||Vinf||</t>
  </si>
  <si>
    <t>length L</t>
  </si>
  <si>
    <t>width w</t>
  </si>
  <si>
    <t>height w</t>
  </si>
  <si>
    <t>Young' s modulus E</t>
  </si>
  <si>
    <t>shear modulus G</t>
  </si>
  <si>
    <t>material density rho</t>
  </si>
  <si>
    <t>number of beams n_b</t>
  </si>
  <si>
    <t>number of rings in width-direction n_A</t>
  </si>
  <si>
    <t>number of rings in length-direction m_A</t>
  </si>
  <si>
    <t>Simulation time T</t>
  </si>
  <si>
    <t>aerodynamic time step dt_a</t>
  </si>
  <si>
    <t>structural time step dt_s</t>
  </si>
  <si>
    <t>charactertic length DL</t>
  </si>
  <si>
    <t xml:space="preserve">cut-off radius delta </t>
  </si>
  <si>
    <t>rbf load transfer radius radius</t>
  </si>
  <si>
    <t>wind direction Vinf/norm(Vinf)</t>
  </si>
  <si>
    <t xml:space="preserve">intensity of free-field velocity ||vinf|| </t>
  </si>
  <si>
    <t>[1.0,0.0,0.0]</t>
  </si>
  <si>
    <t>{120, 130, 140, …. 170}</t>
  </si>
  <si>
    <t>cantilever</t>
  </si>
  <si>
    <t>initial perturbation of the torsion angle phi_3</t>
  </si>
  <si>
    <t>Parameters</t>
  </si>
  <si>
    <t>Values</t>
  </si>
  <si>
    <t>[ft]</t>
  </si>
  <si>
    <t>[Nft^2]</t>
  </si>
  <si>
    <t>[slug/ft^3]</t>
  </si>
  <si>
    <t>[-]</t>
  </si>
  <si>
    <t>[s]</t>
  </si>
  <si>
    <t>[ft/s]</t>
  </si>
  <si>
    <t>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</si>
</sst>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\ _€_-;\-* #,##0.00\ _€_-;_-* &quot;-&quot;??\ _€_-;_-@_-"/>
    <numFmt numFmtId="165" formatCode="0.000E+00"/>
    <numFmt numFmtId="166" formatCode="0.0000E+00"/>
    <numFmt numFmtId="170" formatCode="0.000"/>
    <numFmt numFmtId="172" formatCode="0.00000000E+00"/>
    <numFmt numFmtId="175" formatCode="0.000000000E+00"/>
    <numFmt numFmtId="176" formatCode="0.000000E+00"/>
    <numFmt numFmtId="177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right"/>
    </xf>
    <xf numFmtId="165" fontId="0" fillId="2" borderId="0" xfId="0" applyNumberFormat="1" applyFill="1" applyBorder="1"/>
    <xf numFmtId="11" fontId="0" fillId="0" borderId="0" xfId="0" applyNumberFormat="1" applyBorder="1"/>
    <xf numFmtId="165" fontId="0" fillId="3" borderId="0" xfId="0" applyNumberForma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2" borderId="0" xfId="0" applyFill="1" applyBorder="1" applyAlignment="1">
      <alignment horizontal="center"/>
    </xf>
    <xf numFmtId="0" fontId="0" fillId="0" borderId="0" xfId="0" applyFill="1" applyBorder="1"/>
    <xf numFmtId="0" fontId="0" fillId="0" borderId="7" xfId="0" applyBorder="1" applyAlignment="1">
      <alignment horizontal="right"/>
    </xf>
    <xf numFmtId="165" fontId="0" fillId="0" borderId="0" xfId="0" applyNumberForma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right"/>
    </xf>
    <xf numFmtId="165" fontId="0" fillId="0" borderId="5" xfId="0" applyNumberFormat="1" applyBorder="1"/>
    <xf numFmtId="0" fontId="0" fillId="0" borderId="0" xfId="0" applyAlignment="1">
      <alignment horizontal="center"/>
    </xf>
    <xf numFmtId="166" fontId="0" fillId="0" borderId="0" xfId="0" applyNumberFormat="1" applyBorder="1"/>
    <xf numFmtId="165" fontId="0" fillId="0" borderId="0" xfId="0" applyNumberFormat="1" applyBorder="1" applyAlignment="1">
      <alignment horizontal="right"/>
    </xf>
    <xf numFmtId="172" fontId="0" fillId="3" borderId="1" xfId="0" applyNumberFormat="1" applyFill="1" applyBorder="1" applyAlignment="1">
      <alignment horizontal="center"/>
    </xf>
    <xf numFmtId="172" fontId="0" fillId="3" borderId="2" xfId="0" applyNumberFormat="1" applyFill="1" applyBorder="1" applyAlignment="1">
      <alignment horizontal="center"/>
    </xf>
    <xf numFmtId="172" fontId="0" fillId="3" borderId="3" xfId="0" applyNumberFormat="1" applyFill="1" applyBorder="1" applyAlignment="1">
      <alignment horizontal="center"/>
    </xf>
    <xf numFmtId="172" fontId="0" fillId="3" borderId="4" xfId="0" applyNumberFormat="1" applyFill="1" applyBorder="1" applyAlignment="1">
      <alignment horizontal="center"/>
    </xf>
    <xf numFmtId="172" fontId="0" fillId="3" borderId="0" xfId="0" applyNumberFormat="1" applyFill="1" applyBorder="1" applyAlignment="1">
      <alignment horizontal="center"/>
    </xf>
    <xf numFmtId="172" fontId="0" fillId="3" borderId="5" xfId="0" applyNumberFormat="1" applyFill="1" applyBorder="1" applyAlignment="1">
      <alignment horizontal="center"/>
    </xf>
    <xf numFmtId="172" fontId="0" fillId="3" borderId="6" xfId="0" applyNumberFormat="1" applyFill="1" applyBorder="1" applyAlignment="1">
      <alignment horizontal="center"/>
    </xf>
    <xf numFmtId="172" fontId="0" fillId="3" borderId="7" xfId="0" applyNumberFormat="1" applyFill="1" applyBorder="1" applyAlignment="1">
      <alignment horizontal="center"/>
    </xf>
    <xf numFmtId="172" fontId="0" fillId="3" borderId="7" xfId="0" applyNumberFormat="1" applyFill="1" applyBorder="1"/>
    <xf numFmtId="172" fontId="0" fillId="3" borderId="8" xfId="0" applyNumberFormat="1" applyFill="1" applyBorder="1"/>
    <xf numFmtId="172" fontId="0" fillId="0" borderId="0" xfId="0" applyNumberFormat="1" applyBorder="1"/>
    <xf numFmtId="175" fontId="0" fillId="3" borderId="2" xfId="0" applyNumberForma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76" fontId="0" fillId="0" borderId="0" xfId="0" applyNumberFormat="1"/>
    <xf numFmtId="0" fontId="0" fillId="4" borderId="0" xfId="0" applyFill="1"/>
    <xf numFmtId="0" fontId="0" fillId="5" borderId="0" xfId="0" applyFill="1"/>
    <xf numFmtId="164" fontId="0" fillId="0" borderId="0" xfId="1" applyFont="1" applyBorder="1"/>
    <xf numFmtId="170" fontId="0" fillId="0" borderId="0" xfId="0" applyNumberFormat="1"/>
    <xf numFmtId="17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4" xfId="0" applyBorder="1"/>
    <xf numFmtId="17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'L600'!$D$3</c:f>
              <c:strCache>
                <c:ptCount val="1"/>
                <c:pt idx="0">
                  <c:v>EF ben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'L600'!$C$4:$C$16</c:f>
              <c:numCache>
                <c:formatCode>0.00E+00</c:formatCode>
                <c:ptCount val="13"/>
                <c:pt idx="0">
                  <c:v>100000000</c:v>
                </c:pt>
                <c:pt idx="1">
                  <c:v>1000000000</c:v>
                </c:pt>
                <c:pt idx="2">
                  <c:v>10000000000</c:v>
                </c:pt>
                <c:pt idx="3">
                  <c:v>100000000000</c:v>
                </c:pt>
                <c:pt idx="4">
                  <c:v>1000000000000</c:v>
                </c:pt>
                <c:pt idx="5">
                  <c:v>10000000000000</c:v>
                </c:pt>
                <c:pt idx="6">
                  <c:v>100000000000000</c:v>
                </c:pt>
                <c:pt idx="7">
                  <c:v>1000000000000000</c:v>
                </c:pt>
                <c:pt idx="8">
                  <c:v>1E+16</c:v>
                </c:pt>
                <c:pt idx="9">
                  <c:v>1E+17</c:v>
                </c:pt>
                <c:pt idx="10">
                  <c:v>1E+18</c:v>
                </c:pt>
                <c:pt idx="11">
                  <c:v>1E+19</c:v>
                </c:pt>
                <c:pt idx="12">
                  <c:v>1E+20</c:v>
                </c:pt>
              </c:numCache>
            </c:numRef>
          </c:xVal>
          <c:yVal>
            <c:numRef>
              <c:f>'L600'!$D$4:$D$16</c:f>
              <c:numCache>
                <c:formatCode>General</c:formatCode>
                <c:ptCount val="13"/>
                <c:pt idx="0">
                  <c:v>0.123420354580406</c:v>
                </c:pt>
                <c:pt idx="1">
                  <c:v>0.137985735649198</c:v>
                </c:pt>
                <c:pt idx="2">
                  <c:v>0.139714663142078</c:v>
                </c:pt>
                <c:pt idx="3">
                  <c:v>0.13989079781521499</c:v>
                </c:pt>
                <c:pt idx="4">
                  <c:v>0.13990844268130601</c:v>
                </c:pt>
                <c:pt idx="5">
                  <c:v>0.139910217362262</c:v>
                </c:pt>
                <c:pt idx="6">
                  <c:v>0.139910458521213</c:v>
                </c:pt>
                <c:pt idx="7">
                  <c:v>0.13990990565036299</c:v>
                </c:pt>
                <c:pt idx="8">
                  <c:v>0.139949404569367</c:v>
                </c:pt>
                <c:pt idx="9">
                  <c:v>0.14486711375687999</c:v>
                </c:pt>
                <c:pt idx="10">
                  <c:v>0.14073026764984201</c:v>
                </c:pt>
                <c:pt idx="11">
                  <c:v>0.19983924016534099</c:v>
                </c:pt>
                <c:pt idx="12">
                  <c:v>0.24285325292162099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5C-4AA2-8E8D-C6CE3338D27F}"/>
            </c:ext>
          </c:extLst>
        </c:ser>
        <c:ser>
          <c:idx val="1"/>
          <c:order val="1"/>
          <c:tx>
            <c:strRef>
              <c:f>'L600'!$E$3</c:f>
              <c:strCache>
                <c:ptCount val="1"/>
                <c:pt idx="0">
                  <c:v>EF ben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'L600'!$C$4:$C$16</c:f>
              <c:numCache>
                <c:formatCode>0.00E+00</c:formatCode>
                <c:ptCount val="13"/>
                <c:pt idx="0">
                  <c:v>100000000</c:v>
                </c:pt>
                <c:pt idx="1">
                  <c:v>1000000000</c:v>
                </c:pt>
                <c:pt idx="2">
                  <c:v>10000000000</c:v>
                </c:pt>
                <c:pt idx="3">
                  <c:v>100000000000</c:v>
                </c:pt>
                <c:pt idx="4">
                  <c:v>1000000000000</c:v>
                </c:pt>
                <c:pt idx="5">
                  <c:v>10000000000000</c:v>
                </c:pt>
                <c:pt idx="6">
                  <c:v>100000000000000</c:v>
                </c:pt>
                <c:pt idx="7">
                  <c:v>1000000000000000</c:v>
                </c:pt>
                <c:pt idx="8">
                  <c:v>1E+16</c:v>
                </c:pt>
                <c:pt idx="9">
                  <c:v>1E+17</c:v>
                </c:pt>
                <c:pt idx="10">
                  <c:v>1E+18</c:v>
                </c:pt>
                <c:pt idx="11">
                  <c:v>1E+19</c:v>
                </c:pt>
                <c:pt idx="12">
                  <c:v>1E+20</c:v>
                </c:pt>
              </c:numCache>
            </c:numRef>
          </c:xVal>
          <c:yVal>
            <c:numRef>
              <c:f>'L600'!$E$4:$E$16</c:f>
              <c:numCache>
                <c:formatCode>General</c:formatCode>
                <c:ptCount val="13"/>
                <c:pt idx="0">
                  <c:v>0.13032157250872001</c:v>
                </c:pt>
                <c:pt idx="1">
                  <c:v>0.14787898404187</c:v>
                </c:pt>
                <c:pt idx="2">
                  <c:v>0.150012697670804</c:v>
                </c:pt>
                <c:pt idx="3">
                  <c:v>0.150230676497427</c:v>
                </c:pt>
                <c:pt idx="4">
                  <c:v>0.15025252285687499</c:v>
                </c:pt>
                <c:pt idx="5">
                  <c:v>0.150254700070342</c:v>
                </c:pt>
                <c:pt idx="6">
                  <c:v>0.15025481417981301</c:v>
                </c:pt>
                <c:pt idx="7">
                  <c:v>0.15025122839122401</c:v>
                </c:pt>
                <c:pt idx="8">
                  <c:v>0.15019835034947099</c:v>
                </c:pt>
                <c:pt idx="9">
                  <c:v>0.14577347654803</c:v>
                </c:pt>
                <c:pt idx="10">
                  <c:v>0.245860303505536</c:v>
                </c:pt>
                <c:pt idx="11">
                  <c:v>0.24701703700838501</c:v>
                </c:pt>
                <c:pt idx="12">
                  <c:v>0.28975417334502801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5C-4AA2-8E8D-C6CE3338D27F}"/>
            </c:ext>
          </c:extLst>
        </c:ser>
        <c:ser>
          <c:idx val="2"/>
          <c:order val="2"/>
          <c:tx>
            <c:strRef>
              <c:f>'L600'!$F$3</c:f>
              <c:strCache>
                <c:ptCount val="1"/>
                <c:pt idx="0">
                  <c:v>EF To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'L600'!$C$4:$C$16</c:f>
              <c:numCache>
                <c:formatCode>0.00E+00</c:formatCode>
                <c:ptCount val="13"/>
                <c:pt idx="0">
                  <c:v>100000000</c:v>
                </c:pt>
                <c:pt idx="1">
                  <c:v>1000000000</c:v>
                </c:pt>
                <c:pt idx="2">
                  <c:v>10000000000</c:v>
                </c:pt>
                <c:pt idx="3">
                  <c:v>100000000000</c:v>
                </c:pt>
                <c:pt idx="4">
                  <c:v>1000000000000</c:v>
                </c:pt>
                <c:pt idx="5">
                  <c:v>10000000000000</c:v>
                </c:pt>
                <c:pt idx="6">
                  <c:v>100000000000000</c:v>
                </c:pt>
                <c:pt idx="7">
                  <c:v>1000000000000000</c:v>
                </c:pt>
                <c:pt idx="8">
                  <c:v>1E+16</c:v>
                </c:pt>
                <c:pt idx="9">
                  <c:v>1E+17</c:v>
                </c:pt>
                <c:pt idx="10">
                  <c:v>1E+18</c:v>
                </c:pt>
                <c:pt idx="11">
                  <c:v>1E+19</c:v>
                </c:pt>
                <c:pt idx="12">
                  <c:v>1E+20</c:v>
                </c:pt>
              </c:numCache>
            </c:numRef>
          </c:xVal>
          <c:yVal>
            <c:numRef>
              <c:f>'L600'!$F$4:$F$16</c:f>
              <c:numCache>
                <c:formatCode>General</c:formatCode>
                <c:ptCount val="13"/>
                <c:pt idx="0">
                  <c:v>0.247103138659371</c:v>
                </c:pt>
                <c:pt idx="1">
                  <c:v>0.24710313865942099</c:v>
                </c:pt>
                <c:pt idx="2">
                  <c:v>0.24710313865942601</c:v>
                </c:pt>
                <c:pt idx="3">
                  <c:v>0.24710313865884101</c:v>
                </c:pt>
                <c:pt idx="4">
                  <c:v>0.247103138658788</c:v>
                </c:pt>
                <c:pt idx="5">
                  <c:v>0.24710313861159</c:v>
                </c:pt>
                <c:pt idx="6">
                  <c:v>0.24710313867527101</c:v>
                </c:pt>
                <c:pt idx="7">
                  <c:v>0.24710312239134699</c:v>
                </c:pt>
                <c:pt idx="8">
                  <c:v>0.24710303272769599</c:v>
                </c:pt>
                <c:pt idx="9">
                  <c:v>0.24710240794707</c:v>
                </c:pt>
                <c:pt idx="10">
                  <c:v>0.24695487290363699</c:v>
                </c:pt>
                <c:pt idx="11">
                  <c:v>0.25192818810039003</c:v>
                </c:pt>
                <c:pt idx="12">
                  <c:v>0.74056795091829597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5C-4AA2-8E8D-C6CE3338D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73828864"/>
        <c:axId val="-673831584"/>
      </c:scatterChart>
      <c:valAx>
        <c:axId val="-673828864"/>
        <c:scaling>
          <c:logBase val="10"/>
          <c:orientation val="minMax"/>
          <c:min val="1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673831584"/>
        <c:crosses val="autoZero"/>
        <c:crossBetween val="midCat"/>
      </c:valAx>
      <c:valAx>
        <c:axId val="-67383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67382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bending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evaluation!$B$4:$B$28</c:f>
              <c:numCache>
                <c:formatCode>General</c:formatCode>
                <c:ptCount val="25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135</c:v>
                </c:pt>
                <c:pt idx="4">
                  <c:v>140</c:v>
                </c:pt>
                <c:pt idx="5">
                  <c:v>145</c:v>
                </c:pt>
                <c:pt idx="6">
                  <c:v>150</c:v>
                </c:pt>
                <c:pt idx="7">
                  <c:v>151</c:v>
                </c:pt>
                <c:pt idx="8">
                  <c:v>152</c:v>
                </c:pt>
                <c:pt idx="9">
                  <c:v>153</c:v>
                </c:pt>
                <c:pt idx="10">
                  <c:v>154</c:v>
                </c:pt>
                <c:pt idx="11">
                  <c:v>155</c:v>
                </c:pt>
                <c:pt idx="12">
                  <c:v>156</c:v>
                </c:pt>
                <c:pt idx="13">
                  <c:v>157</c:v>
                </c:pt>
                <c:pt idx="14">
                  <c:v>158</c:v>
                </c:pt>
                <c:pt idx="15">
                  <c:v>159</c:v>
                </c:pt>
                <c:pt idx="16">
                  <c:v>160</c:v>
                </c:pt>
                <c:pt idx="17">
                  <c:v>165</c:v>
                </c:pt>
                <c:pt idx="18">
                  <c:v>170</c:v>
                </c:pt>
                <c:pt idx="19">
                  <c:v>175</c:v>
                </c:pt>
                <c:pt idx="20">
                  <c:v>180</c:v>
                </c:pt>
                <c:pt idx="21">
                  <c:v>185</c:v>
                </c:pt>
                <c:pt idx="22">
                  <c:v>190</c:v>
                </c:pt>
                <c:pt idx="23">
                  <c:v>195</c:v>
                </c:pt>
                <c:pt idx="24">
                  <c:v>200</c:v>
                </c:pt>
              </c:numCache>
            </c:numRef>
          </c:xVal>
          <c:yVal>
            <c:numRef>
              <c:f>evaluation!$L$4:$L$28</c:f>
              <c:numCache>
                <c:formatCode>General</c:formatCode>
                <c:ptCount val="25"/>
                <c:pt idx="0">
                  <c:v>0.87921000000000005</c:v>
                </c:pt>
                <c:pt idx="1">
                  <c:v>0.87936000000000003</c:v>
                </c:pt>
                <c:pt idx="2">
                  <c:v>0.87909999999999999</c:v>
                </c:pt>
                <c:pt idx="3">
                  <c:v>0.91066000000000003</c:v>
                </c:pt>
                <c:pt idx="4">
                  <c:v>0.91080000000000005</c:v>
                </c:pt>
                <c:pt idx="5">
                  <c:v>0.91056000000000004</c:v>
                </c:pt>
                <c:pt idx="6">
                  <c:v>0.91069999999999995</c:v>
                </c:pt>
                <c:pt idx="7">
                  <c:v>0.91057999999999995</c:v>
                </c:pt>
                <c:pt idx="8">
                  <c:v>0.91081999999999996</c:v>
                </c:pt>
                <c:pt idx="9">
                  <c:v>0.91069999999999995</c:v>
                </c:pt>
                <c:pt idx="10">
                  <c:v>0.91059000000000001</c:v>
                </c:pt>
                <c:pt idx="11">
                  <c:v>0.91080000000000005</c:v>
                </c:pt>
                <c:pt idx="12">
                  <c:v>0.94210000000000005</c:v>
                </c:pt>
                <c:pt idx="13">
                  <c:v>1.2874000000000001</c:v>
                </c:pt>
                <c:pt idx="14">
                  <c:v>1.2877000000000001</c:v>
                </c:pt>
                <c:pt idx="15">
                  <c:v>1.2876000000000001</c:v>
                </c:pt>
                <c:pt idx="16">
                  <c:v>1.2874000000000001</c:v>
                </c:pt>
                <c:pt idx="17">
                  <c:v>1.2876000000000001</c:v>
                </c:pt>
                <c:pt idx="18">
                  <c:v>1.2563</c:v>
                </c:pt>
                <c:pt idx="19">
                  <c:v>1.2561</c:v>
                </c:pt>
                <c:pt idx="20">
                  <c:v>1.2562</c:v>
                </c:pt>
                <c:pt idx="21">
                  <c:v>1.2564</c:v>
                </c:pt>
                <c:pt idx="22">
                  <c:v>1.2246999999999999</c:v>
                </c:pt>
                <c:pt idx="23">
                  <c:v>1.2248000000000001</c:v>
                </c:pt>
                <c:pt idx="24">
                  <c:v>1.2250000000000001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4D-4078-9928-21D71697103E}"/>
            </c:ext>
          </c:extLst>
        </c:ser>
        <c:ser>
          <c:idx val="1"/>
          <c:order val="1"/>
          <c:tx>
            <c:v>torsion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evaluation!$B$4:$B$28</c:f>
              <c:numCache>
                <c:formatCode>General</c:formatCode>
                <c:ptCount val="25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135</c:v>
                </c:pt>
                <c:pt idx="4">
                  <c:v>140</c:v>
                </c:pt>
                <c:pt idx="5">
                  <c:v>145</c:v>
                </c:pt>
                <c:pt idx="6">
                  <c:v>150</c:v>
                </c:pt>
                <c:pt idx="7">
                  <c:v>151</c:v>
                </c:pt>
                <c:pt idx="8">
                  <c:v>152</c:v>
                </c:pt>
                <c:pt idx="9">
                  <c:v>153</c:v>
                </c:pt>
                <c:pt idx="10">
                  <c:v>154</c:v>
                </c:pt>
                <c:pt idx="11">
                  <c:v>155</c:v>
                </c:pt>
                <c:pt idx="12">
                  <c:v>156</c:v>
                </c:pt>
                <c:pt idx="13">
                  <c:v>157</c:v>
                </c:pt>
                <c:pt idx="14">
                  <c:v>158</c:v>
                </c:pt>
                <c:pt idx="15">
                  <c:v>159</c:v>
                </c:pt>
                <c:pt idx="16">
                  <c:v>160</c:v>
                </c:pt>
                <c:pt idx="17">
                  <c:v>165</c:v>
                </c:pt>
                <c:pt idx="18">
                  <c:v>170</c:v>
                </c:pt>
                <c:pt idx="19">
                  <c:v>175</c:v>
                </c:pt>
                <c:pt idx="20">
                  <c:v>180</c:v>
                </c:pt>
                <c:pt idx="21">
                  <c:v>185</c:v>
                </c:pt>
                <c:pt idx="22">
                  <c:v>190</c:v>
                </c:pt>
                <c:pt idx="23">
                  <c:v>195</c:v>
                </c:pt>
                <c:pt idx="24">
                  <c:v>200</c:v>
                </c:pt>
              </c:numCache>
            </c:numRef>
          </c:xVal>
          <c:yVal>
            <c:numRef>
              <c:f>evaluation!$M$4:$M$28</c:f>
              <c:numCache>
                <c:formatCode>General</c:formatCode>
                <c:ptCount val="25"/>
                <c:pt idx="0">
                  <c:v>1.413</c:v>
                </c:pt>
                <c:pt idx="1">
                  <c:v>1.4133</c:v>
                </c:pt>
                <c:pt idx="2">
                  <c:v>1.3815</c:v>
                </c:pt>
                <c:pt idx="3">
                  <c:v>1.3816999999999999</c:v>
                </c:pt>
                <c:pt idx="4">
                  <c:v>1.3505</c:v>
                </c:pt>
                <c:pt idx="5">
                  <c:v>1.3501000000000001</c:v>
                </c:pt>
                <c:pt idx="6">
                  <c:v>1.3189</c:v>
                </c:pt>
                <c:pt idx="7">
                  <c:v>1.3188</c:v>
                </c:pt>
                <c:pt idx="8">
                  <c:v>1.3190999999999999</c:v>
                </c:pt>
                <c:pt idx="9">
                  <c:v>1.319</c:v>
                </c:pt>
                <c:pt idx="10">
                  <c:v>1.3188</c:v>
                </c:pt>
                <c:pt idx="11">
                  <c:v>1.3190999999999999</c:v>
                </c:pt>
                <c:pt idx="12">
                  <c:v>1.319</c:v>
                </c:pt>
                <c:pt idx="13">
                  <c:v>1.2874000000000001</c:v>
                </c:pt>
                <c:pt idx="14">
                  <c:v>1.2877000000000001</c:v>
                </c:pt>
                <c:pt idx="15">
                  <c:v>1.2876000000000001</c:v>
                </c:pt>
                <c:pt idx="16">
                  <c:v>1.2874000000000001</c:v>
                </c:pt>
                <c:pt idx="17">
                  <c:v>1.2876000000000001</c:v>
                </c:pt>
                <c:pt idx="18">
                  <c:v>1.2563</c:v>
                </c:pt>
                <c:pt idx="19">
                  <c:v>1.2561</c:v>
                </c:pt>
                <c:pt idx="20">
                  <c:v>1.2562</c:v>
                </c:pt>
                <c:pt idx="21">
                  <c:v>1.2564</c:v>
                </c:pt>
                <c:pt idx="22">
                  <c:v>1.2246999999999999</c:v>
                </c:pt>
                <c:pt idx="23">
                  <c:v>1.2248000000000001</c:v>
                </c:pt>
                <c:pt idx="24">
                  <c:v>1.2250000000000001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4D-4078-9928-21D716971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73831040"/>
        <c:axId val="-673827232"/>
      </c:scatterChart>
      <c:valAx>
        <c:axId val="-673831040"/>
        <c:scaling>
          <c:orientation val="minMax"/>
          <c:max val="200"/>
          <c:min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673827232"/>
        <c:crosses val="autoZero"/>
        <c:crossBetween val="midCat"/>
      </c:valAx>
      <c:valAx>
        <c:axId val="-673827232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67383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evaluation!$B$31:$B$55</c:f>
              <c:numCache>
                <c:formatCode>General</c:formatCode>
                <c:ptCount val="25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135</c:v>
                </c:pt>
                <c:pt idx="4">
                  <c:v>140</c:v>
                </c:pt>
                <c:pt idx="5">
                  <c:v>145</c:v>
                </c:pt>
                <c:pt idx="6">
                  <c:v>150</c:v>
                </c:pt>
                <c:pt idx="7">
                  <c:v>151</c:v>
                </c:pt>
                <c:pt idx="8">
                  <c:v>152</c:v>
                </c:pt>
                <c:pt idx="9">
                  <c:v>153</c:v>
                </c:pt>
                <c:pt idx="10">
                  <c:v>154</c:v>
                </c:pt>
                <c:pt idx="11">
                  <c:v>155</c:v>
                </c:pt>
                <c:pt idx="12">
                  <c:v>156</c:v>
                </c:pt>
                <c:pt idx="13">
                  <c:v>157</c:v>
                </c:pt>
                <c:pt idx="14">
                  <c:v>158</c:v>
                </c:pt>
                <c:pt idx="15">
                  <c:v>159</c:v>
                </c:pt>
                <c:pt idx="16">
                  <c:v>160</c:v>
                </c:pt>
                <c:pt idx="17">
                  <c:v>165</c:v>
                </c:pt>
                <c:pt idx="18">
                  <c:v>170</c:v>
                </c:pt>
                <c:pt idx="19">
                  <c:v>175</c:v>
                </c:pt>
                <c:pt idx="20">
                  <c:v>180</c:v>
                </c:pt>
                <c:pt idx="21">
                  <c:v>185</c:v>
                </c:pt>
                <c:pt idx="22">
                  <c:v>190</c:v>
                </c:pt>
                <c:pt idx="23">
                  <c:v>195</c:v>
                </c:pt>
                <c:pt idx="24">
                  <c:v>200</c:v>
                </c:pt>
              </c:numCache>
            </c:numRef>
          </c:xVal>
          <c:yVal>
            <c:numRef>
              <c:f>evaluation!$L$31:$L$55</c:f>
              <c:numCache>
                <c:formatCode>General</c:formatCode>
                <c:ptCount val="25"/>
                <c:pt idx="0">
                  <c:v>0.87921000000000005</c:v>
                </c:pt>
                <c:pt idx="1">
                  <c:v>0.87936000000000003</c:v>
                </c:pt>
                <c:pt idx="2">
                  <c:v>0.87909999999999999</c:v>
                </c:pt>
                <c:pt idx="3">
                  <c:v>0.91066000000000003</c:v>
                </c:pt>
                <c:pt idx="4">
                  <c:v>0.91080000000000005</c:v>
                </c:pt>
                <c:pt idx="5">
                  <c:v>0.91056000000000004</c:v>
                </c:pt>
                <c:pt idx="6">
                  <c:v>0.91069999999999995</c:v>
                </c:pt>
                <c:pt idx="7">
                  <c:v>0.91057999999999995</c:v>
                </c:pt>
                <c:pt idx="8">
                  <c:v>0.94223000000000001</c:v>
                </c:pt>
                <c:pt idx="9">
                  <c:v>1.319</c:v>
                </c:pt>
                <c:pt idx="10">
                  <c:v>1.3188</c:v>
                </c:pt>
                <c:pt idx="11">
                  <c:v>1.2877000000000001</c:v>
                </c:pt>
                <c:pt idx="12">
                  <c:v>1.2876000000000001</c:v>
                </c:pt>
                <c:pt idx="13">
                  <c:v>1.2874000000000001</c:v>
                </c:pt>
                <c:pt idx="14">
                  <c:v>1.2877000000000001</c:v>
                </c:pt>
                <c:pt idx="15">
                  <c:v>1.2876000000000001</c:v>
                </c:pt>
                <c:pt idx="16">
                  <c:v>1.2874000000000001</c:v>
                </c:pt>
                <c:pt idx="17">
                  <c:v>1.2562</c:v>
                </c:pt>
                <c:pt idx="18">
                  <c:v>1.2563</c:v>
                </c:pt>
                <c:pt idx="19">
                  <c:v>1.2561</c:v>
                </c:pt>
                <c:pt idx="20">
                  <c:v>1.2562</c:v>
                </c:pt>
                <c:pt idx="21">
                  <c:v>1.2338</c:v>
                </c:pt>
                <c:pt idx="22">
                  <c:v>1.2186999999999999</c:v>
                </c:pt>
                <c:pt idx="23">
                  <c:v>1.2225999999999999</c:v>
                </c:pt>
                <c:pt idx="24">
                  <c:v>1.1873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1C-43E9-8A66-666591B817B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evaluation!$B$31:$B$55</c:f>
              <c:numCache>
                <c:formatCode>General</c:formatCode>
                <c:ptCount val="25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135</c:v>
                </c:pt>
                <c:pt idx="4">
                  <c:v>140</c:v>
                </c:pt>
                <c:pt idx="5">
                  <c:v>145</c:v>
                </c:pt>
                <c:pt idx="6">
                  <c:v>150</c:v>
                </c:pt>
                <c:pt idx="7">
                  <c:v>151</c:v>
                </c:pt>
                <c:pt idx="8">
                  <c:v>152</c:v>
                </c:pt>
                <c:pt idx="9">
                  <c:v>153</c:v>
                </c:pt>
                <c:pt idx="10">
                  <c:v>154</c:v>
                </c:pt>
                <c:pt idx="11">
                  <c:v>155</c:v>
                </c:pt>
                <c:pt idx="12">
                  <c:v>156</c:v>
                </c:pt>
                <c:pt idx="13">
                  <c:v>157</c:v>
                </c:pt>
                <c:pt idx="14">
                  <c:v>158</c:v>
                </c:pt>
                <c:pt idx="15">
                  <c:v>159</c:v>
                </c:pt>
                <c:pt idx="16">
                  <c:v>160</c:v>
                </c:pt>
                <c:pt idx="17">
                  <c:v>165</c:v>
                </c:pt>
                <c:pt idx="18">
                  <c:v>170</c:v>
                </c:pt>
                <c:pt idx="19">
                  <c:v>175</c:v>
                </c:pt>
                <c:pt idx="20">
                  <c:v>180</c:v>
                </c:pt>
                <c:pt idx="21">
                  <c:v>185</c:v>
                </c:pt>
                <c:pt idx="22">
                  <c:v>190</c:v>
                </c:pt>
                <c:pt idx="23">
                  <c:v>195</c:v>
                </c:pt>
                <c:pt idx="24">
                  <c:v>200</c:v>
                </c:pt>
              </c:numCache>
            </c:numRef>
          </c:xVal>
          <c:yVal>
            <c:numRef>
              <c:f>evaluation!$M$31:$M$55</c:f>
              <c:numCache>
                <c:formatCode>General</c:formatCode>
                <c:ptCount val="25"/>
                <c:pt idx="0">
                  <c:v>1.413</c:v>
                </c:pt>
                <c:pt idx="1">
                  <c:v>1.3818999999999999</c:v>
                </c:pt>
                <c:pt idx="2">
                  <c:v>1.3815</c:v>
                </c:pt>
                <c:pt idx="3">
                  <c:v>1.3503000000000001</c:v>
                </c:pt>
                <c:pt idx="4">
                  <c:v>1.3505</c:v>
                </c:pt>
                <c:pt idx="5">
                  <c:v>1.3187</c:v>
                </c:pt>
                <c:pt idx="6">
                  <c:v>1.3189</c:v>
                </c:pt>
                <c:pt idx="7">
                  <c:v>1.3188</c:v>
                </c:pt>
                <c:pt idx="8">
                  <c:v>1.3190999999999999</c:v>
                </c:pt>
                <c:pt idx="9">
                  <c:v>1.319</c:v>
                </c:pt>
                <c:pt idx="10">
                  <c:v>1.3188</c:v>
                </c:pt>
                <c:pt idx="11">
                  <c:v>1.2877000000000001</c:v>
                </c:pt>
                <c:pt idx="12">
                  <c:v>1.2876000000000001</c:v>
                </c:pt>
                <c:pt idx="13">
                  <c:v>1.2874000000000001</c:v>
                </c:pt>
                <c:pt idx="14">
                  <c:v>1.2877000000000001</c:v>
                </c:pt>
                <c:pt idx="15">
                  <c:v>1.2876000000000001</c:v>
                </c:pt>
                <c:pt idx="16">
                  <c:v>1.2874000000000001</c:v>
                </c:pt>
                <c:pt idx="17">
                  <c:v>1.2562</c:v>
                </c:pt>
                <c:pt idx="18">
                  <c:v>1.2563</c:v>
                </c:pt>
                <c:pt idx="19">
                  <c:v>1.2561</c:v>
                </c:pt>
                <c:pt idx="20">
                  <c:v>1.2562</c:v>
                </c:pt>
                <c:pt idx="21">
                  <c:v>1.2338</c:v>
                </c:pt>
                <c:pt idx="22">
                  <c:v>1.2186999999999999</c:v>
                </c:pt>
                <c:pt idx="23">
                  <c:v>1.2225999999999999</c:v>
                </c:pt>
                <c:pt idx="24">
                  <c:v>1.1873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1C-43E9-8A66-666591B81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73823424"/>
        <c:axId val="-673826688"/>
      </c:scatterChart>
      <c:valAx>
        <c:axId val="-673823424"/>
        <c:scaling>
          <c:orientation val="minMax"/>
          <c:max val="200"/>
          <c:min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673826688"/>
        <c:crosses val="autoZero"/>
        <c:crossBetween val="midCat"/>
      </c:valAx>
      <c:valAx>
        <c:axId val="-673826688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67382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evaluation!$B$31:$B$55</c:f>
              <c:numCache>
                <c:formatCode>General</c:formatCode>
                <c:ptCount val="25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135</c:v>
                </c:pt>
                <c:pt idx="4">
                  <c:v>140</c:v>
                </c:pt>
                <c:pt idx="5">
                  <c:v>145</c:v>
                </c:pt>
                <c:pt idx="6">
                  <c:v>150</c:v>
                </c:pt>
                <c:pt idx="7">
                  <c:v>151</c:v>
                </c:pt>
                <c:pt idx="8">
                  <c:v>152</c:v>
                </c:pt>
                <c:pt idx="9">
                  <c:v>153</c:v>
                </c:pt>
                <c:pt idx="10">
                  <c:v>154</c:v>
                </c:pt>
                <c:pt idx="11">
                  <c:v>155</c:v>
                </c:pt>
                <c:pt idx="12">
                  <c:v>156</c:v>
                </c:pt>
                <c:pt idx="13">
                  <c:v>157</c:v>
                </c:pt>
                <c:pt idx="14">
                  <c:v>158</c:v>
                </c:pt>
                <c:pt idx="15">
                  <c:v>159</c:v>
                </c:pt>
                <c:pt idx="16">
                  <c:v>160</c:v>
                </c:pt>
                <c:pt idx="17">
                  <c:v>165</c:v>
                </c:pt>
                <c:pt idx="18">
                  <c:v>170</c:v>
                </c:pt>
                <c:pt idx="19">
                  <c:v>175</c:v>
                </c:pt>
                <c:pt idx="20">
                  <c:v>180</c:v>
                </c:pt>
                <c:pt idx="21">
                  <c:v>185</c:v>
                </c:pt>
                <c:pt idx="22">
                  <c:v>190</c:v>
                </c:pt>
                <c:pt idx="23">
                  <c:v>195</c:v>
                </c:pt>
                <c:pt idx="24">
                  <c:v>200</c:v>
                </c:pt>
              </c:numCache>
            </c:numRef>
          </c:xVal>
          <c:yVal>
            <c:numRef>
              <c:f>evaluation!$L$58:$L$82</c:f>
              <c:numCache>
                <c:formatCode>General</c:formatCode>
                <c:ptCount val="25"/>
                <c:pt idx="0">
                  <c:v>0.88943000000000005</c:v>
                </c:pt>
                <c:pt idx="1">
                  <c:v>0.90529999999999999</c:v>
                </c:pt>
                <c:pt idx="2">
                  <c:v>0.89737999999999996</c:v>
                </c:pt>
                <c:pt idx="3">
                  <c:v>0.91844000000000003</c:v>
                </c:pt>
                <c:pt idx="4">
                  <c:v>0.89700999999999997</c:v>
                </c:pt>
                <c:pt idx="5">
                  <c:v>0.93178000000000005</c:v>
                </c:pt>
                <c:pt idx="6">
                  <c:v>1.3311999999999999</c:v>
                </c:pt>
                <c:pt idx="7">
                  <c:v>1.3021</c:v>
                </c:pt>
                <c:pt idx="8">
                  <c:v>1.304</c:v>
                </c:pt>
                <c:pt idx="9">
                  <c:v>1.2849999999999999</c:v>
                </c:pt>
                <c:pt idx="10">
                  <c:v>1.3153999999999999</c:v>
                </c:pt>
                <c:pt idx="11">
                  <c:v>1.2847</c:v>
                </c:pt>
                <c:pt idx="12">
                  <c:v>1.2910999999999999</c:v>
                </c:pt>
                <c:pt idx="13">
                  <c:v>1.3</c:v>
                </c:pt>
                <c:pt idx="14">
                  <c:v>1.2982</c:v>
                </c:pt>
                <c:pt idx="15">
                  <c:v>1.2683</c:v>
                </c:pt>
                <c:pt idx="16">
                  <c:v>1.2783</c:v>
                </c:pt>
                <c:pt idx="17">
                  <c:v>1.2514000000000001</c:v>
                </c:pt>
                <c:pt idx="18">
                  <c:v>1.2495000000000001</c:v>
                </c:pt>
                <c:pt idx="19">
                  <c:v>1.246</c:v>
                </c:pt>
                <c:pt idx="20">
                  <c:v>1.2352000000000001</c:v>
                </c:pt>
                <c:pt idx="21">
                  <c:v>1.2202999999999999</c:v>
                </c:pt>
                <c:pt idx="22">
                  <c:v>1.2119</c:v>
                </c:pt>
                <c:pt idx="23">
                  <c:v>1.1846000000000001</c:v>
                </c:pt>
                <c:pt idx="24">
                  <c:v>1.212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DF-47D1-A6FB-27B99BC2BB7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evaluation!$B$31:$B$55</c:f>
              <c:numCache>
                <c:formatCode>General</c:formatCode>
                <c:ptCount val="25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135</c:v>
                </c:pt>
                <c:pt idx="4">
                  <c:v>140</c:v>
                </c:pt>
                <c:pt idx="5">
                  <c:v>145</c:v>
                </c:pt>
                <c:pt idx="6">
                  <c:v>150</c:v>
                </c:pt>
                <c:pt idx="7">
                  <c:v>151</c:v>
                </c:pt>
                <c:pt idx="8">
                  <c:v>152</c:v>
                </c:pt>
                <c:pt idx="9">
                  <c:v>153</c:v>
                </c:pt>
                <c:pt idx="10">
                  <c:v>154</c:v>
                </c:pt>
                <c:pt idx="11">
                  <c:v>155</c:v>
                </c:pt>
                <c:pt idx="12">
                  <c:v>156</c:v>
                </c:pt>
                <c:pt idx="13">
                  <c:v>157</c:v>
                </c:pt>
                <c:pt idx="14">
                  <c:v>158</c:v>
                </c:pt>
                <c:pt idx="15">
                  <c:v>159</c:v>
                </c:pt>
                <c:pt idx="16">
                  <c:v>160</c:v>
                </c:pt>
                <c:pt idx="17">
                  <c:v>165</c:v>
                </c:pt>
                <c:pt idx="18">
                  <c:v>170</c:v>
                </c:pt>
                <c:pt idx="19">
                  <c:v>175</c:v>
                </c:pt>
                <c:pt idx="20">
                  <c:v>180</c:v>
                </c:pt>
                <c:pt idx="21">
                  <c:v>185</c:v>
                </c:pt>
                <c:pt idx="22">
                  <c:v>190</c:v>
                </c:pt>
                <c:pt idx="23">
                  <c:v>195</c:v>
                </c:pt>
                <c:pt idx="24">
                  <c:v>200</c:v>
                </c:pt>
              </c:numCache>
            </c:numRef>
          </c:xVal>
          <c:yVal>
            <c:numRef>
              <c:f>evaluation!$M$58:$M$82</c:f>
              <c:numCache>
                <c:formatCode>General</c:formatCode>
                <c:ptCount val="25"/>
                <c:pt idx="0">
                  <c:v>1.3976999999999999</c:v>
                </c:pt>
                <c:pt idx="1">
                  <c:v>1.3747</c:v>
                </c:pt>
                <c:pt idx="2">
                  <c:v>1.3627</c:v>
                </c:pt>
                <c:pt idx="3">
                  <c:v>1.3607</c:v>
                </c:pt>
                <c:pt idx="4">
                  <c:v>1.3634999999999999</c:v>
                </c:pt>
                <c:pt idx="5">
                  <c:v>1.3418000000000001</c:v>
                </c:pt>
                <c:pt idx="6">
                  <c:v>1.3311999999999999</c:v>
                </c:pt>
                <c:pt idx="7">
                  <c:v>1.3021</c:v>
                </c:pt>
                <c:pt idx="8">
                  <c:v>1.304</c:v>
                </c:pt>
                <c:pt idx="9">
                  <c:v>1.2849999999999999</c:v>
                </c:pt>
                <c:pt idx="10">
                  <c:v>1.3153999999999999</c:v>
                </c:pt>
                <c:pt idx="11">
                  <c:v>1.2847</c:v>
                </c:pt>
                <c:pt idx="12">
                  <c:v>1.2910999999999999</c:v>
                </c:pt>
                <c:pt idx="13">
                  <c:v>1.3</c:v>
                </c:pt>
                <c:pt idx="14">
                  <c:v>1.2982</c:v>
                </c:pt>
                <c:pt idx="15">
                  <c:v>1.2683</c:v>
                </c:pt>
                <c:pt idx="16">
                  <c:v>1.2783</c:v>
                </c:pt>
                <c:pt idx="17">
                  <c:v>1.2514000000000001</c:v>
                </c:pt>
                <c:pt idx="18">
                  <c:v>1.2495000000000001</c:v>
                </c:pt>
                <c:pt idx="19">
                  <c:v>1.246</c:v>
                </c:pt>
                <c:pt idx="20">
                  <c:v>1.2352000000000001</c:v>
                </c:pt>
                <c:pt idx="21">
                  <c:v>1.2202999999999999</c:v>
                </c:pt>
                <c:pt idx="22">
                  <c:v>1.2119</c:v>
                </c:pt>
                <c:pt idx="23">
                  <c:v>1.1846000000000001</c:v>
                </c:pt>
                <c:pt idx="24">
                  <c:v>1.212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DF-47D1-A6FB-27B99BC2B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73826144"/>
        <c:axId val="-673825600"/>
      </c:scatterChart>
      <c:valAx>
        <c:axId val="-673826144"/>
        <c:scaling>
          <c:orientation val="minMax"/>
          <c:max val="200"/>
          <c:min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673825600"/>
        <c:crosses val="autoZero"/>
        <c:crossBetween val="midCat"/>
      </c:valAx>
      <c:valAx>
        <c:axId val="-673825600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67382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20</xdr:row>
      <xdr:rowOff>0</xdr:rowOff>
    </xdr:from>
    <xdr:ext cx="65" cy="172227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048125" y="7948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twoCellAnchor>
    <xdr:from>
      <xdr:col>4</xdr:col>
      <xdr:colOff>571499</xdr:colOff>
      <xdr:row>8</xdr:row>
      <xdr:rowOff>44824</xdr:rowOff>
    </xdr:from>
    <xdr:to>
      <xdr:col>6</xdr:col>
      <xdr:colOff>791723</xdr:colOff>
      <xdr:row>9</xdr:row>
      <xdr:rowOff>174604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00D07F9-8498-426F-AE9C-F76DE41CF6B6}"/>
                </a:ext>
              </a:extLst>
            </xdr:cNvPr>
            <xdr:cNvSpPr txBox="1"/>
          </xdr:nvSpPr>
          <xdr:spPr>
            <a:xfrm>
              <a:off x="3608293" y="1580030"/>
              <a:ext cx="1990754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12</m:t>
                        </m:r>
                      </m:den>
                    </m:f>
                    <m:r>
                      <a:rPr lang="de-DE" sz="1100" b="0" i="1">
                        <a:latin typeface="Cambria Math" panose="02040503050406030204" pitchFamily="18" charset="0"/>
                      </a:rPr>
                      <m:t> (</m:t>
                    </m:r>
                    <m:sSup>
                      <m:sSup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de-DE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de-DE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de-DE" sz="1100"/>
            </a:p>
          </xdr:txBody>
        </xdr:sp>
      </mc:Choice>
      <mc:Fallback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00D07F9-8498-426F-AE9C-F76DE41CF6B6}"/>
                </a:ext>
              </a:extLst>
            </xdr:cNvPr>
            <xdr:cNvSpPr txBox="1"/>
          </xdr:nvSpPr>
          <xdr:spPr>
            <a:xfrm>
              <a:off x="3608293" y="1580030"/>
              <a:ext cx="1990754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𝐼_𝑎=(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𝑐⋅ℎ)/</a:t>
              </a:r>
              <a:r>
                <a:rPr lang="de-DE" sz="1100" b="0" i="0">
                  <a:latin typeface="Cambria Math" panose="02040503050406030204" pitchFamily="18" charset="0"/>
                </a:rPr>
                <a:t>12  (𝑐^2+ℎ^2)</a:t>
              </a:r>
              <a:endParaRPr lang="de-DE"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1</xdr:row>
      <xdr:rowOff>157162</xdr:rowOff>
    </xdr:from>
    <xdr:to>
      <xdr:col>12</xdr:col>
      <xdr:colOff>685800</xdr:colOff>
      <xdr:row>16</xdr:row>
      <xdr:rowOff>42862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609600</xdr:colOff>
      <xdr:row>5</xdr:row>
      <xdr:rowOff>128587</xdr:rowOff>
    </xdr:from>
    <xdr:to>
      <xdr:col>22</xdr:col>
      <xdr:colOff>619125</xdr:colOff>
      <xdr:row>29</xdr:row>
      <xdr:rowOff>123825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609600</xdr:colOff>
      <xdr:row>30</xdr:row>
      <xdr:rowOff>52387</xdr:rowOff>
    </xdr:from>
    <xdr:to>
      <xdr:col>22</xdr:col>
      <xdr:colOff>619125</xdr:colOff>
      <xdr:row>54</xdr:row>
      <xdr:rowOff>47625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609600</xdr:colOff>
      <xdr:row>56</xdr:row>
      <xdr:rowOff>80962</xdr:rowOff>
    </xdr:from>
    <xdr:to>
      <xdr:col>22</xdr:col>
      <xdr:colOff>619125</xdr:colOff>
      <xdr:row>80</xdr:row>
      <xdr:rowOff>76200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048540"/>
  <sheetViews>
    <sheetView showGridLines="0" tabSelected="1" zoomScale="85" zoomScaleNormal="85" workbookViewId="0">
      <selection activeCell="D6" sqref="D6"/>
    </sheetView>
  </sheetViews>
  <sheetFormatPr baseColWidth="10" defaultRowHeight="15" x14ac:dyDescent="0.25"/>
  <cols>
    <col min="1" max="1" width="2.7109375" customWidth="1"/>
    <col min="2" max="2" width="16.140625" customWidth="1"/>
    <col min="3" max="3" width="13.85546875" customWidth="1"/>
    <col min="4" max="4" width="12.85546875" customWidth="1"/>
    <col min="5" max="5" width="14" bestFit="1" customWidth="1"/>
    <col min="6" max="6" width="12.5703125" bestFit="1" customWidth="1"/>
    <col min="7" max="7" width="12.28515625" bestFit="1" customWidth="1"/>
    <col min="8" max="18" width="19.42578125" bestFit="1" customWidth="1"/>
    <col min="21" max="21" width="12" bestFit="1" customWidth="1"/>
    <col min="24" max="24" width="12" bestFit="1" customWidth="1"/>
  </cols>
  <sheetData>
    <row r="1" spans="2:24" ht="15.75" thickBot="1" x14ac:dyDescent="0.3"/>
    <row r="2" spans="2:24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</row>
    <row r="3" spans="2:24" x14ac:dyDescent="0.25">
      <c r="B3" s="10"/>
      <c r="C3" s="2" t="s">
        <v>32</v>
      </c>
      <c r="D3" s="1"/>
      <c r="E3" s="1"/>
      <c r="F3" s="1"/>
      <c r="G3" s="1"/>
      <c r="H3" s="1"/>
      <c r="I3" s="1"/>
      <c r="J3" s="1"/>
      <c r="K3" s="1"/>
      <c r="L3" s="1"/>
      <c r="N3" s="1"/>
      <c r="O3" s="1"/>
      <c r="P3" s="1"/>
      <c r="S3" s="25"/>
      <c r="U3" s="1"/>
      <c r="V3" s="1"/>
      <c r="X3" s="26"/>
    </row>
    <row r="4" spans="2:24" x14ac:dyDescent="0.25">
      <c r="B4" s="10"/>
      <c r="C4" s="3" t="s">
        <v>0</v>
      </c>
      <c r="D4" s="4">
        <f>7*10^10</f>
        <v>70000000000</v>
      </c>
      <c r="E4" s="1" t="s">
        <v>5</v>
      </c>
      <c r="F4" s="3" t="s">
        <v>48</v>
      </c>
      <c r="G4" s="14">
        <v>1</v>
      </c>
      <c r="H4" s="1" t="s">
        <v>4</v>
      </c>
      <c r="I4" s="27"/>
      <c r="J4" s="1"/>
      <c r="K4" s="5"/>
      <c r="L4" s="1"/>
      <c r="N4" s="1"/>
      <c r="O4" s="1"/>
      <c r="P4" s="1"/>
      <c r="Q4" s="1"/>
      <c r="R4" s="1"/>
      <c r="S4" s="11"/>
    </row>
    <row r="5" spans="2:24" x14ac:dyDescent="0.25">
      <c r="B5" s="10"/>
      <c r="C5" s="3" t="s">
        <v>2</v>
      </c>
      <c r="D5" s="4">
        <f>+D4/(2*1.33)</f>
        <v>26315789473.684208</v>
      </c>
      <c r="E5" s="1" t="s">
        <v>5</v>
      </c>
      <c r="F5" s="3" t="s">
        <v>37</v>
      </c>
      <c r="G5" s="14">
        <v>8.0000000000000002E-3</v>
      </c>
      <c r="H5" s="1" t="s">
        <v>4</v>
      </c>
      <c r="I5" s="27"/>
      <c r="J5" s="17"/>
      <c r="K5" s="5"/>
      <c r="L5" s="1"/>
      <c r="N5" s="1"/>
      <c r="O5" s="1"/>
      <c r="P5" s="1"/>
      <c r="Q5" s="1"/>
      <c r="R5" s="1"/>
      <c r="S5" s="11"/>
    </row>
    <row r="6" spans="2:24" x14ac:dyDescent="0.25">
      <c r="B6" s="10"/>
      <c r="C6" s="3" t="s">
        <v>38</v>
      </c>
      <c r="D6" s="4">
        <f>2.7*10^3</f>
        <v>2700</v>
      </c>
      <c r="E6" s="15" t="s">
        <v>6</v>
      </c>
      <c r="F6" s="1"/>
      <c r="G6" s="1"/>
      <c r="H6" s="1"/>
      <c r="I6" s="47"/>
      <c r="J6" s="1"/>
      <c r="K6" s="1"/>
      <c r="L6" s="1"/>
      <c r="M6" s="1"/>
      <c r="N6" s="1"/>
      <c r="O6" s="1"/>
      <c r="P6" s="1"/>
      <c r="Q6" s="1"/>
      <c r="R6" s="1"/>
      <c r="S6" s="11"/>
    </row>
    <row r="7" spans="2:24" x14ac:dyDescent="0.25">
      <c r="B7" s="10"/>
      <c r="C7" s="24" t="s">
        <v>39</v>
      </c>
      <c r="D7" s="4">
        <f>+D6</f>
        <v>2700</v>
      </c>
      <c r="E7" s="15" t="s">
        <v>6</v>
      </c>
      <c r="F7" s="1"/>
      <c r="G7" s="1"/>
      <c r="H7" s="1"/>
      <c r="I7" s="17"/>
      <c r="J7" s="1"/>
      <c r="K7" s="1"/>
      <c r="L7" s="1"/>
      <c r="M7" s="1"/>
      <c r="N7" s="1"/>
      <c r="O7" s="1"/>
      <c r="P7" s="1"/>
      <c r="Q7" s="1"/>
      <c r="R7" s="1"/>
      <c r="S7" s="11"/>
    </row>
    <row r="8" spans="2:24" x14ac:dyDescent="0.25">
      <c r="B8" s="10"/>
      <c r="C8" s="24"/>
      <c r="D8" s="5"/>
      <c r="E8" s="1"/>
      <c r="F8" s="1"/>
      <c r="G8" s="1"/>
      <c r="H8" s="1"/>
      <c r="I8" s="17"/>
      <c r="J8" s="1"/>
      <c r="K8" s="1"/>
      <c r="L8" s="1"/>
      <c r="M8" s="1"/>
      <c r="N8" s="1"/>
      <c r="O8" s="1"/>
      <c r="P8" s="1"/>
      <c r="Q8" s="1"/>
      <c r="R8" s="1"/>
      <c r="S8" s="11"/>
    </row>
    <row r="9" spans="2:24" x14ac:dyDescent="0.25">
      <c r="B9" s="10"/>
      <c r="C9" s="3" t="s">
        <v>1</v>
      </c>
      <c r="D9" s="6">
        <f>G4*G5</f>
        <v>8.0000000000000002E-3</v>
      </c>
      <c r="E9" s="15" t="s">
        <v>7</v>
      </c>
      <c r="F9" s="1"/>
      <c r="G9" s="1"/>
      <c r="H9" s="1"/>
      <c r="I9" s="17"/>
      <c r="J9" s="1"/>
      <c r="K9" s="1"/>
      <c r="L9" s="1"/>
      <c r="M9" s="1"/>
      <c r="N9" s="1"/>
      <c r="O9" s="1"/>
      <c r="P9" s="1"/>
      <c r="Q9" s="1"/>
      <c r="R9" s="1"/>
      <c r="S9" s="11"/>
    </row>
    <row r="10" spans="2:24" x14ac:dyDescent="0.25">
      <c r="B10" s="10"/>
      <c r="C10" s="3" t="s">
        <v>20</v>
      </c>
      <c r="D10" s="6">
        <f>+D9</f>
        <v>8.0000000000000002E-3</v>
      </c>
      <c r="E10" s="15" t="s">
        <v>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1"/>
    </row>
    <row r="11" spans="2:24" x14ac:dyDescent="0.25">
      <c r="B11" s="10"/>
      <c r="C11" s="3" t="s">
        <v>21</v>
      </c>
      <c r="D11" s="6">
        <f>+D10</f>
        <v>8.0000000000000002E-3</v>
      </c>
      <c r="E11" s="15" t="s">
        <v>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1"/>
    </row>
    <row r="12" spans="2:24" x14ac:dyDescent="0.25">
      <c r="B12" s="10"/>
      <c r="C12" s="3" t="s">
        <v>22</v>
      </c>
      <c r="D12" s="6">
        <f>(G5*(G4^3))/12</f>
        <v>6.6666666666666664E-4</v>
      </c>
      <c r="E12" s="15" t="s">
        <v>8</v>
      </c>
      <c r="F12" s="1"/>
      <c r="G12" s="1"/>
      <c r="H12" s="18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40</v>
      </c>
      <c r="N12" s="19" t="s">
        <v>15</v>
      </c>
      <c r="O12" s="19" t="s">
        <v>16</v>
      </c>
      <c r="P12" s="19" t="s">
        <v>17</v>
      </c>
      <c r="Q12" s="19" t="s">
        <v>18</v>
      </c>
      <c r="R12" s="20" t="s">
        <v>19</v>
      </c>
      <c r="S12" s="11"/>
    </row>
    <row r="13" spans="2:24" ht="15.75" thickBot="1" x14ac:dyDescent="0.3">
      <c r="B13" s="10"/>
      <c r="C13" s="3" t="s">
        <v>23</v>
      </c>
      <c r="D13" s="6">
        <f>(G4*(G5^3))/12</f>
        <v>4.2666666666666672E-8</v>
      </c>
      <c r="E13" s="15" t="s">
        <v>8</v>
      </c>
      <c r="F13" s="1"/>
      <c r="G13" s="1"/>
      <c r="H13" s="21" t="s">
        <v>26</v>
      </c>
      <c r="I13" s="22" t="s">
        <v>27</v>
      </c>
      <c r="J13" s="22" t="s">
        <v>28</v>
      </c>
      <c r="K13" s="22" t="s">
        <v>29</v>
      </c>
      <c r="L13" s="22" t="s">
        <v>30</v>
      </c>
      <c r="M13" s="22" t="s">
        <v>31</v>
      </c>
      <c r="N13" s="1"/>
      <c r="O13" s="1"/>
      <c r="P13" s="1"/>
      <c r="Q13" s="1"/>
      <c r="R13" s="1"/>
      <c r="S13" s="11"/>
    </row>
    <row r="14" spans="2:24" x14ac:dyDescent="0.25">
      <c r="B14" s="10"/>
      <c r="C14" s="3" t="s">
        <v>33</v>
      </c>
      <c r="D14" s="6">
        <f>+G4*G5/12*(G4^2+G5^2)</f>
        <v>6.667093333333334E-4</v>
      </c>
      <c r="E14" s="15" t="s">
        <v>8</v>
      </c>
      <c r="F14" s="1"/>
      <c r="G14" s="1"/>
      <c r="H14" s="29">
        <f>+D9*D4</f>
        <v>560000000</v>
      </c>
      <c r="I14" s="30">
        <f>+D5*D10</f>
        <v>210526315.78947365</v>
      </c>
      <c r="J14" s="30">
        <f>+D5*D10</f>
        <v>210526315.78947365</v>
      </c>
      <c r="K14" s="30">
        <f>+D4*D13</f>
        <v>2986.666666666667</v>
      </c>
      <c r="L14" s="30">
        <f>+D4*D12</f>
        <v>46666666.666666664</v>
      </c>
      <c r="M14" s="40">
        <f>+D5*D14</f>
        <v>17544982.456140351</v>
      </c>
      <c r="N14" s="30">
        <f>+D4*D15</f>
        <v>0</v>
      </c>
      <c r="O14" s="30">
        <f>+D4*D16</f>
        <v>0</v>
      </c>
      <c r="P14" s="30">
        <f>+D5*D15</f>
        <v>0</v>
      </c>
      <c r="Q14" s="30">
        <f>+D5*D16</f>
        <v>0</v>
      </c>
      <c r="R14" s="31">
        <v>0</v>
      </c>
      <c r="S14" s="11"/>
    </row>
    <row r="15" spans="2:24" x14ac:dyDescent="0.25">
      <c r="B15" s="10"/>
      <c r="C15" s="3" t="s">
        <v>24</v>
      </c>
      <c r="D15" s="6">
        <v>0</v>
      </c>
      <c r="E15" s="15" t="s">
        <v>9</v>
      </c>
      <c r="F15" s="1"/>
      <c r="G15" s="1"/>
      <c r="H15" s="32">
        <f>+D6*D9</f>
        <v>21.6</v>
      </c>
      <c r="I15" s="33">
        <f>D6*D13</f>
        <v>1.1520000000000001E-4</v>
      </c>
      <c r="J15" s="33">
        <f>D6*D12</f>
        <v>1.8</v>
      </c>
      <c r="K15" s="33">
        <f>+D6*D15</f>
        <v>0</v>
      </c>
      <c r="L15" s="33">
        <f>+D6*D16</f>
        <v>0</v>
      </c>
      <c r="M15" s="33">
        <f>D6*D17</f>
        <v>0</v>
      </c>
      <c r="N15" s="33"/>
      <c r="O15" s="33"/>
      <c r="P15" s="33"/>
      <c r="Q15" s="33"/>
      <c r="R15" s="34"/>
      <c r="S15" s="11"/>
    </row>
    <row r="16" spans="2:24" ht="15.75" thickBot="1" x14ac:dyDescent="0.3">
      <c r="B16" s="10"/>
      <c r="C16" s="3" t="s">
        <v>25</v>
      </c>
      <c r="D16" s="6">
        <v>0</v>
      </c>
      <c r="E16" s="15" t="s">
        <v>9</v>
      </c>
      <c r="F16" s="1"/>
      <c r="G16" s="1"/>
      <c r="H16" s="35" t="s">
        <v>35</v>
      </c>
      <c r="I16" s="36" t="s">
        <v>35</v>
      </c>
      <c r="J16" s="37"/>
      <c r="K16" s="37"/>
      <c r="L16" s="37"/>
      <c r="M16" s="37"/>
      <c r="N16" s="37"/>
      <c r="O16" s="37"/>
      <c r="P16" s="37"/>
      <c r="Q16" s="37"/>
      <c r="R16" s="38"/>
      <c r="S16" s="11"/>
    </row>
    <row r="17" spans="2:19" x14ac:dyDescent="0.25">
      <c r="B17" s="10"/>
      <c r="C17" s="24" t="s">
        <v>34</v>
      </c>
      <c r="D17" s="6">
        <v>0</v>
      </c>
      <c r="E17" s="23" t="s">
        <v>8</v>
      </c>
      <c r="F17" s="1"/>
      <c r="G17" s="1"/>
      <c r="H17" s="1"/>
      <c r="I17" s="1"/>
      <c r="J17" s="1"/>
      <c r="K17" s="39"/>
      <c r="L17" s="1"/>
      <c r="M17" s="1"/>
      <c r="N17" s="1"/>
      <c r="O17" s="1"/>
      <c r="P17" s="1"/>
      <c r="Q17" s="1"/>
      <c r="R17" s="1"/>
      <c r="S17" s="11"/>
    </row>
    <row r="18" spans="2:19" x14ac:dyDescent="0.25">
      <c r="B18" s="10"/>
      <c r="C18" s="3" t="s">
        <v>3</v>
      </c>
      <c r="D18" s="6">
        <f>(G5*G4*((G5^2)+(G4^2)))/12</f>
        <v>6.667093333333334E-4</v>
      </c>
      <c r="E18" s="23" t="s">
        <v>8</v>
      </c>
      <c r="F18" s="3"/>
      <c r="G18" s="1"/>
      <c r="H18" s="1"/>
      <c r="I18" s="39"/>
      <c r="J18" s="1"/>
      <c r="K18" s="1"/>
      <c r="L18" s="1"/>
      <c r="M18" s="1"/>
      <c r="N18" s="1"/>
      <c r="O18" s="1"/>
      <c r="P18" s="1"/>
      <c r="Q18" s="1"/>
      <c r="R18" s="1"/>
      <c r="S18" s="11"/>
    </row>
    <row r="19" spans="2:19" x14ac:dyDescent="0.25">
      <c r="B19" s="10"/>
      <c r="C19" s="3"/>
      <c r="D19" s="28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1"/>
    </row>
    <row r="20" spans="2:19" ht="15.75" thickBot="1" x14ac:dyDescent="0.3">
      <c r="B20" s="12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3"/>
    </row>
    <row r="22" spans="2:19" x14ac:dyDescent="0.25">
      <c r="F22" s="44"/>
    </row>
    <row r="1048540" spans="16:16" x14ac:dyDescent="0.25">
      <c r="P1048540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16"/>
  <sheetViews>
    <sheetView workbookViewId="0">
      <selection activeCell="D4" sqref="D4:F16"/>
    </sheetView>
  </sheetViews>
  <sheetFormatPr baseColWidth="10" defaultRowHeight="15" x14ac:dyDescent="0.25"/>
  <sheetData>
    <row r="2" spans="3:6" x14ac:dyDescent="0.25">
      <c r="C2" s="57" t="s">
        <v>44</v>
      </c>
      <c r="D2" s="57"/>
      <c r="E2" s="57"/>
      <c r="F2" s="57"/>
    </row>
    <row r="3" spans="3:6" x14ac:dyDescent="0.25">
      <c r="C3" s="42" t="s">
        <v>41</v>
      </c>
      <c r="D3" s="42" t="s">
        <v>42</v>
      </c>
      <c r="E3" s="43" t="s">
        <v>42</v>
      </c>
      <c r="F3" s="43" t="s">
        <v>43</v>
      </c>
    </row>
    <row r="4" spans="3:6" x14ac:dyDescent="0.25">
      <c r="C4" s="41">
        <f>1*10^8</f>
        <v>100000000</v>
      </c>
      <c r="D4">
        <v>0.123420354580406</v>
      </c>
      <c r="E4">
        <v>0.13032157250872001</v>
      </c>
      <c r="F4">
        <v>0.247103138659371</v>
      </c>
    </row>
    <row r="5" spans="3:6" x14ac:dyDescent="0.25">
      <c r="C5" s="41">
        <f>1*10^9</f>
        <v>1000000000</v>
      </c>
      <c r="D5">
        <v>0.137985735649198</v>
      </c>
      <c r="E5">
        <v>0.14787898404187</v>
      </c>
      <c r="F5">
        <v>0.24710313865942099</v>
      </c>
    </row>
    <row r="6" spans="3:6" x14ac:dyDescent="0.25">
      <c r="C6" s="41">
        <f>1*10^10</f>
        <v>10000000000</v>
      </c>
      <c r="D6">
        <v>0.139714663142078</v>
      </c>
      <c r="E6">
        <v>0.150012697670804</v>
      </c>
      <c r="F6">
        <v>0.24710313865942601</v>
      </c>
    </row>
    <row r="7" spans="3:6" x14ac:dyDescent="0.25">
      <c r="C7" s="41">
        <f>1*10^11</f>
        <v>100000000000</v>
      </c>
      <c r="D7">
        <v>0.13989079781521499</v>
      </c>
      <c r="E7">
        <v>0.150230676497427</v>
      </c>
      <c r="F7">
        <v>0.24710313865884101</v>
      </c>
    </row>
    <row r="8" spans="3:6" x14ac:dyDescent="0.25">
      <c r="C8" s="41">
        <f>1*10^12</f>
        <v>1000000000000</v>
      </c>
      <c r="D8">
        <v>0.13990844268130601</v>
      </c>
      <c r="E8">
        <v>0.15025252285687499</v>
      </c>
      <c r="F8">
        <v>0.247103138658788</v>
      </c>
    </row>
    <row r="9" spans="3:6" x14ac:dyDescent="0.25">
      <c r="C9" s="41">
        <f>1*10^13</f>
        <v>10000000000000</v>
      </c>
      <c r="D9">
        <v>0.139910217362262</v>
      </c>
      <c r="E9">
        <v>0.150254700070342</v>
      </c>
      <c r="F9">
        <v>0.24710313861159</v>
      </c>
    </row>
    <row r="10" spans="3:6" x14ac:dyDescent="0.25">
      <c r="C10" s="41">
        <f>1*10^14</f>
        <v>100000000000000</v>
      </c>
      <c r="D10">
        <v>0.139910458521213</v>
      </c>
      <c r="E10">
        <v>0.15025481417981301</v>
      </c>
      <c r="F10">
        <v>0.24710313867527101</v>
      </c>
    </row>
    <row r="11" spans="3:6" x14ac:dyDescent="0.25">
      <c r="C11" s="41">
        <f>1*10^15</f>
        <v>1000000000000000</v>
      </c>
      <c r="D11">
        <v>0.13990990565036299</v>
      </c>
      <c r="E11">
        <v>0.15025122839122401</v>
      </c>
      <c r="F11">
        <v>0.24710312239134699</v>
      </c>
    </row>
    <row r="12" spans="3:6" x14ac:dyDescent="0.25">
      <c r="C12" s="41">
        <f>1*10^16</f>
        <v>1E+16</v>
      </c>
      <c r="D12">
        <v>0.139949404569367</v>
      </c>
      <c r="E12">
        <v>0.15019835034947099</v>
      </c>
      <c r="F12">
        <v>0.24710303272769599</v>
      </c>
    </row>
    <row r="13" spans="3:6" x14ac:dyDescent="0.25">
      <c r="C13" s="41">
        <f>1*10^17</f>
        <v>1E+17</v>
      </c>
      <c r="D13">
        <v>0.14486711375687999</v>
      </c>
      <c r="E13">
        <v>0.14577347654803</v>
      </c>
      <c r="F13">
        <v>0.24710240794707</v>
      </c>
    </row>
    <row r="14" spans="3:6" x14ac:dyDescent="0.25">
      <c r="C14" s="41">
        <f>1*10^18</f>
        <v>1E+18</v>
      </c>
      <c r="D14">
        <v>0.14073026764984201</v>
      </c>
      <c r="E14">
        <v>0.245860303505536</v>
      </c>
      <c r="F14">
        <v>0.24695487290363699</v>
      </c>
    </row>
    <row r="15" spans="3:6" x14ac:dyDescent="0.25">
      <c r="C15" s="41">
        <f>+C14*10</f>
        <v>1E+19</v>
      </c>
      <c r="D15">
        <v>0.19983924016534099</v>
      </c>
      <c r="E15">
        <v>0.24701703700838501</v>
      </c>
      <c r="F15">
        <v>0.25192818810039003</v>
      </c>
    </row>
    <row r="16" spans="3:6" x14ac:dyDescent="0.25">
      <c r="C16" s="41">
        <f>+C15*10</f>
        <v>1E+20</v>
      </c>
      <c r="D16">
        <v>0.24285325292162099</v>
      </c>
      <c r="E16">
        <v>0.28975417334502801</v>
      </c>
      <c r="F16">
        <v>0.74056795091829597</v>
      </c>
    </row>
  </sheetData>
  <mergeCells count="1">
    <mergeCell ref="C2:F2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M82"/>
  <sheetViews>
    <sheetView showGridLines="0" topLeftCell="A40" workbookViewId="0">
      <selection activeCell="L40" sqref="L40"/>
    </sheetView>
  </sheetViews>
  <sheetFormatPr baseColWidth="10" defaultRowHeight="15" x14ac:dyDescent="0.25"/>
  <sheetData>
    <row r="3" spans="2:13" x14ac:dyDescent="0.25">
      <c r="B3" s="43" t="s">
        <v>45</v>
      </c>
    </row>
    <row r="4" spans="2:13" x14ac:dyDescent="0.25">
      <c r="B4">
        <v>120</v>
      </c>
      <c r="C4" s="45">
        <v>0.87921000000000005</v>
      </c>
      <c r="D4" s="45">
        <v>1.413</v>
      </c>
      <c r="E4" s="45">
        <v>4.2389999999999999</v>
      </c>
      <c r="F4" s="45">
        <v>4.5216000000000003</v>
      </c>
      <c r="G4" s="46">
        <v>0.81640999999999997</v>
      </c>
      <c r="H4" s="46">
        <v>1.413</v>
      </c>
      <c r="I4" s="46">
        <v>4.5216000000000003</v>
      </c>
      <c r="J4" s="46">
        <v>7.3791000000000002</v>
      </c>
      <c r="L4">
        <f>+C4</f>
        <v>0.87921000000000005</v>
      </c>
      <c r="M4">
        <f>+D4</f>
        <v>1.413</v>
      </c>
    </row>
    <row r="5" spans="2:13" x14ac:dyDescent="0.25">
      <c r="B5">
        <v>125</v>
      </c>
      <c r="C5" s="45">
        <v>0.87936000000000003</v>
      </c>
      <c r="D5" s="45">
        <v>1.4133</v>
      </c>
      <c r="E5" s="45">
        <v>4.5224000000000002</v>
      </c>
      <c r="F5" s="45">
        <v>5.2762000000000002</v>
      </c>
      <c r="G5" s="46">
        <v>0.81655</v>
      </c>
      <c r="H5" s="46">
        <v>1.4133</v>
      </c>
      <c r="I5" s="46">
        <v>4.5224000000000002</v>
      </c>
      <c r="J5" s="46">
        <v>7.4118000000000004</v>
      </c>
      <c r="L5">
        <f t="shared" ref="L5:L14" si="0">+C5</f>
        <v>0.87936000000000003</v>
      </c>
      <c r="M5">
        <f t="shared" ref="M5:M14" si="1">+D5</f>
        <v>1.4133</v>
      </c>
    </row>
    <row r="6" spans="2:13" x14ac:dyDescent="0.25">
      <c r="B6">
        <v>130</v>
      </c>
      <c r="C6" s="45">
        <v>0.87909999999999999</v>
      </c>
      <c r="D6" s="45">
        <v>1.3815</v>
      </c>
      <c r="E6" s="45">
        <v>4.5525000000000002</v>
      </c>
      <c r="F6" s="45">
        <v>5.2746000000000004</v>
      </c>
      <c r="G6" s="46">
        <v>0.78491999999999995</v>
      </c>
      <c r="H6" s="46">
        <v>1.3815</v>
      </c>
      <c r="I6" s="46">
        <v>4.5525000000000002</v>
      </c>
      <c r="J6" s="46">
        <v>7.4409999999999998</v>
      </c>
      <c r="L6">
        <f t="shared" si="0"/>
        <v>0.87909999999999999</v>
      </c>
      <c r="M6">
        <f t="shared" si="1"/>
        <v>1.3815</v>
      </c>
    </row>
    <row r="7" spans="2:13" x14ac:dyDescent="0.25">
      <c r="B7">
        <v>135</v>
      </c>
      <c r="C7" s="45">
        <v>0.91066000000000003</v>
      </c>
      <c r="D7" s="45">
        <v>1.3816999999999999</v>
      </c>
      <c r="E7" s="45">
        <v>4.5533000000000001</v>
      </c>
      <c r="F7" s="45">
        <v>5.2755000000000001</v>
      </c>
      <c r="G7" s="46">
        <v>0.78505000000000003</v>
      </c>
      <c r="H7" s="46">
        <v>1.3816999999999999</v>
      </c>
      <c r="I7" s="46">
        <v>4.5533000000000001</v>
      </c>
      <c r="J7" s="46">
        <v>7.4737</v>
      </c>
      <c r="L7">
        <f t="shared" si="0"/>
        <v>0.91066000000000003</v>
      </c>
      <c r="M7">
        <f t="shared" si="1"/>
        <v>1.3816999999999999</v>
      </c>
    </row>
    <row r="8" spans="2:13" x14ac:dyDescent="0.25">
      <c r="B8">
        <v>140</v>
      </c>
      <c r="C8" s="45">
        <v>0.91080000000000005</v>
      </c>
      <c r="D8" s="45">
        <v>1.3505</v>
      </c>
      <c r="E8" s="45">
        <v>4.0514999999999999</v>
      </c>
      <c r="F8" s="45">
        <v>4.5540000000000003</v>
      </c>
      <c r="G8" s="46">
        <v>0.78517000000000003</v>
      </c>
      <c r="H8" s="46">
        <v>1.3505</v>
      </c>
      <c r="I8" s="46">
        <v>4.5540000000000003</v>
      </c>
      <c r="J8" s="46">
        <v>7.4748999999999999</v>
      </c>
      <c r="L8">
        <f t="shared" si="0"/>
        <v>0.91080000000000005</v>
      </c>
      <c r="M8">
        <f t="shared" si="1"/>
        <v>1.3505</v>
      </c>
    </row>
    <row r="9" spans="2:13" x14ac:dyDescent="0.25">
      <c r="B9">
        <v>145</v>
      </c>
      <c r="C9" s="45">
        <v>0.91056000000000004</v>
      </c>
      <c r="D9" s="45">
        <v>1.3501000000000001</v>
      </c>
      <c r="E9" s="45">
        <v>3.9876</v>
      </c>
      <c r="F9" s="45">
        <v>4.5528000000000004</v>
      </c>
      <c r="G9" s="46">
        <v>0.78496999999999995</v>
      </c>
      <c r="H9" s="46">
        <v>1.3501000000000001</v>
      </c>
      <c r="I9" s="46">
        <v>4.5528000000000004</v>
      </c>
      <c r="J9" s="46">
        <v>7.5042999999999997</v>
      </c>
      <c r="L9">
        <f t="shared" si="0"/>
        <v>0.91056000000000004</v>
      </c>
      <c r="M9">
        <f t="shared" si="1"/>
        <v>1.3501000000000001</v>
      </c>
    </row>
    <row r="10" spans="2:13" x14ac:dyDescent="0.25">
      <c r="B10">
        <v>150</v>
      </c>
      <c r="C10" s="45">
        <v>0.91069999999999995</v>
      </c>
      <c r="D10" s="45">
        <v>1.3189</v>
      </c>
      <c r="E10" s="45">
        <v>3.9567999999999999</v>
      </c>
      <c r="F10" s="45">
        <v>4.5534999999999997</v>
      </c>
      <c r="G10" s="46">
        <v>0.78508</v>
      </c>
      <c r="H10" s="46">
        <v>1.3189</v>
      </c>
      <c r="I10" s="46">
        <v>4.5534999999999997</v>
      </c>
      <c r="J10" s="46">
        <v>7.5053999999999998</v>
      </c>
      <c r="L10">
        <f t="shared" si="0"/>
        <v>0.91069999999999995</v>
      </c>
      <c r="M10">
        <f t="shared" si="1"/>
        <v>1.3189</v>
      </c>
    </row>
    <row r="11" spans="2:13" x14ac:dyDescent="0.25">
      <c r="B11">
        <v>151</v>
      </c>
      <c r="C11" s="45">
        <v>0.91057999999999995</v>
      </c>
      <c r="D11" s="45">
        <v>1.3188</v>
      </c>
      <c r="E11" s="45">
        <v>2.2921</v>
      </c>
      <c r="F11" s="45">
        <v>4.5529000000000002</v>
      </c>
      <c r="G11" s="46">
        <v>0.78498000000000001</v>
      </c>
      <c r="H11" s="46">
        <v>1.3188</v>
      </c>
      <c r="I11" s="46">
        <v>4.5529000000000002</v>
      </c>
      <c r="J11" s="46">
        <v>7.5044000000000004</v>
      </c>
      <c r="L11">
        <f t="shared" si="0"/>
        <v>0.91057999999999995</v>
      </c>
      <c r="M11">
        <f t="shared" si="1"/>
        <v>1.3188</v>
      </c>
    </row>
    <row r="12" spans="2:13" x14ac:dyDescent="0.25">
      <c r="B12">
        <v>152</v>
      </c>
      <c r="C12" s="45">
        <v>0.91081999999999996</v>
      </c>
      <c r="D12" s="45">
        <v>1.3190999999999999</v>
      </c>
      <c r="E12" s="45">
        <v>2.2299000000000002</v>
      </c>
      <c r="F12" s="45">
        <v>2.387</v>
      </c>
      <c r="G12" s="46">
        <v>0.72238000000000002</v>
      </c>
      <c r="H12" s="46">
        <v>1.3190999999999999</v>
      </c>
      <c r="I12" s="46">
        <v>2.2614000000000001</v>
      </c>
      <c r="J12" s="46">
        <v>4.5541</v>
      </c>
      <c r="L12">
        <f t="shared" si="0"/>
        <v>0.91081999999999996</v>
      </c>
      <c r="M12">
        <f t="shared" si="1"/>
        <v>1.3190999999999999</v>
      </c>
    </row>
    <row r="13" spans="2:13" x14ac:dyDescent="0.25">
      <c r="B13">
        <v>153</v>
      </c>
      <c r="C13" s="45">
        <v>0.91069999999999995</v>
      </c>
      <c r="D13" s="45">
        <v>1.319</v>
      </c>
      <c r="E13" s="45">
        <v>2.2925</v>
      </c>
      <c r="F13" s="45">
        <v>3.9569000000000001</v>
      </c>
      <c r="G13" s="46">
        <v>0.69088000000000005</v>
      </c>
      <c r="H13" s="46">
        <v>1.319</v>
      </c>
      <c r="I13" s="46">
        <v>2.2610999999999999</v>
      </c>
      <c r="J13" s="46">
        <v>4.5534999999999997</v>
      </c>
      <c r="L13">
        <f t="shared" si="0"/>
        <v>0.91069999999999995</v>
      </c>
      <c r="M13">
        <f t="shared" si="1"/>
        <v>1.319</v>
      </c>
    </row>
    <row r="14" spans="2:13" x14ac:dyDescent="0.25">
      <c r="B14">
        <v>154</v>
      </c>
      <c r="C14" s="45">
        <v>0.91059000000000001</v>
      </c>
      <c r="D14" s="45">
        <v>1.3188</v>
      </c>
      <c r="E14" s="45">
        <v>2.2921999999999998</v>
      </c>
      <c r="F14" s="45">
        <v>3.9563999999999999</v>
      </c>
      <c r="G14" s="46">
        <v>0.75358999999999998</v>
      </c>
      <c r="H14" s="46">
        <v>1.3188</v>
      </c>
      <c r="I14" s="46">
        <v>4.5529000000000002</v>
      </c>
      <c r="J14" s="46">
        <v>7.5045000000000002</v>
      </c>
      <c r="L14">
        <f t="shared" si="0"/>
        <v>0.91059000000000001</v>
      </c>
      <c r="M14">
        <f t="shared" si="1"/>
        <v>1.3188</v>
      </c>
    </row>
    <row r="15" spans="2:13" x14ac:dyDescent="0.25">
      <c r="B15">
        <v>155</v>
      </c>
      <c r="C15" s="45">
        <v>1.3190999999999999</v>
      </c>
      <c r="D15" s="45">
        <v>3.9573999999999998</v>
      </c>
      <c r="E15" s="45">
        <v>4.3971</v>
      </c>
      <c r="F15" s="45">
        <v>4.5227000000000004</v>
      </c>
      <c r="G15" s="46">
        <v>1.3190999999999999</v>
      </c>
      <c r="H15" s="46">
        <v>4.5541</v>
      </c>
      <c r="I15" s="46">
        <v>7.0354000000000001</v>
      </c>
      <c r="J15" s="46">
        <v>7.5065</v>
      </c>
      <c r="L15">
        <v>0.91080000000000005</v>
      </c>
      <c r="M15">
        <f>+C15</f>
        <v>1.3190999999999999</v>
      </c>
    </row>
    <row r="16" spans="2:13" x14ac:dyDescent="0.25">
      <c r="B16">
        <v>156</v>
      </c>
      <c r="C16" s="45">
        <v>1.319</v>
      </c>
      <c r="D16" s="45">
        <v>3.9569000000000001</v>
      </c>
      <c r="E16" s="45">
        <v>4.3964999999999996</v>
      </c>
      <c r="F16" s="45">
        <v>4.5221999999999998</v>
      </c>
      <c r="G16" s="46">
        <v>1.319</v>
      </c>
      <c r="H16" s="46">
        <v>4.5536000000000003</v>
      </c>
      <c r="I16" s="46">
        <v>7.0345000000000004</v>
      </c>
      <c r="J16" s="46">
        <v>7.5369000000000002</v>
      </c>
      <c r="L16">
        <v>0.94210000000000005</v>
      </c>
      <c r="M16">
        <f t="shared" ref="M16:M19" si="2">+C16</f>
        <v>1.319</v>
      </c>
    </row>
    <row r="17" spans="2:13" x14ac:dyDescent="0.25">
      <c r="B17">
        <v>157</v>
      </c>
      <c r="C17" s="45">
        <v>1.2874000000000001</v>
      </c>
      <c r="D17" s="45">
        <v>3.8936000000000002</v>
      </c>
      <c r="E17" s="45">
        <v>4.3959999999999999</v>
      </c>
      <c r="F17" s="45">
        <v>4.5216000000000003</v>
      </c>
      <c r="G17" s="46">
        <v>1.2874000000000001</v>
      </c>
      <c r="H17" s="46">
        <v>4.5529999999999999</v>
      </c>
      <c r="I17" s="46">
        <v>7.0335999999999999</v>
      </c>
      <c r="J17" s="46">
        <v>7.5359999999999996</v>
      </c>
      <c r="L17">
        <f>+M17</f>
        <v>1.2874000000000001</v>
      </c>
      <c r="M17">
        <f t="shared" si="2"/>
        <v>1.2874000000000001</v>
      </c>
    </row>
    <row r="18" spans="2:13" x14ac:dyDescent="0.25">
      <c r="B18">
        <v>158</v>
      </c>
      <c r="C18" s="45">
        <v>1.2877000000000001</v>
      </c>
      <c r="D18" s="45">
        <v>4.5227000000000004</v>
      </c>
      <c r="E18" s="45">
        <v>4.9310999999999998</v>
      </c>
      <c r="F18" s="45">
        <v>5.5906000000000002</v>
      </c>
      <c r="G18" s="46">
        <v>1.2877000000000001</v>
      </c>
      <c r="H18" s="46">
        <v>4.5541999999999998</v>
      </c>
      <c r="I18" s="46">
        <v>7.0354000000000001</v>
      </c>
      <c r="J18" s="46">
        <v>7.5378999999999996</v>
      </c>
      <c r="L18">
        <f t="shared" ref="L18:L28" si="3">+M18</f>
        <v>1.2877000000000001</v>
      </c>
      <c r="M18">
        <f t="shared" si="2"/>
        <v>1.2877000000000001</v>
      </c>
    </row>
    <row r="19" spans="2:13" x14ac:dyDescent="0.25">
      <c r="B19">
        <v>159</v>
      </c>
      <c r="C19" s="45">
        <v>1.2876000000000001</v>
      </c>
      <c r="D19" s="45">
        <v>3.9255</v>
      </c>
      <c r="E19" s="45">
        <v>4.5221999999999998</v>
      </c>
      <c r="F19" s="45">
        <v>4.9618000000000002</v>
      </c>
      <c r="G19" s="46">
        <v>1.2876000000000001</v>
      </c>
      <c r="H19" s="46">
        <v>4.5536000000000003</v>
      </c>
      <c r="I19" s="46">
        <v>7.0345000000000004</v>
      </c>
      <c r="J19" s="46">
        <v>7.5369999999999999</v>
      </c>
      <c r="L19">
        <f t="shared" si="3"/>
        <v>1.2876000000000001</v>
      </c>
      <c r="M19">
        <f t="shared" si="2"/>
        <v>1.2876000000000001</v>
      </c>
    </row>
    <row r="20" spans="2:13" x14ac:dyDescent="0.25">
      <c r="B20">
        <v>160</v>
      </c>
      <c r="C20" s="45">
        <v>0.78500999999999999</v>
      </c>
      <c r="D20" s="45">
        <v>1.2874000000000001</v>
      </c>
      <c r="E20" s="45">
        <v>3.9249999999999998</v>
      </c>
      <c r="F20" s="45">
        <v>4.4273999999999996</v>
      </c>
      <c r="G20" s="46">
        <v>1.2874000000000001</v>
      </c>
      <c r="H20" s="46">
        <v>4.5529999999999999</v>
      </c>
      <c r="I20" s="46">
        <v>7.0336999999999996</v>
      </c>
      <c r="J20" s="46">
        <v>7.5361000000000002</v>
      </c>
      <c r="L20">
        <f t="shared" si="3"/>
        <v>1.2874000000000001</v>
      </c>
      <c r="M20">
        <f>+D20</f>
        <v>1.2874000000000001</v>
      </c>
    </row>
    <row r="21" spans="2:13" x14ac:dyDescent="0.25">
      <c r="B21">
        <v>165</v>
      </c>
      <c r="C21" s="45">
        <v>1.2876000000000001</v>
      </c>
      <c r="D21" s="45">
        <v>3.8942000000000001</v>
      </c>
      <c r="E21" s="45">
        <v>4.4279999999999999</v>
      </c>
      <c r="F21" s="45">
        <v>4.6165000000000003</v>
      </c>
      <c r="G21" s="46">
        <v>1.2876000000000001</v>
      </c>
      <c r="H21" s="46">
        <v>3.8942000000000001</v>
      </c>
      <c r="I21" s="46">
        <v>4.4279999999999999</v>
      </c>
      <c r="J21" s="46">
        <v>4.5537000000000001</v>
      </c>
      <c r="L21">
        <f t="shared" si="3"/>
        <v>1.2876000000000001</v>
      </c>
      <c r="M21">
        <f>+C21</f>
        <v>1.2876000000000001</v>
      </c>
    </row>
    <row r="22" spans="2:13" x14ac:dyDescent="0.25">
      <c r="B22">
        <v>170</v>
      </c>
      <c r="C22" s="45">
        <v>1.2563</v>
      </c>
      <c r="D22" s="45">
        <v>3.8317999999999999</v>
      </c>
      <c r="E22" s="45">
        <v>4.3971999999999998</v>
      </c>
      <c r="F22" s="45">
        <v>4.46</v>
      </c>
      <c r="G22" s="46">
        <v>1.2563</v>
      </c>
      <c r="H22" s="46">
        <v>3.8632</v>
      </c>
      <c r="I22" s="46">
        <v>4.46</v>
      </c>
      <c r="J22" s="46">
        <v>4.5541999999999998</v>
      </c>
      <c r="L22">
        <f t="shared" si="3"/>
        <v>1.2563</v>
      </c>
      <c r="M22">
        <f>+C22</f>
        <v>1.2563</v>
      </c>
    </row>
    <row r="23" spans="2:13" x14ac:dyDescent="0.25">
      <c r="B23">
        <v>175</v>
      </c>
      <c r="C23" s="45">
        <v>0.72223999999999999</v>
      </c>
      <c r="D23" s="45">
        <v>1.1618999999999999</v>
      </c>
      <c r="E23" s="45">
        <v>1.2561</v>
      </c>
      <c r="F23" s="45">
        <v>3.7682000000000002</v>
      </c>
      <c r="G23" s="46">
        <v>1.1933</v>
      </c>
      <c r="H23" s="46">
        <v>1.2561</v>
      </c>
      <c r="I23" s="46">
        <v>2.2294999999999998</v>
      </c>
      <c r="J23" s="46">
        <v>3.7368000000000001</v>
      </c>
      <c r="L23">
        <f t="shared" si="3"/>
        <v>1.2561</v>
      </c>
      <c r="M23">
        <f>+E23</f>
        <v>1.2561</v>
      </c>
    </row>
    <row r="24" spans="2:13" x14ac:dyDescent="0.25">
      <c r="B24">
        <v>180</v>
      </c>
      <c r="C24" s="45">
        <v>1.2562</v>
      </c>
      <c r="D24" s="45">
        <v>3.7372000000000001</v>
      </c>
      <c r="E24" s="45">
        <v>3.8001</v>
      </c>
      <c r="F24" s="45">
        <v>4.4282000000000004</v>
      </c>
      <c r="G24" s="46">
        <v>1.2562</v>
      </c>
      <c r="H24" s="46">
        <v>2.2298</v>
      </c>
      <c r="I24" s="46">
        <v>3.7372000000000001</v>
      </c>
      <c r="J24" s="46">
        <v>3.8628999999999998</v>
      </c>
      <c r="L24">
        <f t="shared" si="3"/>
        <v>1.2562</v>
      </c>
      <c r="M24">
        <f>+C24</f>
        <v>1.2562</v>
      </c>
    </row>
    <row r="25" spans="2:13" x14ac:dyDescent="0.25">
      <c r="B25">
        <v>185</v>
      </c>
      <c r="C25" s="45">
        <v>1.2564</v>
      </c>
      <c r="D25" s="45">
        <v>3.6435</v>
      </c>
      <c r="E25" s="45">
        <v>3.7376999999999998</v>
      </c>
      <c r="F25" s="45">
        <v>3.8005</v>
      </c>
      <c r="G25" s="46">
        <v>1.2564</v>
      </c>
      <c r="H25" s="46">
        <v>3.7063000000000001</v>
      </c>
      <c r="I25" s="46">
        <v>3.7690999999999999</v>
      </c>
      <c r="J25" s="46">
        <v>4.4915000000000003</v>
      </c>
      <c r="L25">
        <f t="shared" si="3"/>
        <v>1.2564</v>
      </c>
      <c r="M25">
        <f>+C25</f>
        <v>1.2564</v>
      </c>
    </row>
    <row r="26" spans="2:13" x14ac:dyDescent="0.25">
      <c r="B26">
        <v>190</v>
      </c>
      <c r="C26" s="45">
        <v>0.59665000000000001</v>
      </c>
      <c r="D26" s="45">
        <v>0.65946000000000005</v>
      </c>
      <c r="E26" s="45">
        <v>1.0677000000000001</v>
      </c>
      <c r="F26" s="45">
        <v>1.2246999999999999</v>
      </c>
      <c r="G26" s="46">
        <v>1.0991</v>
      </c>
      <c r="H26" s="46">
        <v>1.2246999999999999</v>
      </c>
      <c r="I26" s="46">
        <v>3.6113</v>
      </c>
      <c r="J26" s="46">
        <v>3.7054999999999998</v>
      </c>
      <c r="L26">
        <f t="shared" si="3"/>
        <v>1.2246999999999999</v>
      </c>
      <c r="M26">
        <f>+F26</f>
        <v>1.2246999999999999</v>
      </c>
    </row>
    <row r="27" spans="2:13" x14ac:dyDescent="0.25">
      <c r="B27">
        <v>195</v>
      </c>
      <c r="C27" s="45">
        <v>0.94218999999999997</v>
      </c>
      <c r="D27" s="45">
        <v>1.1619999999999999</v>
      </c>
      <c r="E27" s="45">
        <v>1.2248000000000001</v>
      </c>
      <c r="F27" s="45">
        <v>3.7059000000000002</v>
      </c>
      <c r="G27" s="46">
        <v>1.1619999999999999</v>
      </c>
      <c r="H27" s="46">
        <v>1.2248000000000001</v>
      </c>
      <c r="I27" s="46">
        <v>2.1983999999999999</v>
      </c>
      <c r="J27" s="46">
        <v>3.6116999999999999</v>
      </c>
      <c r="L27">
        <f t="shared" si="3"/>
        <v>1.2248000000000001</v>
      </c>
      <c r="M27">
        <f>+E27</f>
        <v>1.2248000000000001</v>
      </c>
    </row>
    <row r="28" spans="2:13" x14ac:dyDescent="0.25">
      <c r="B28">
        <v>200</v>
      </c>
      <c r="C28" s="45">
        <v>0.94228999999999996</v>
      </c>
      <c r="D28" s="45">
        <v>1.2250000000000001</v>
      </c>
      <c r="E28" s="45">
        <v>3.5179</v>
      </c>
      <c r="F28" s="45">
        <v>3.6435</v>
      </c>
      <c r="G28" s="46">
        <v>1.2250000000000001</v>
      </c>
      <c r="H28" s="46">
        <v>1.2878000000000001</v>
      </c>
      <c r="I28" s="46">
        <v>3.4237000000000002</v>
      </c>
      <c r="J28" s="46">
        <v>3.6749000000000001</v>
      </c>
      <c r="L28">
        <f t="shared" si="3"/>
        <v>1.2250000000000001</v>
      </c>
      <c r="M28">
        <f>+D28</f>
        <v>1.2250000000000001</v>
      </c>
    </row>
    <row r="30" spans="2:13" x14ac:dyDescent="0.25">
      <c r="B30" s="43" t="s">
        <v>46</v>
      </c>
    </row>
    <row r="31" spans="2:13" x14ac:dyDescent="0.25">
      <c r="B31">
        <v>120</v>
      </c>
      <c r="C31" s="45">
        <v>0.87921000000000005</v>
      </c>
      <c r="D31" s="45">
        <v>1.413</v>
      </c>
      <c r="E31" s="45">
        <v>4.5216000000000003</v>
      </c>
      <c r="F31" s="45">
        <v>5.3066000000000004</v>
      </c>
      <c r="G31" s="46">
        <v>0.81640999999999997</v>
      </c>
      <c r="H31" s="46">
        <v>1.413</v>
      </c>
      <c r="I31" s="46">
        <v>4.5216000000000003</v>
      </c>
      <c r="J31" s="46">
        <v>7.3791000000000002</v>
      </c>
      <c r="L31">
        <f>+C31</f>
        <v>0.87921000000000005</v>
      </c>
      <c r="M31">
        <f>+D31</f>
        <v>1.413</v>
      </c>
    </row>
    <row r="32" spans="2:13" x14ac:dyDescent="0.25">
      <c r="B32">
        <v>125</v>
      </c>
      <c r="C32" s="45">
        <v>0.87936000000000003</v>
      </c>
      <c r="D32" s="45">
        <v>1.3818999999999999</v>
      </c>
      <c r="E32" s="45">
        <v>4.5224000000000002</v>
      </c>
      <c r="F32" s="45">
        <v>5.3075999999999999</v>
      </c>
      <c r="G32" s="46">
        <v>0.81655</v>
      </c>
      <c r="H32" s="46">
        <v>1.3818999999999999</v>
      </c>
      <c r="I32" s="46">
        <v>4.5538999999999996</v>
      </c>
      <c r="J32" s="46">
        <v>7.4118000000000004</v>
      </c>
      <c r="L32">
        <f>+C32</f>
        <v>0.87936000000000003</v>
      </c>
      <c r="M32">
        <f t="shared" ref="M32:M39" si="4">+D32</f>
        <v>1.3818999999999999</v>
      </c>
    </row>
    <row r="33" spans="2:13" x14ac:dyDescent="0.25">
      <c r="B33">
        <v>130</v>
      </c>
      <c r="C33" s="45">
        <v>0.87909999999999999</v>
      </c>
      <c r="D33" s="45">
        <v>1.3815</v>
      </c>
      <c r="E33" s="45">
        <v>4.5210999999999997</v>
      </c>
      <c r="F33" s="45">
        <v>5.3373999999999997</v>
      </c>
      <c r="G33" s="46">
        <v>0.78491999999999995</v>
      </c>
      <c r="H33" s="46">
        <v>1.3815</v>
      </c>
      <c r="I33" s="46">
        <v>4.5525000000000002</v>
      </c>
      <c r="J33" s="46">
        <v>7.4096000000000002</v>
      </c>
      <c r="L33">
        <f t="shared" ref="L33:L39" si="5">+C33</f>
        <v>0.87909999999999999</v>
      </c>
      <c r="M33">
        <f t="shared" si="4"/>
        <v>1.3815</v>
      </c>
    </row>
    <row r="34" spans="2:13" x14ac:dyDescent="0.25">
      <c r="B34">
        <v>135</v>
      </c>
      <c r="C34" s="45">
        <v>0.91066000000000003</v>
      </c>
      <c r="D34" s="45">
        <v>1.3503000000000001</v>
      </c>
      <c r="E34" s="45">
        <v>4.5533000000000001</v>
      </c>
      <c r="F34" s="45">
        <v>5.3383000000000003</v>
      </c>
      <c r="G34" s="46">
        <v>0.78505000000000003</v>
      </c>
      <c r="H34" s="46">
        <v>1.3503000000000001</v>
      </c>
      <c r="I34" s="46">
        <v>4.5533000000000001</v>
      </c>
      <c r="J34" s="46">
        <v>7.4423000000000004</v>
      </c>
      <c r="L34">
        <f t="shared" si="5"/>
        <v>0.91066000000000003</v>
      </c>
      <c r="M34">
        <f t="shared" si="4"/>
        <v>1.3503000000000001</v>
      </c>
    </row>
    <row r="35" spans="2:13" x14ac:dyDescent="0.25">
      <c r="B35">
        <v>140</v>
      </c>
      <c r="C35" s="45">
        <v>0.91080000000000005</v>
      </c>
      <c r="D35" s="45">
        <v>1.3505</v>
      </c>
      <c r="E35" s="45">
        <v>4.5225999999999997</v>
      </c>
      <c r="F35" s="45">
        <v>5.2450000000000001</v>
      </c>
      <c r="G35" s="46">
        <v>0.78517000000000003</v>
      </c>
      <c r="H35" s="46">
        <v>1.3505</v>
      </c>
      <c r="I35" s="46">
        <v>4.5540000000000003</v>
      </c>
      <c r="J35" s="46">
        <v>7.0979999999999999</v>
      </c>
      <c r="L35">
        <f t="shared" si="5"/>
        <v>0.91080000000000005</v>
      </c>
      <c r="M35">
        <f t="shared" si="4"/>
        <v>1.3505</v>
      </c>
    </row>
    <row r="36" spans="2:13" x14ac:dyDescent="0.25">
      <c r="B36">
        <v>145</v>
      </c>
      <c r="C36" s="45">
        <v>0.91056000000000004</v>
      </c>
      <c r="D36" s="45">
        <v>1.3187</v>
      </c>
      <c r="E36" s="45">
        <v>4.5528000000000004</v>
      </c>
      <c r="F36" s="45">
        <v>5.3377999999999997</v>
      </c>
      <c r="G36" s="46">
        <v>0.78496999999999995</v>
      </c>
      <c r="H36" s="46">
        <v>1.3187</v>
      </c>
      <c r="I36" s="46">
        <v>4.5528000000000004</v>
      </c>
      <c r="J36" s="46">
        <v>7.0960999999999999</v>
      </c>
      <c r="L36">
        <f t="shared" si="5"/>
        <v>0.91056000000000004</v>
      </c>
      <c r="M36">
        <f t="shared" si="4"/>
        <v>1.3187</v>
      </c>
    </row>
    <row r="37" spans="2:13" x14ac:dyDescent="0.25">
      <c r="B37">
        <v>150</v>
      </c>
      <c r="C37" s="45">
        <v>0.91069999999999995</v>
      </c>
      <c r="D37" s="45">
        <v>1.3189</v>
      </c>
      <c r="E37" s="45">
        <v>2.2296</v>
      </c>
      <c r="F37" s="45">
        <v>2.8891</v>
      </c>
      <c r="G37" s="46">
        <v>0.75368000000000002</v>
      </c>
      <c r="H37" s="46">
        <v>1.3189</v>
      </c>
      <c r="I37" s="46">
        <v>4.5534999999999997</v>
      </c>
      <c r="J37" s="46">
        <v>7.0658000000000003</v>
      </c>
      <c r="L37">
        <f t="shared" si="5"/>
        <v>0.91069999999999995</v>
      </c>
      <c r="M37">
        <f t="shared" si="4"/>
        <v>1.3189</v>
      </c>
    </row>
    <row r="38" spans="2:13" x14ac:dyDescent="0.25">
      <c r="B38">
        <v>151</v>
      </c>
      <c r="C38" s="45">
        <v>0.91057999999999995</v>
      </c>
      <c r="D38" s="45">
        <v>1.3188</v>
      </c>
      <c r="E38" s="45">
        <v>2.2921</v>
      </c>
      <c r="F38" s="45">
        <v>3.9249000000000001</v>
      </c>
      <c r="G38" s="46">
        <v>0.72218000000000004</v>
      </c>
      <c r="H38" s="46">
        <v>1.3188</v>
      </c>
      <c r="I38" s="46">
        <v>4.5529000000000002</v>
      </c>
      <c r="J38" s="46">
        <v>7.0648</v>
      </c>
      <c r="L38">
        <f t="shared" si="5"/>
        <v>0.91057999999999995</v>
      </c>
      <c r="M38">
        <f t="shared" si="4"/>
        <v>1.3188</v>
      </c>
    </row>
    <row r="39" spans="2:13" x14ac:dyDescent="0.25">
      <c r="B39">
        <v>152</v>
      </c>
      <c r="C39" s="45">
        <v>0.94223000000000001</v>
      </c>
      <c r="D39" s="45">
        <v>1.3190999999999999</v>
      </c>
      <c r="E39" s="45">
        <v>3.9260000000000002</v>
      </c>
      <c r="F39" s="45">
        <v>4.5227000000000004</v>
      </c>
      <c r="G39" s="46">
        <v>0.75378000000000001</v>
      </c>
      <c r="H39" s="46">
        <v>1.3190999999999999</v>
      </c>
      <c r="I39" s="46">
        <v>4.5541</v>
      </c>
      <c r="J39" s="46">
        <v>7.0667</v>
      </c>
      <c r="L39">
        <f t="shared" si="5"/>
        <v>0.94223000000000001</v>
      </c>
      <c r="M39">
        <f t="shared" si="4"/>
        <v>1.3190999999999999</v>
      </c>
    </row>
    <row r="40" spans="2:13" x14ac:dyDescent="0.25">
      <c r="B40">
        <v>153</v>
      </c>
      <c r="C40" s="45">
        <v>1.319</v>
      </c>
      <c r="D40" s="45">
        <v>3.9569000000000001</v>
      </c>
      <c r="E40" s="45">
        <v>4.5534999999999997</v>
      </c>
      <c r="F40" s="45">
        <v>5.3385999999999996</v>
      </c>
      <c r="G40" s="46">
        <v>1.319</v>
      </c>
      <c r="H40" s="46">
        <v>4.5534999999999997</v>
      </c>
      <c r="I40" s="46">
        <v>7.0658000000000003</v>
      </c>
      <c r="J40" s="46">
        <v>7.4741</v>
      </c>
      <c r="L40">
        <f>+C40</f>
        <v>1.319</v>
      </c>
      <c r="M40">
        <f>+C40</f>
        <v>1.319</v>
      </c>
    </row>
    <row r="41" spans="2:13" x14ac:dyDescent="0.25">
      <c r="B41">
        <v>154</v>
      </c>
      <c r="C41" s="45">
        <v>1.3188</v>
      </c>
      <c r="D41" s="45">
        <v>4.5842999999999998</v>
      </c>
      <c r="E41" s="45">
        <v>5.3693</v>
      </c>
      <c r="F41" s="45">
        <v>7.0963000000000003</v>
      </c>
      <c r="G41" s="46">
        <v>1.3188</v>
      </c>
      <c r="H41" s="46">
        <v>4.5529000000000002</v>
      </c>
      <c r="I41" s="46">
        <v>7.0648999999999997</v>
      </c>
      <c r="J41" s="46">
        <v>7.5045000000000002</v>
      </c>
      <c r="L41">
        <f t="shared" ref="L41" si="6">+C41</f>
        <v>1.3188</v>
      </c>
      <c r="M41">
        <f>+C41</f>
        <v>1.3188</v>
      </c>
    </row>
    <row r="42" spans="2:13" x14ac:dyDescent="0.25">
      <c r="B42">
        <v>155</v>
      </c>
      <c r="C42" s="45">
        <v>1.2877000000000001</v>
      </c>
      <c r="D42" s="45">
        <v>3.9260000000000002</v>
      </c>
      <c r="E42" s="45">
        <v>4.5854999999999997</v>
      </c>
      <c r="F42" s="45">
        <v>5.3707000000000003</v>
      </c>
      <c r="G42" s="46">
        <v>1.2877000000000001</v>
      </c>
      <c r="H42" s="46">
        <v>4.5541</v>
      </c>
      <c r="I42" s="46">
        <v>7.0667999999999997</v>
      </c>
      <c r="J42" s="46">
        <v>7.5065</v>
      </c>
      <c r="L42">
        <f>+C42</f>
        <v>1.2877000000000001</v>
      </c>
      <c r="M42">
        <f>+C42</f>
        <v>1.2877000000000001</v>
      </c>
    </row>
    <row r="43" spans="2:13" x14ac:dyDescent="0.25">
      <c r="B43">
        <v>156</v>
      </c>
      <c r="C43" s="45">
        <v>1.2876000000000001</v>
      </c>
      <c r="D43" s="45">
        <v>3.9255</v>
      </c>
      <c r="E43" s="45">
        <v>4.585</v>
      </c>
      <c r="F43" s="45">
        <v>5.3700999999999999</v>
      </c>
      <c r="G43" s="46">
        <v>1.2876000000000001</v>
      </c>
      <c r="H43" s="46">
        <v>4.5536000000000003</v>
      </c>
      <c r="I43" s="46">
        <v>7.0659000000000001</v>
      </c>
      <c r="J43" s="46">
        <v>7.5054999999999996</v>
      </c>
      <c r="L43">
        <f>+M43</f>
        <v>1.2876000000000001</v>
      </c>
      <c r="M43">
        <f t="shared" ref="M43:M44" si="7">+C43</f>
        <v>1.2876000000000001</v>
      </c>
    </row>
    <row r="44" spans="2:13" x14ac:dyDescent="0.25">
      <c r="B44">
        <v>157</v>
      </c>
      <c r="C44" s="45">
        <v>1.2874000000000001</v>
      </c>
      <c r="D44" s="45">
        <v>3.8622000000000001</v>
      </c>
      <c r="E44" s="45">
        <v>3.9249999999999998</v>
      </c>
      <c r="F44" s="45">
        <v>4.6786000000000003</v>
      </c>
      <c r="G44" s="46">
        <v>0.8478</v>
      </c>
      <c r="H44" s="46">
        <v>1.2874000000000001</v>
      </c>
      <c r="I44" s="46">
        <v>4.5529999999999999</v>
      </c>
      <c r="J44" s="46">
        <v>7.0650000000000004</v>
      </c>
      <c r="L44">
        <f>+M44</f>
        <v>1.2874000000000001</v>
      </c>
      <c r="M44">
        <f t="shared" si="7"/>
        <v>1.2874000000000001</v>
      </c>
    </row>
    <row r="45" spans="2:13" x14ac:dyDescent="0.25">
      <c r="B45">
        <v>158</v>
      </c>
      <c r="C45" s="45">
        <v>0.84802</v>
      </c>
      <c r="D45" s="45">
        <v>1.2877000000000001</v>
      </c>
      <c r="E45" s="45">
        <v>2.2614000000000001</v>
      </c>
      <c r="F45" s="45">
        <v>3.8632</v>
      </c>
      <c r="G45" s="46">
        <v>0.84802</v>
      </c>
      <c r="H45" s="46">
        <v>1.2877000000000001</v>
      </c>
      <c r="I45" s="46">
        <v>3.8632</v>
      </c>
      <c r="J45" s="46">
        <v>4.5227000000000004</v>
      </c>
      <c r="L45">
        <f>+M45</f>
        <v>1.2877000000000001</v>
      </c>
      <c r="M45">
        <f>+D45</f>
        <v>1.2877000000000001</v>
      </c>
    </row>
    <row r="46" spans="2:13" x14ac:dyDescent="0.25">
      <c r="B46">
        <v>159</v>
      </c>
      <c r="C46" s="45">
        <v>0.84791000000000005</v>
      </c>
      <c r="D46" s="45">
        <v>1.2876000000000001</v>
      </c>
      <c r="E46" s="45">
        <v>2.2610999999999999</v>
      </c>
      <c r="F46" s="45">
        <v>3.8626999999999998</v>
      </c>
      <c r="G46" s="46">
        <v>1.2876000000000001</v>
      </c>
      <c r="H46" s="46">
        <v>2.2610999999999999</v>
      </c>
      <c r="I46" s="46">
        <v>3.8626999999999998</v>
      </c>
      <c r="J46" s="46">
        <v>4.5221999999999998</v>
      </c>
      <c r="L46">
        <f t="shared" ref="L46:L55" si="8">+M46</f>
        <v>1.2876000000000001</v>
      </c>
      <c r="M46">
        <f t="shared" ref="M46:M47" si="9">+D46</f>
        <v>1.2876000000000001</v>
      </c>
    </row>
    <row r="47" spans="2:13" x14ac:dyDescent="0.25">
      <c r="B47">
        <v>160</v>
      </c>
      <c r="C47" s="45">
        <v>0.87921000000000005</v>
      </c>
      <c r="D47" s="45">
        <v>1.2874000000000001</v>
      </c>
      <c r="E47" s="45">
        <v>2.2608000000000001</v>
      </c>
      <c r="F47" s="45">
        <v>3.8622000000000001</v>
      </c>
      <c r="G47" s="46">
        <v>1.2874000000000001</v>
      </c>
      <c r="H47" s="46">
        <v>2.2608000000000001</v>
      </c>
      <c r="I47" s="46">
        <v>3.8622000000000001</v>
      </c>
      <c r="J47" s="46">
        <v>4.5216000000000003</v>
      </c>
      <c r="L47">
        <f>+M47</f>
        <v>1.2874000000000001</v>
      </c>
      <c r="M47">
        <f t="shared" si="9"/>
        <v>1.2874000000000001</v>
      </c>
    </row>
    <row r="48" spans="2:13" x14ac:dyDescent="0.25">
      <c r="B48">
        <v>165</v>
      </c>
      <c r="C48" s="45">
        <v>1.2562</v>
      </c>
      <c r="D48" s="45">
        <v>3.8313000000000001</v>
      </c>
      <c r="E48" s="45">
        <v>4.5221999999999998</v>
      </c>
      <c r="F48" s="45">
        <v>4.5850999999999997</v>
      </c>
      <c r="G48" s="46">
        <v>1.2876000000000001</v>
      </c>
      <c r="H48" s="46">
        <v>3.8313000000000001</v>
      </c>
      <c r="I48" s="46">
        <v>4.5537000000000001</v>
      </c>
      <c r="J48" s="46">
        <v>7.0346000000000002</v>
      </c>
      <c r="L48">
        <f t="shared" si="8"/>
        <v>1.2562</v>
      </c>
      <c r="M48">
        <f>+C48</f>
        <v>1.2562</v>
      </c>
    </row>
    <row r="49" spans="2:13" x14ac:dyDescent="0.25">
      <c r="B49">
        <v>170</v>
      </c>
      <c r="C49" s="45">
        <v>0.62817000000000001</v>
      </c>
      <c r="D49" s="45">
        <v>1.2563</v>
      </c>
      <c r="E49" s="45">
        <v>3.7690000000000001</v>
      </c>
      <c r="F49" s="45">
        <v>3.8632</v>
      </c>
      <c r="G49" s="46">
        <v>1.1935</v>
      </c>
      <c r="H49" s="46">
        <v>1.2563</v>
      </c>
      <c r="I49" s="46">
        <v>2.23</v>
      </c>
      <c r="J49" s="46">
        <v>3.7690000000000001</v>
      </c>
      <c r="L49">
        <f t="shared" si="8"/>
        <v>1.2563</v>
      </c>
      <c r="M49">
        <f>+D49</f>
        <v>1.2563</v>
      </c>
    </row>
    <row r="50" spans="2:13" x14ac:dyDescent="0.25">
      <c r="B50">
        <v>175</v>
      </c>
      <c r="C50" s="45">
        <v>1.2561</v>
      </c>
      <c r="D50" s="45">
        <v>3.7368000000000001</v>
      </c>
      <c r="E50" s="45">
        <v>3.7995999999999999</v>
      </c>
      <c r="F50" s="45">
        <v>4.4904000000000002</v>
      </c>
      <c r="G50" s="46">
        <v>1.2561</v>
      </c>
      <c r="H50" s="46">
        <v>2.2294999999999998</v>
      </c>
      <c r="I50" s="46">
        <v>3.7368000000000001</v>
      </c>
      <c r="J50" s="46">
        <v>3.7995999999999999</v>
      </c>
      <c r="L50">
        <f t="shared" si="8"/>
        <v>1.2561</v>
      </c>
      <c r="M50">
        <f>+C50</f>
        <v>1.2561</v>
      </c>
    </row>
    <row r="51" spans="2:13" x14ac:dyDescent="0.25">
      <c r="B51">
        <v>180</v>
      </c>
      <c r="C51" s="45">
        <v>1.2562</v>
      </c>
      <c r="D51" s="45">
        <v>3.6743999999999999</v>
      </c>
      <c r="E51" s="45">
        <v>3.7372000000000001</v>
      </c>
      <c r="F51" s="45">
        <v>3.8942999999999999</v>
      </c>
      <c r="G51" s="46">
        <v>1.2562</v>
      </c>
      <c r="H51" s="46">
        <v>3.6116000000000001</v>
      </c>
      <c r="I51" s="46">
        <v>3.7372000000000001</v>
      </c>
      <c r="J51" s="46">
        <v>4.5852000000000004</v>
      </c>
      <c r="L51">
        <f t="shared" si="8"/>
        <v>1.2562</v>
      </c>
      <c r="M51">
        <f>+C51</f>
        <v>1.2562</v>
      </c>
    </row>
    <row r="52" spans="2:13" x14ac:dyDescent="0.25">
      <c r="B52">
        <v>185</v>
      </c>
      <c r="C52" s="45">
        <v>1.2338</v>
      </c>
      <c r="D52" s="45">
        <v>3.7328999999999999</v>
      </c>
      <c r="E52" s="45">
        <v>3.8277999999999999</v>
      </c>
      <c r="F52" s="45">
        <v>4.4920999999999998</v>
      </c>
      <c r="G52" s="46">
        <v>1.1705000000000001</v>
      </c>
      <c r="H52" s="46">
        <v>1.2338</v>
      </c>
      <c r="I52" s="46">
        <v>3.6379999999999999</v>
      </c>
      <c r="J52" s="46">
        <v>3.7328999999999999</v>
      </c>
      <c r="L52">
        <f>+M52</f>
        <v>1.2338</v>
      </c>
      <c r="M52">
        <f>+C52</f>
        <v>1.2338</v>
      </c>
    </row>
    <row r="53" spans="2:13" x14ac:dyDescent="0.25">
      <c r="B53">
        <v>190</v>
      </c>
      <c r="C53" s="45">
        <v>0.73763000000000001</v>
      </c>
      <c r="D53" s="45">
        <v>1.0904</v>
      </c>
      <c r="E53" s="45">
        <v>1.2186999999999999</v>
      </c>
      <c r="F53" s="45">
        <v>3.6560999999999999</v>
      </c>
      <c r="G53" s="46">
        <v>1.0904</v>
      </c>
      <c r="H53" s="46">
        <v>1.2186999999999999</v>
      </c>
      <c r="I53" s="46">
        <v>2.1808000000000001</v>
      </c>
      <c r="J53" s="46">
        <v>3.5918999999999999</v>
      </c>
      <c r="L53">
        <f t="shared" si="8"/>
        <v>1.2186999999999999</v>
      </c>
      <c r="M53">
        <f>+E53</f>
        <v>1.2186999999999999</v>
      </c>
    </row>
    <row r="54" spans="2:13" x14ac:dyDescent="0.25">
      <c r="B54">
        <v>195</v>
      </c>
      <c r="C54" s="45">
        <v>0.95823999999999998</v>
      </c>
      <c r="D54" s="45">
        <v>1.2225999999999999</v>
      </c>
      <c r="E54" s="45">
        <v>3.5024999999999999</v>
      </c>
      <c r="F54" s="45">
        <v>3.6677</v>
      </c>
      <c r="G54" s="46">
        <v>1.2225999999999999</v>
      </c>
      <c r="H54" s="46">
        <v>3.4695</v>
      </c>
      <c r="I54" s="46">
        <v>3.6347</v>
      </c>
      <c r="J54" s="46">
        <v>3.8329</v>
      </c>
      <c r="L54">
        <f t="shared" si="8"/>
        <v>1.2225999999999999</v>
      </c>
      <c r="M54">
        <f>+D54</f>
        <v>1.2225999999999999</v>
      </c>
    </row>
    <row r="55" spans="2:13" x14ac:dyDescent="0.25">
      <c r="B55">
        <v>200</v>
      </c>
      <c r="C55" s="45">
        <v>0.83111000000000002</v>
      </c>
      <c r="D55" s="45">
        <v>0.98941999999999997</v>
      </c>
      <c r="E55" s="45">
        <v>1.1873</v>
      </c>
      <c r="F55" s="45">
        <v>3.4826999999999999</v>
      </c>
      <c r="G55" s="46">
        <v>0.98941999999999997</v>
      </c>
      <c r="H55" s="46">
        <v>1.1873</v>
      </c>
      <c r="I55" s="46">
        <v>3.4432</v>
      </c>
      <c r="J55" s="46">
        <v>3.6015000000000001</v>
      </c>
      <c r="L55">
        <f t="shared" si="8"/>
        <v>1.1873</v>
      </c>
      <c r="M55">
        <f>+E55</f>
        <v>1.1873</v>
      </c>
    </row>
    <row r="57" spans="2:13" x14ac:dyDescent="0.25">
      <c r="B57" s="43" t="s">
        <v>47</v>
      </c>
    </row>
    <row r="58" spans="2:13" x14ac:dyDescent="0.25">
      <c r="B58">
        <v>120</v>
      </c>
      <c r="C58" s="45">
        <v>0.88943000000000005</v>
      </c>
      <c r="D58" s="45">
        <v>1.3976999999999999</v>
      </c>
      <c r="E58" s="45">
        <v>4.5423999999999998</v>
      </c>
      <c r="F58" s="45">
        <v>5.3048000000000002</v>
      </c>
      <c r="G58" s="46">
        <v>0.82589999999999997</v>
      </c>
      <c r="H58" s="46">
        <v>1.3976999999999999</v>
      </c>
      <c r="I58" s="46">
        <v>4.5106999999999999</v>
      </c>
      <c r="J58" s="46">
        <v>5.2729999999999997</v>
      </c>
      <c r="L58">
        <f>+C58</f>
        <v>0.88943000000000005</v>
      </c>
      <c r="M58">
        <f>+D58</f>
        <v>1.3976999999999999</v>
      </c>
    </row>
    <row r="59" spans="2:13" x14ac:dyDescent="0.25">
      <c r="B59">
        <v>125</v>
      </c>
      <c r="C59" s="45">
        <v>0.90529999999999999</v>
      </c>
      <c r="D59" s="45">
        <v>1.3747</v>
      </c>
      <c r="E59" s="45">
        <v>4.5265000000000004</v>
      </c>
      <c r="F59" s="45">
        <v>5.3311999999999999</v>
      </c>
      <c r="G59" s="46">
        <v>0.80471000000000004</v>
      </c>
      <c r="H59" s="46">
        <v>1.4081999999999999</v>
      </c>
      <c r="I59" s="46">
        <v>4.5265000000000004</v>
      </c>
      <c r="J59" s="46">
        <v>5.2305999999999999</v>
      </c>
      <c r="L59">
        <f>+C59</f>
        <v>0.90529999999999999</v>
      </c>
      <c r="M59">
        <f t="shared" ref="M59:M63" si="10">+D59</f>
        <v>1.3747</v>
      </c>
    </row>
    <row r="60" spans="2:13" x14ac:dyDescent="0.25">
      <c r="B60">
        <v>130</v>
      </c>
      <c r="C60" s="45">
        <v>0.89737999999999996</v>
      </c>
      <c r="D60" s="45">
        <v>1.3627</v>
      </c>
      <c r="E60" s="45">
        <v>4.5201000000000002</v>
      </c>
      <c r="F60" s="45">
        <v>5.351</v>
      </c>
      <c r="G60" s="46">
        <v>0.79766999999999999</v>
      </c>
      <c r="H60" s="46">
        <v>1.3627</v>
      </c>
      <c r="I60" s="46">
        <v>4.5201000000000002</v>
      </c>
      <c r="J60" s="46">
        <v>5.2512999999999996</v>
      </c>
      <c r="L60">
        <f t="shared" ref="L60:L63" si="11">+C60</f>
        <v>0.89737999999999996</v>
      </c>
      <c r="M60">
        <f t="shared" si="10"/>
        <v>1.3627</v>
      </c>
    </row>
    <row r="61" spans="2:13" x14ac:dyDescent="0.25">
      <c r="B61">
        <v>135</v>
      </c>
      <c r="C61" s="45">
        <v>0.91844000000000003</v>
      </c>
      <c r="D61" s="45">
        <v>1.3607</v>
      </c>
      <c r="E61" s="45">
        <v>4.5242000000000004</v>
      </c>
      <c r="F61" s="45">
        <v>5.3406000000000002</v>
      </c>
      <c r="G61" s="46">
        <v>0.78237000000000001</v>
      </c>
      <c r="H61" s="46">
        <v>1.3607</v>
      </c>
      <c r="I61" s="46">
        <v>4.5242000000000004</v>
      </c>
      <c r="J61" s="46">
        <v>5.2725</v>
      </c>
      <c r="L61">
        <f t="shared" si="11"/>
        <v>0.91844000000000003</v>
      </c>
      <c r="M61">
        <f t="shared" si="10"/>
        <v>1.3607</v>
      </c>
    </row>
    <row r="62" spans="2:13" x14ac:dyDescent="0.25">
      <c r="B62">
        <v>140</v>
      </c>
      <c r="C62" s="45">
        <v>0.89700999999999997</v>
      </c>
      <c r="D62" s="45">
        <v>1.3634999999999999</v>
      </c>
      <c r="E62" s="45">
        <v>4.5209000000000001</v>
      </c>
      <c r="F62" s="45">
        <v>5.3461999999999996</v>
      </c>
      <c r="G62" s="46">
        <v>0.78937000000000002</v>
      </c>
      <c r="H62" s="46">
        <v>1.3634999999999999</v>
      </c>
      <c r="I62" s="46">
        <v>4.5209000000000001</v>
      </c>
      <c r="J62" s="46">
        <v>5.2385999999999999</v>
      </c>
      <c r="L62">
        <f t="shared" si="11"/>
        <v>0.89700999999999997</v>
      </c>
      <c r="M62">
        <f t="shared" si="10"/>
        <v>1.3634999999999999</v>
      </c>
    </row>
    <row r="63" spans="2:13" x14ac:dyDescent="0.25">
      <c r="B63">
        <v>145</v>
      </c>
      <c r="C63" s="45">
        <v>0.93178000000000005</v>
      </c>
      <c r="D63" s="45">
        <v>1.3418000000000001</v>
      </c>
      <c r="E63" s="45">
        <v>3.988</v>
      </c>
      <c r="F63" s="45">
        <v>4.5471000000000004</v>
      </c>
      <c r="G63" s="46">
        <v>0.78269999999999995</v>
      </c>
      <c r="H63" s="46">
        <v>1.3418000000000001</v>
      </c>
      <c r="I63" s="46">
        <v>4.5098000000000003</v>
      </c>
      <c r="J63" s="46">
        <v>5.2553000000000001</v>
      </c>
      <c r="L63">
        <f t="shared" si="11"/>
        <v>0.93178000000000005</v>
      </c>
      <c r="M63">
        <f t="shared" si="10"/>
        <v>1.3418000000000001</v>
      </c>
    </row>
    <row r="64" spans="2:13" x14ac:dyDescent="0.25">
      <c r="B64">
        <v>150</v>
      </c>
      <c r="C64" s="45">
        <v>1.3311999999999999</v>
      </c>
      <c r="D64" s="45">
        <v>4.5583</v>
      </c>
      <c r="E64" s="45">
        <v>5.3651</v>
      </c>
      <c r="F64" s="45">
        <v>7.0995999999999997</v>
      </c>
      <c r="G64" s="46">
        <v>1.3311999999999999</v>
      </c>
      <c r="H64" s="46">
        <v>3.9935</v>
      </c>
      <c r="I64" s="46">
        <v>4.5179999999999998</v>
      </c>
      <c r="J64" s="46">
        <v>5.1634000000000002</v>
      </c>
      <c r="L64">
        <f>+C64</f>
        <v>1.3311999999999999</v>
      </c>
      <c r="M64">
        <f>+C64</f>
        <v>1.3311999999999999</v>
      </c>
    </row>
    <row r="65" spans="2:13" x14ac:dyDescent="0.25">
      <c r="B65">
        <v>151</v>
      </c>
      <c r="C65" s="45">
        <v>0.93589999999999995</v>
      </c>
      <c r="D65" s="45">
        <v>1.3021</v>
      </c>
      <c r="E65" s="45">
        <v>4.5167000000000002</v>
      </c>
      <c r="F65" s="45">
        <v>5.3712999999999997</v>
      </c>
      <c r="G65" s="46">
        <v>0.81383000000000005</v>
      </c>
      <c r="H65" s="46">
        <v>1.3021</v>
      </c>
      <c r="I65" s="46">
        <v>4.5167000000000002</v>
      </c>
      <c r="J65" s="46">
        <v>5.2899000000000003</v>
      </c>
      <c r="L65">
        <f>+D65</f>
        <v>1.3021</v>
      </c>
      <c r="M65">
        <f>+D65</f>
        <v>1.3021</v>
      </c>
    </row>
    <row r="66" spans="2:13" x14ac:dyDescent="0.25">
      <c r="B66">
        <v>152</v>
      </c>
      <c r="C66" s="45">
        <v>0.91278999999999999</v>
      </c>
      <c r="D66" s="45">
        <v>1.304</v>
      </c>
      <c r="E66" s="45">
        <v>2.2603</v>
      </c>
      <c r="F66" s="45">
        <v>3.9119999999999999</v>
      </c>
      <c r="G66" s="46">
        <v>0.78239999999999998</v>
      </c>
      <c r="H66" s="46">
        <v>1.304</v>
      </c>
      <c r="I66" s="46">
        <v>2.2603</v>
      </c>
      <c r="J66" s="46">
        <v>4.5205000000000002</v>
      </c>
      <c r="L66">
        <f>+D66</f>
        <v>1.304</v>
      </c>
      <c r="M66">
        <f>+D66</f>
        <v>1.304</v>
      </c>
    </row>
    <row r="67" spans="2:13" x14ac:dyDescent="0.25">
      <c r="B67">
        <v>153</v>
      </c>
      <c r="C67" s="45">
        <v>1.2849999999999999</v>
      </c>
      <c r="D67" s="45">
        <v>3.9434999999999998</v>
      </c>
      <c r="E67" s="45">
        <v>4.5637999999999996</v>
      </c>
      <c r="F67" s="45">
        <v>5.3613999999999997</v>
      </c>
      <c r="G67" s="46">
        <v>1.2849999999999999</v>
      </c>
      <c r="H67" s="46">
        <v>3.9434999999999998</v>
      </c>
      <c r="I67" s="46">
        <v>4.5194999999999999</v>
      </c>
      <c r="J67" s="46">
        <v>5.0955000000000004</v>
      </c>
      <c r="L67">
        <f>+C67</f>
        <v>1.2849999999999999</v>
      </c>
      <c r="M67">
        <f>+C67</f>
        <v>1.2849999999999999</v>
      </c>
    </row>
    <row r="68" spans="2:13" x14ac:dyDescent="0.25">
      <c r="B68">
        <v>154</v>
      </c>
      <c r="C68" s="45">
        <v>1.3153999999999999</v>
      </c>
      <c r="D68" s="45">
        <v>4.5601000000000003</v>
      </c>
      <c r="E68" s="45">
        <v>5.3493000000000004</v>
      </c>
      <c r="F68" s="45">
        <v>7.0593000000000004</v>
      </c>
      <c r="G68" s="46">
        <v>1.3153999999999999</v>
      </c>
      <c r="H68" s="46">
        <v>3.9462000000000002</v>
      </c>
      <c r="I68" s="46">
        <v>4.5162000000000004</v>
      </c>
      <c r="J68" s="46">
        <v>5.1300999999999997</v>
      </c>
      <c r="L68">
        <f>+C68</f>
        <v>1.3153999999999999</v>
      </c>
      <c r="M68">
        <f>+C68</f>
        <v>1.3153999999999999</v>
      </c>
    </row>
    <row r="69" spans="2:13" x14ac:dyDescent="0.25">
      <c r="B69">
        <v>155</v>
      </c>
      <c r="C69" s="45">
        <v>1.2847</v>
      </c>
      <c r="D69" s="45">
        <v>3.9426999999999999</v>
      </c>
      <c r="E69" s="45">
        <v>4.5629</v>
      </c>
      <c r="F69" s="45">
        <v>5.4046000000000003</v>
      </c>
      <c r="G69" s="46">
        <v>0.8417</v>
      </c>
      <c r="H69" s="46">
        <v>1.2847</v>
      </c>
      <c r="I69" s="46">
        <v>3.9426999999999999</v>
      </c>
      <c r="J69" s="46">
        <v>4.5186000000000002</v>
      </c>
      <c r="L69">
        <f>+C69</f>
        <v>1.2847</v>
      </c>
      <c r="M69">
        <f>+C69</f>
        <v>1.2847</v>
      </c>
    </row>
    <row r="70" spans="2:13" x14ac:dyDescent="0.25">
      <c r="B70">
        <v>156</v>
      </c>
      <c r="C70" s="45">
        <v>0.86070999999999998</v>
      </c>
      <c r="D70" s="45">
        <v>1.2910999999999999</v>
      </c>
      <c r="E70" s="45">
        <v>3.8732000000000002</v>
      </c>
      <c r="F70" s="45">
        <v>4.5186999999999999</v>
      </c>
      <c r="G70" s="46">
        <v>0.81767000000000001</v>
      </c>
      <c r="H70" s="46">
        <v>1.2910999999999999</v>
      </c>
      <c r="I70" s="46">
        <v>2.2378</v>
      </c>
      <c r="J70" s="46">
        <v>3.8302</v>
      </c>
      <c r="L70">
        <f>+M70</f>
        <v>1.2910999999999999</v>
      </c>
      <c r="M70">
        <f>+D70</f>
        <v>1.2910999999999999</v>
      </c>
    </row>
    <row r="71" spans="2:13" x14ac:dyDescent="0.25">
      <c r="B71">
        <v>157</v>
      </c>
      <c r="C71" s="45">
        <v>1.3</v>
      </c>
      <c r="D71" s="45">
        <v>3.8567</v>
      </c>
      <c r="E71" s="45">
        <v>4.5500999999999996</v>
      </c>
      <c r="F71" s="45">
        <v>4.9401000000000002</v>
      </c>
      <c r="G71" s="46">
        <v>1.3</v>
      </c>
      <c r="H71" s="46">
        <v>3.9001000000000001</v>
      </c>
      <c r="I71" s="46">
        <v>4.5500999999999996</v>
      </c>
      <c r="J71" s="46">
        <v>5.2868000000000004</v>
      </c>
      <c r="L71">
        <f>+M71</f>
        <v>1.3</v>
      </c>
      <c r="M71">
        <f>+C71</f>
        <v>1.3</v>
      </c>
    </row>
    <row r="72" spans="2:13" x14ac:dyDescent="0.25">
      <c r="B72">
        <v>158</v>
      </c>
      <c r="C72" s="45">
        <v>1.2982</v>
      </c>
      <c r="D72" s="45">
        <v>3.8498999999999999</v>
      </c>
      <c r="E72" s="45">
        <v>4.5213999999999999</v>
      </c>
      <c r="F72" s="45">
        <v>4.9691000000000001</v>
      </c>
      <c r="G72" s="46">
        <v>1.2982</v>
      </c>
      <c r="H72" s="46">
        <v>3.8946999999999998</v>
      </c>
      <c r="I72" s="46">
        <v>4.5213999999999999</v>
      </c>
      <c r="J72" s="46">
        <v>5.2377000000000002</v>
      </c>
      <c r="L72">
        <f>+M72</f>
        <v>1.2982</v>
      </c>
      <c r="M72">
        <f>+C72</f>
        <v>1.2982</v>
      </c>
    </row>
    <row r="73" spans="2:13" x14ac:dyDescent="0.25">
      <c r="B73">
        <v>159</v>
      </c>
      <c r="C73" s="45">
        <v>1.2683</v>
      </c>
      <c r="D73" s="45">
        <v>3.8954</v>
      </c>
      <c r="E73" s="45">
        <v>4.5747999999999998</v>
      </c>
      <c r="F73" s="45">
        <v>5.3901000000000003</v>
      </c>
      <c r="G73" s="46">
        <v>1.2683</v>
      </c>
      <c r="H73" s="46">
        <v>3.8954</v>
      </c>
      <c r="I73" s="46">
        <v>4.5294999999999996</v>
      </c>
      <c r="J73" s="46">
        <v>5.0277000000000003</v>
      </c>
      <c r="L73">
        <f>+M73</f>
        <v>1.2683</v>
      </c>
      <c r="M73">
        <f>+C73</f>
        <v>1.2683</v>
      </c>
    </row>
    <row r="74" spans="2:13" x14ac:dyDescent="0.25">
      <c r="B74">
        <v>160</v>
      </c>
      <c r="C74" s="45">
        <v>0.82177999999999995</v>
      </c>
      <c r="D74" s="45">
        <v>1.2783</v>
      </c>
      <c r="E74" s="45">
        <v>3.835</v>
      </c>
      <c r="F74" s="45">
        <v>4.5198</v>
      </c>
      <c r="G74" s="46">
        <v>1.2783</v>
      </c>
      <c r="H74" s="46">
        <v>3.835</v>
      </c>
      <c r="I74" s="46">
        <v>4.5654000000000003</v>
      </c>
      <c r="J74" s="46">
        <v>7.0763999999999996</v>
      </c>
      <c r="L74">
        <f>+M74</f>
        <v>1.2783</v>
      </c>
      <c r="M74">
        <f>+D74</f>
        <v>1.2783</v>
      </c>
    </row>
    <row r="75" spans="2:13" x14ac:dyDescent="0.25">
      <c r="B75">
        <v>165</v>
      </c>
      <c r="C75" s="45">
        <v>1.2514000000000001</v>
      </c>
      <c r="D75" s="45">
        <v>3.8986000000000001</v>
      </c>
      <c r="E75" s="45">
        <v>4.6204999999999998</v>
      </c>
      <c r="F75" s="45">
        <v>5.3906000000000001</v>
      </c>
      <c r="G75" s="46">
        <v>1.2514000000000001</v>
      </c>
      <c r="H75" s="46">
        <v>3.7542</v>
      </c>
      <c r="I75" s="46">
        <v>3.8986000000000001</v>
      </c>
      <c r="J75" s="46">
        <v>4.4760999999999997</v>
      </c>
      <c r="L75">
        <f t="shared" ref="L75:L82" si="12">+M75</f>
        <v>1.2514000000000001</v>
      </c>
      <c r="M75">
        <f>+C75</f>
        <v>1.2514000000000001</v>
      </c>
    </row>
    <row r="76" spans="2:13" x14ac:dyDescent="0.25">
      <c r="B76">
        <v>170</v>
      </c>
      <c r="C76" s="45">
        <v>0.74968000000000001</v>
      </c>
      <c r="D76" s="45">
        <v>1.2495000000000001</v>
      </c>
      <c r="E76" s="45">
        <v>3.7484000000000002</v>
      </c>
      <c r="F76" s="45">
        <v>3.8982999999999999</v>
      </c>
      <c r="G76" s="46">
        <v>1.2495000000000001</v>
      </c>
      <c r="H76" s="46">
        <v>3.7484000000000002</v>
      </c>
      <c r="I76" s="46">
        <v>4.5979999999999999</v>
      </c>
      <c r="J76" s="46">
        <v>7.0469999999999997</v>
      </c>
      <c r="L76">
        <f t="shared" si="12"/>
        <v>1.2495000000000001</v>
      </c>
      <c r="M76">
        <f>+D76</f>
        <v>1.2495000000000001</v>
      </c>
    </row>
    <row r="77" spans="2:13" x14ac:dyDescent="0.25">
      <c r="B77">
        <v>175</v>
      </c>
      <c r="C77" s="45">
        <v>1.246</v>
      </c>
      <c r="D77" s="45">
        <v>3.7898000000000001</v>
      </c>
      <c r="E77" s="45">
        <v>4.5166000000000004</v>
      </c>
      <c r="F77" s="45">
        <v>5.0876999999999999</v>
      </c>
      <c r="G77" s="46">
        <v>1.246</v>
      </c>
      <c r="H77" s="46">
        <v>3.7898000000000001</v>
      </c>
      <c r="I77" s="46">
        <v>4.5166000000000004</v>
      </c>
      <c r="J77" s="46">
        <v>4.6204000000000001</v>
      </c>
      <c r="L77">
        <f t="shared" si="12"/>
        <v>1.246</v>
      </c>
      <c r="M77">
        <f>+C77</f>
        <v>1.246</v>
      </c>
    </row>
    <row r="78" spans="2:13" x14ac:dyDescent="0.25">
      <c r="B78">
        <v>180</v>
      </c>
      <c r="C78" s="45">
        <v>1.2352000000000001</v>
      </c>
      <c r="D78" s="45">
        <v>3.7054999999999998</v>
      </c>
      <c r="E78" s="45">
        <v>4.5110000000000001</v>
      </c>
      <c r="F78" s="45">
        <v>5.1017000000000001</v>
      </c>
      <c r="G78" s="46">
        <v>1.2352000000000001</v>
      </c>
      <c r="H78" s="46">
        <v>3.6518000000000002</v>
      </c>
      <c r="I78" s="46">
        <v>3.7591999999999999</v>
      </c>
      <c r="J78" s="46">
        <v>4.6184000000000003</v>
      </c>
      <c r="L78">
        <f t="shared" si="12"/>
        <v>1.2352000000000001</v>
      </c>
      <c r="M78">
        <f>+C78</f>
        <v>1.2352000000000001</v>
      </c>
    </row>
    <row r="79" spans="2:13" x14ac:dyDescent="0.25">
      <c r="B79">
        <v>185</v>
      </c>
      <c r="C79" s="45">
        <v>1.2202999999999999</v>
      </c>
      <c r="D79" s="45">
        <v>3.6608000000000001</v>
      </c>
      <c r="E79" s="45">
        <v>3.8351000000000002</v>
      </c>
      <c r="F79" s="45">
        <v>4.4743000000000004</v>
      </c>
      <c r="G79" s="46">
        <v>1.2202999999999999</v>
      </c>
      <c r="H79" s="46">
        <v>3.7189000000000001</v>
      </c>
      <c r="I79" s="46">
        <v>4.5324</v>
      </c>
      <c r="J79" s="46">
        <v>7.5540000000000003</v>
      </c>
      <c r="L79">
        <f>+M79</f>
        <v>1.2202999999999999</v>
      </c>
      <c r="M79">
        <f>+C79</f>
        <v>1.2202999999999999</v>
      </c>
    </row>
    <row r="80" spans="2:13" x14ac:dyDescent="0.25">
      <c r="B80">
        <v>190</v>
      </c>
      <c r="C80" s="45">
        <v>1.2119</v>
      </c>
      <c r="D80" s="45">
        <v>3.6356000000000002</v>
      </c>
      <c r="E80" s="45">
        <v>3.8008999999999999</v>
      </c>
      <c r="F80" s="45">
        <v>4.4619</v>
      </c>
      <c r="G80" s="46">
        <v>1.1016999999999999</v>
      </c>
      <c r="H80" s="46">
        <v>1.2119</v>
      </c>
      <c r="I80" s="46">
        <v>3.5804999999999998</v>
      </c>
      <c r="J80" s="46">
        <v>3.6907000000000001</v>
      </c>
      <c r="L80">
        <f t="shared" si="12"/>
        <v>1.2119</v>
      </c>
      <c r="M80">
        <f>+C80</f>
        <v>1.2119</v>
      </c>
    </row>
    <row r="81" spans="2:13" x14ac:dyDescent="0.25">
      <c r="B81">
        <v>195</v>
      </c>
      <c r="C81" s="45">
        <v>1.0154000000000001</v>
      </c>
      <c r="D81" s="45">
        <v>1.1846000000000001</v>
      </c>
      <c r="E81" s="45">
        <v>3.6665999999999999</v>
      </c>
      <c r="F81" s="45">
        <v>4.6256000000000004</v>
      </c>
      <c r="G81" s="46">
        <v>1.0154000000000001</v>
      </c>
      <c r="H81" s="46">
        <v>1.1846000000000001</v>
      </c>
      <c r="I81" s="46">
        <v>3.4973999999999998</v>
      </c>
      <c r="J81" s="46">
        <v>3.6101999999999999</v>
      </c>
      <c r="L81">
        <f t="shared" si="12"/>
        <v>1.1846000000000001</v>
      </c>
      <c r="M81">
        <f>+D81</f>
        <v>1.1846000000000001</v>
      </c>
    </row>
    <row r="82" spans="2:13" x14ac:dyDescent="0.25">
      <c r="B82">
        <v>200</v>
      </c>
      <c r="C82" s="45">
        <v>0.90903</v>
      </c>
      <c r="D82" s="45">
        <v>1.212</v>
      </c>
      <c r="E82" s="45">
        <v>3.5754999999999999</v>
      </c>
      <c r="F82" s="45">
        <v>3.6966999999999999</v>
      </c>
      <c r="G82" s="46">
        <v>1.212</v>
      </c>
      <c r="H82" s="46">
        <v>3.3936999999999999</v>
      </c>
      <c r="I82" s="46">
        <v>3.5754999999999999</v>
      </c>
      <c r="J82" s="46">
        <v>3.8784999999999998</v>
      </c>
      <c r="L82">
        <f t="shared" si="12"/>
        <v>1.212</v>
      </c>
      <c r="M82">
        <f>+D82</f>
        <v>1.212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D12"/>
  <sheetViews>
    <sheetView workbookViewId="0">
      <selection activeCell="D6" sqref="D6:D9"/>
    </sheetView>
  </sheetViews>
  <sheetFormatPr baseColWidth="10" defaultRowHeight="15" x14ac:dyDescent="0.25"/>
  <cols>
    <col min="2" max="3" width="12" bestFit="1" customWidth="1"/>
  </cols>
  <sheetData>
    <row r="4" spans="2:4" x14ac:dyDescent="0.25">
      <c r="B4" s="48">
        <v>0.140042799923494</v>
      </c>
      <c r="C4" s="49">
        <f>(B4*2*PI())^2</f>
        <v>0.77425016587416817</v>
      </c>
      <c r="D4" t="s">
        <v>50</v>
      </c>
    </row>
    <row r="5" spans="2:4" x14ac:dyDescent="0.25">
      <c r="B5" s="48">
        <v>0.15040000000000001</v>
      </c>
      <c r="C5" s="49">
        <f t="shared" ref="C5:C9" si="0">(B5*2*PI())^2</f>
        <v>0.89300812275738184</v>
      </c>
      <c r="D5" t="s">
        <v>49</v>
      </c>
    </row>
    <row r="6" spans="2:4" x14ac:dyDescent="0.25">
      <c r="B6" s="48">
        <v>0.24707999999999999</v>
      </c>
      <c r="C6" s="49">
        <f t="shared" si="0"/>
        <v>2.4100992193498394</v>
      </c>
      <c r="D6" t="s">
        <v>51</v>
      </c>
    </row>
    <row r="7" spans="2:4" x14ac:dyDescent="0.25">
      <c r="B7" s="48">
        <v>0.74149843108978097</v>
      </c>
      <c r="C7" s="49">
        <f t="shared" si="0"/>
        <v>21.706020539572947</v>
      </c>
      <c r="D7" t="s">
        <v>52</v>
      </c>
    </row>
    <row r="8" spans="2:4" x14ac:dyDescent="0.25">
      <c r="B8" s="48">
        <v>0.87509527696987699</v>
      </c>
      <c r="C8" s="49">
        <f t="shared" si="0"/>
        <v>30.232246258717975</v>
      </c>
      <c r="D8" t="s">
        <v>53</v>
      </c>
    </row>
    <row r="9" spans="2:4" x14ac:dyDescent="0.25">
      <c r="B9" s="48">
        <v>0.93939585990152796</v>
      </c>
      <c r="C9" s="49">
        <f t="shared" si="0"/>
        <v>34.838305273464535</v>
      </c>
      <c r="D9" t="s">
        <v>54</v>
      </c>
    </row>
    <row r="10" spans="2:4" x14ac:dyDescent="0.25">
      <c r="B10" s="48"/>
    </row>
    <row r="11" spans="2:4" x14ac:dyDescent="0.25">
      <c r="B11" s="48"/>
    </row>
    <row r="12" spans="2:4" x14ac:dyDescent="0.25">
      <c r="B12" s="48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3:F26"/>
  <sheetViews>
    <sheetView showGridLines="0" workbookViewId="0"/>
  </sheetViews>
  <sheetFormatPr baseColWidth="10" defaultRowHeight="15" x14ac:dyDescent="0.25"/>
  <cols>
    <col min="4" max="4" width="41.5703125" bestFit="1" customWidth="1"/>
    <col min="5" max="5" width="20" bestFit="1" customWidth="1"/>
  </cols>
  <sheetData>
    <row r="3" spans="4:6" x14ac:dyDescent="0.25">
      <c r="D3" s="56" t="s">
        <v>79</v>
      </c>
      <c r="E3" s="58" t="s">
        <v>80</v>
      </c>
      <c r="F3" s="58"/>
    </row>
    <row r="4" spans="4:6" x14ac:dyDescent="0.25">
      <c r="D4" s="50" t="s">
        <v>56</v>
      </c>
      <c r="E4" s="26" t="s">
        <v>77</v>
      </c>
      <c r="F4" t="s">
        <v>36</v>
      </c>
    </row>
    <row r="5" spans="4:6" x14ac:dyDescent="0.25">
      <c r="D5" s="50" t="s">
        <v>58</v>
      </c>
      <c r="E5" s="54">
        <v>1000</v>
      </c>
      <c r="F5" t="s">
        <v>81</v>
      </c>
    </row>
    <row r="6" spans="4:6" x14ac:dyDescent="0.25">
      <c r="D6" s="50" t="s">
        <v>59</v>
      </c>
      <c r="E6" s="54">
        <v>60</v>
      </c>
      <c r="F6" t="s">
        <v>81</v>
      </c>
    </row>
    <row r="7" spans="4:6" x14ac:dyDescent="0.25">
      <c r="D7" s="50" t="s">
        <v>60</v>
      </c>
      <c r="E7" s="54">
        <v>55</v>
      </c>
      <c r="F7" t="s">
        <v>81</v>
      </c>
    </row>
    <row r="8" spans="4:6" x14ac:dyDescent="0.25">
      <c r="D8" s="50"/>
    </row>
    <row r="9" spans="4:6" x14ac:dyDescent="0.25">
      <c r="D9" s="50" t="s">
        <v>61</v>
      </c>
      <c r="E9" s="26">
        <v>12.2</v>
      </c>
      <c r="F9" t="s">
        <v>82</v>
      </c>
    </row>
    <row r="10" spans="4:6" x14ac:dyDescent="0.25">
      <c r="D10" s="50" t="s">
        <v>62</v>
      </c>
      <c r="E10" s="54">
        <v>12.5</v>
      </c>
      <c r="F10" t="s">
        <v>82</v>
      </c>
    </row>
    <row r="11" spans="4:6" x14ac:dyDescent="0.25">
      <c r="D11" s="50" t="s">
        <v>63</v>
      </c>
      <c r="E11" s="54">
        <v>2.5000000000000001E-2</v>
      </c>
      <c r="F11" t="s">
        <v>83</v>
      </c>
    </row>
    <row r="12" spans="4:6" x14ac:dyDescent="0.25">
      <c r="D12" s="50"/>
    </row>
    <row r="13" spans="4:6" x14ac:dyDescent="0.25">
      <c r="D13" s="50" t="s">
        <v>64</v>
      </c>
      <c r="E13" s="26">
        <v>50</v>
      </c>
      <c r="F13" t="s">
        <v>84</v>
      </c>
    </row>
    <row r="14" spans="4:6" x14ac:dyDescent="0.25">
      <c r="D14" s="50" t="s">
        <v>65</v>
      </c>
      <c r="E14" s="26">
        <v>50</v>
      </c>
      <c r="F14" t="s">
        <v>84</v>
      </c>
    </row>
    <row r="15" spans="4:6" x14ac:dyDescent="0.25">
      <c r="D15" s="50" t="s">
        <v>66</v>
      </c>
      <c r="E15" s="26">
        <v>5</v>
      </c>
      <c r="F15" t="s">
        <v>84</v>
      </c>
    </row>
    <row r="16" spans="4:6" x14ac:dyDescent="0.25">
      <c r="D16" s="50"/>
    </row>
    <row r="17" spans="4:6" x14ac:dyDescent="0.25">
      <c r="D17" s="50" t="s">
        <v>67</v>
      </c>
      <c r="E17" s="54">
        <v>300</v>
      </c>
      <c r="F17" t="s">
        <v>85</v>
      </c>
    </row>
    <row r="18" spans="4:6" x14ac:dyDescent="0.25">
      <c r="D18" s="50" t="s">
        <v>70</v>
      </c>
      <c r="E18" s="54">
        <v>15</v>
      </c>
    </row>
    <row r="19" spans="4:6" x14ac:dyDescent="0.25">
      <c r="D19" s="50" t="s">
        <v>68</v>
      </c>
      <c r="E19" s="26" t="s">
        <v>57</v>
      </c>
      <c r="F19" t="s">
        <v>85</v>
      </c>
    </row>
    <row r="20" spans="4:6" x14ac:dyDescent="0.25">
      <c r="D20" s="50" t="s">
        <v>69</v>
      </c>
      <c r="E20" s="26" t="s">
        <v>55</v>
      </c>
      <c r="F20" t="s">
        <v>85</v>
      </c>
    </row>
    <row r="21" spans="4:6" x14ac:dyDescent="0.25">
      <c r="D21" s="50" t="s">
        <v>71</v>
      </c>
      <c r="E21" s="26">
        <v>0.01</v>
      </c>
      <c r="F21" t="s">
        <v>84</v>
      </c>
    </row>
    <row r="22" spans="4:6" x14ac:dyDescent="0.25">
      <c r="D22" s="50" t="s">
        <v>72</v>
      </c>
      <c r="E22" s="55">
        <v>30</v>
      </c>
      <c r="F22" t="s">
        <v>81</v>
      </c>
    </row>
    <row r="23" spans="4:6" x14ac:dyDescent="0.25">
      <c r="D23" s="50"/>
      <c r="E23" s="26"/>
    </row>
    <row r="24" spans="4:6" x14ac:dyDescent="0.25">
      <c r="D24" s="50" t="s">
        <v>73</v>
      </c>
      <c r="E24" s="26" t="s">
        <v>75</v>
      </c>
      <c r="F24" t="s">
        <v>84</v>
      </c>
    </row>
    <row r="25" spans="4:6" x14ac:dyDescent="0.25">
      <c r="D25" s="50" t="s">
        <v>74</v>
      </c>
      <c r="E25" s="26" t="s">
        <v>76</v>
      </c>
      <c r="F25" t="s">
        <v>86</v>
      </c>
    </row>
    <row r="26" spans="4:6" x14ac:dyDescent="0.25">
      <c r="D26" s="51" t="s">
        <v>78</v>
      </c>
      <c r="E26" s="52">
        <v>10</v>
      </c>
      <c r="F26" s="53" t="s">
        <v>87</v>
      </c>
    </row>
  </sheetData>
  <mergeCells count="1">
    <mergeCell ref="E3:F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DeSiO-beam</vt:lpstr>
      <vt:lpstr>L600</vt:lpstr>
      <vt:lpstr>evaluation</vt:lpstr>
      <vt:lpstr>eigenfrequencies</vt:lpstr>
      <vt:lpstr>Tabelle1</vt:lpstr>
    </vt:vector>
  </TitlesOfParts>
  <Company>ISD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Hente</dc:creator>
  <cp:lastModifiedBy>Christian Hente</cp:lastModifiedBy>
  <cp:lastPrinted>2022-01-25T12:07:31Z</cp:lastPrinted>
  <dcterms:created xsi:type="dcterms:W3CDTF">2017-07-24T12:07:07Z</dcterms:created>
  <dcterms:modified xsi:type="dcterms:W3CDTF">2023-11-17T15:09:46Z</dcterms:modified>
</cp:coreProperties>
</file>