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ertins\Documents\DeSiO\Git\digital-twin-crc-1463\Z01\DeSiO\Pre_post_processing\DeSiO-Structure\"/>
    </mc:Choice>
  </mc:AlternateContent>
  <bookViews>
    <workbookView xWindow="0" yWindow="0" windowWidth="23670" windowHeight="11145"/>
  </bookViews>
  <sheets>
    <sheet name="DeSiO-beam" sheetId="8" r:id="rId1"/>
    <sheet name="Beam_WT" sheetId="9" r:id="rId2"/>
    <sheet name="spatial_inertia_euler_intertia" sheetId="10" r:id="rId3"/>
  </sheets>
  <definedNames>
    <definedName name="A">'DeSiO-beam'!#REF!</definedName>
    <definedName name="b">'DeSiO-beam'!#REF!</definedName>
    <definedName name="ch">'DeSiO-beam'!#REF!</definedName>
    <definedName name="co">'DeSiO-beam'!#REF!</definedName>
    <definedName name="h">'DeSiO-beam'!#REF!</definedName>
    <definedName name="Ia">'DeSiO-beam'!#REF!</definedName>
    <definedName name="K">'DeSiO-beam'!#REF!</definedName>
    <definedName name="L">'DeSiO-beam'!#REF!</definedName>
    <definedName name="m">'DeSiO-beam'!#REF!</definedName>
    <definedName name="ra">'DeSiO-beam'!#REF!</definedName>
    <definedName name="rho">'DeSiO-beam'!#REF!</definedName>
    <definedName name="rhoA">'DeSiO-beam'!#REF!</definedName>
    <definedName name="rhoIa">'DeSiO-beam'!#REF!</definedName>
    <definedName name="wa">'DeSiO-beam'!#REF!</definedName>
    <definedName name="wh">'DeSiO-beam'!#REF!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8" l="1"/>
  <c r="D22" i="10" l="1"/>
  <c r="G35" i="10" s="1"/>
  <c r="F36" i="10" s="1"/>
  <c r="D21" i="10"/>
  <c r="D20" i="10"/>
  <c r="F34" i="10" s="1"/>
  <c r="E35" i="10" s="1"/>
  <c r="G34" i="10"/>
  <c r="E36" i="10" s="1"/>
  <c r="E29" i="10"/>
  <c r="F29" i="10"/>
  <c r="F30" i="10"/>
  <c r="G30" i="10"/>
  <c r="F31" i="10" s="1"/>
  <c r="G29" i="10"/>
  <c r="E31" i="10" s="1"/>
  <c r="E30" i="10"/>
  <c r="G31" i="10"/>
  <c r="D31" i="10"/>
  <c r="D30" i="10"/>
  <c r="D29" i="10"/>
  <c r="D28" i="10"/>
  <c r="E33" i="10"/>
  <c r="D33" i="10"/>
  <c r="D38" i="10" s="1"/>
  <c r="F33" i="10"/>
  <c r="D35" i="10" s="1"/>
  <c r="G33" i="10"/>
  <c r="D36" i="10" s="1"/>
  <c r="D34" i="10"/>
  <c r="G24" i="10"/>
  <c r="F25" i="10"/>
  <c r="F24" i="10"/>
  <c r="G25" i="10" s="1"/>
  <c r="D19" i="10"/>
  <c r="G36" i="10" s="1"/>
  <c r="D18" i="10"/>
  <c r="F35" i="10" s="1"/>
  <c r="D17" i="10"/>
  <c r="E34" i="10" s="1"/>
  <c r="E39" i="10" l="1" a="1"/>
  <c r="E39" i="10" s="1"/>
  <c r="D39" i="10" a="1"/>
  <c r="D39" i="10" s="1"/>
  <c r="E41" i="10" l="1"/>
  <c r="F39" i="10"/>
  <c r="F40" i="10"/>
  <c r="E40" i="10"/>
  <c r="G39" i="10"/>
  <c r="F41" i="10"/>
  <c r="D40" i="10"/>
  <c r="G41" i="10"/>
  <c r="G40" i="10"/>
  <c r="D41" i="10"/>
  <c r="D17" i="8"/>
  <c r="E38" i="10" l="1" a="1"/>
  <c r="F38" i="10" s="1"/>
  <c r="D49" i="8"/>
  <c r="D50" i="8" s="1"/>
  <c r="D62" i="8" s="1"/>
  <c r="O52" i="8"/>
  <c r="M52" i="8"/>
  <c r="L52" i="8"/>
  <c r="D31" i="8"/>
  <c r="D32" i="8" s="1"/>
  <c r="O25" i="8" s="1"/>
  <c r="D30" i="8"/>
  <c r="M25" i="8" s="1"/>
  <c r="D29" i="8"/>
  <c r="L25" i="8" s="1"/>
  <c r="D24" i="8"/>
  <c r="D25" i="8" s="1"/>
  <c r="M14" i="8"/>
  <c r="L14" i="8"/>
  <c r="K14" i="8"/>
  <c r="D12" i="8"/>
  <c r="J14" i="8" s="1"/>
  <c r="D11" i="8"/>
  <c r="K13" i="8" s="1"/>
  <c r="D64" i="8" l="1"/>
  <c r="D63" i="8"/>
  <c r="D37" i="8"/>
  <c r="D26" i="8"/>
  <c r="I25" i="8" s="1"/>
  <c r="D38" i="8"/>
  <c r="D39" i="8" s="1"/>
  <c r="D27" i="8"/>
  <c r="J25" i="8" s="1"/>
  <c r="G38" i="10"/>
  <c r="E38" i="10"/>
  <c r="I14" i="8"/>
  <c r="N25" i="8"/>
  <c r="D33" i="8"/>
  <c r="D65" i="8"/>
  <c r="H52" i="8"/>
  <c r="N52" i="8"/>
  <c r="D28" i="8"/>
  <c r="K25" i="8" s="1"/>
  <c r="H25" i="8"/>
  <c r="D8" i="8"/>
  <c r="H14" i="8" s="1"/>
  <c r="D34" i="8" l="1"/>
  <c r="Q25" i="8" s="1"/>
  <c r="P25" i="8"/>
  <c r="D51" i="8"/>
  <c r="I52" i="8" s="1"/>
  <c r="D53" i="8"/>
  <c r="K52" i="8" s="1"/>
  <c r="D52" i="8"/>
  <c r="J52" i="8" s="1"/>
  <c r="Q52" i="8"/>
  <c r="P52" i="8"/>
  <c r="D40" i="8"/>
  <c r="D13" i="8"/>
  <c r="M13" i="8" s="1"/>
  <c r="D9" i="8"/>
  <c r="D10" i="8" l="1"/>
  <c r="I13" i="8"/>
  <c r="J13" i="8" s="1"/>
  <c r="Q13" i="8"/>
  <c r="P13" i="8"/>
  <c r="L13" i="8" l="1"/>
  <c r="H13" i="8"/>
  <c r="O13" i="8" l="1"/>
  <c r="N13" i="8"/>
</calcChain>
</file>

<file path=xl/sharedStrings.xml><?xml version="1.0" encoding="utf-8"?>
<sst xmlns="http://schemas.openxmlformats.org/spreadsheetml/2006/main" count="1413" uniqueCount="167">
  <si>
    <t>E =</t>
  </si>
  <si>
    <t>A =</t>
  </si>
  <si>
    <t>G =</t>
  </si>
  <si>
    <t>Ip =</t>
  </si>
  <si>
    <t>m</t>
  </si>
  <si>
    <t>N/m²</t>
  </si>
  <si>
    <t>kg/m³</t>
  </si>
  <si>
    <t>m²</t>
  </si>
  <si>
    <t>m4</t>
  </si>
  <si>
    <t>m3</t>
  </si>
  <si>
    <t>EA</t>
  </si>
  <si>
    <t xml:space="preserve"> GA1</t>
  </si>
  <si>
    <t xml:space="preserve"> GA2</t>
  </si>
  <si>
    <t xml:space="preserve"> EI1</t>
  </si>
  <si>
    <t xml:space="preserve"> EI2</t>
  </si>
  <si>
    <t xml:space="preserve"> ES1</t>
  </si>
  <si>
    <t xml:space="preserve"> ES2</t>
  </si>
  <si>
    <t xml:space="preserve"> GS1</t>
  </si>
  <si>
    <t xml:space="preserve"> GS2</t>
  </si>
  <si>
    <t xml:space="preserve"> ES12</t>
  </si>
  <si>
    <t>A1 =</t>
  </si>
  <si>
    <t>A2 =</t>
  </si>
  <si>
    <t>I1 =</t>
  </si>
  <si>
    <t>I2 =</t>
  </si>
  <si>
    <t>S1 =</t>
  </si>
  <si>
    <t>S2 =</t>
  </si>
  <si>
    <t>rhoA</t>
  </si>
  <si>
    <t xml:space="preserve"> rhoI1</t>
  </si>
  <si>
    <t xml:space="preserve"> rhoI2</t>
  </si>
  <si>
    <t xml:space="preserve"> rhoS1</t>
  </si>
  <si>
    <t xml:space="preserve"> rhoS2</t>
  </si>
  <si>
    <t xml:space="preserve"> rhoI12</t>
  </si>
  <si>
    <t>Rechteckquerschnitt</t>
  </si>
  <si>
    <t>IT =</t>
  </si>
  <si>
    <t xml:space="preserve">I12 = </t>
  </si>
  <si>
    <t>0.0d0</t>
  </si>
  <si>
    <t xml:space="preserve">m = </t>
  </si>
  <si>
    <t>c =</t>
  </si>
  <si>
    <t>h =</t>
  </si>
  <si>
    <t xml:space="preserve">rh0(A) = </t>
  </si>
  <si>
    <t xml:space="preserve"> GI3</t>
  </si>
  <si>
    <t>M =</t>
  </si>
  <si>
    <t>w =</t>
  </si>
  <si>
    <t xml:space="preserve">J11 = </t>
  </si>
  <si>
    <t>J22 =</t>
  </si>
  <si>
    <t>J33 =</t>
  </si>
  <si>
    <t>J23 =</t>
  </si>
  <si>
    <t>J12 =</t>
  </si>
  <si>
    <t>rho*xhi3 =</t>
  </si>
  <si>
    <t>rho*xhi2 =</t>
  </si>
  <si>
    <t>rho*xhi1 =</t>
  </si>
  <si>
    <t>J13 =</t>
  </si>
  <si>
    <t>rho =</t>
  </si>
  <si>
    <t>V =</t>
  </si>
  <si>
    <t>m³</t>
  </si>
  <si>
    <t>kg</t>
  </si>
  <si>
    <t>I11 =</t>
  </si>
  <si>
    <t>I22 =</t>
  </si>
  <si>
    <t>I33 =</t>
  </si>
  <si>
    <t>I23 =</t>
  </si>
  <si>
    <t>I13 =</t>
  </si>
  <si>
    <t>I12 =</t>
  </si>
  <si>
    <t>spatial</t>
  </si>
  <si>
    <t>kgm^2</t>
  </si>
  <si>
    <t>kgm</t>
  </si>
  <si>
    <t>rhox3</t>
  </si>
  <si>
    <t>rhox2</t>
  </si>
  <si>
    <t>rhox1</t>
  </si>
  <si>
    <t>mass</t>
  </si>
  <si>
    <t>J11</t>
  </si>
  <si>
    <t>J22</t>
  </si>
  <si>
    <t>J33</t>
  </si>
  <si>
    <t>J13</t>
  </si>
  <si>
    <t>J23</t>
  </si>
  <si>
    <t>J12</t>
  </si>
  <si>
    <t>material</t>
  </si>
  <si>
    <t>HUB</t>
  </si>
  <si>
    <t>NACELLE</t>
  </si>
  <si>
    <t>mass interia of solid ellipsoid</t>
  </si>
  <si>
    <t>mass interia of solid sphere</t>
  </si>
  <si>
    <t>a =</t>
  </si>
  <si>
    <t>b =</t>
  </si>
  <si>
    <t>r =</t>
  </si>
  <si>
    <t>values</t>
  </si>
  <si>
    <t>grid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</si>
  <si>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</si>
  <si>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</si>
  <si>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</si>
  <si>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</si>
  <si>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</si>
  <si>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</si>
  <si>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</si>
  <si>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</si>
  <si>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</si>
  <si>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</si>
  <si>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</si>
  <si>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</si>
  <si>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</si>
  <si>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</si>
  <si>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</si>
  <si>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</si>
  <si>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</si>
  <si>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</si>
  <si>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</si>
  <si>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</si>
  <si>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</si>
  <si>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- [</t>
  </si>
  <si>
    <t>,</t>
  </si>
  <si>
    <t>]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</si>
  <si>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</si>
  <si>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</si>
  <si>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</si>
  <si>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</si>
  <si>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</si>
  <si>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</si>
  <si>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</si>
  <si>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</si>
  <si>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</si>
  <si>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</si>
  <si>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</si>
  <si>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</si>
  <si>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</si>
  <si>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</si>
  <si>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</si>
  <si>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</si>
  <si>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</si>
  <si>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</si>
  <si>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</si>
  <si>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</si>
  <si>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</si>
  <si>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alpha =</t>
  </si>
  <si>
    <t xml:space="preserve">R = </t>
  </si>
  <si>
    <t>mass:</t>
  </si>
  <si>
    <t>Inertia tensor:</t>
  </si>
  <si>
    <t>rotation angle:</t>
  </si>
  <si>
    <t>point location from CoM:</t>
  </si>
  <si>
    <t>r1 =</t>
  </si>
  <si>
    <t>r2 =</t>
  </si>
  <si>
    <t>r3 =</t>
  </si>
  <si>
    <t xml:space="preserve">I11,CM = </t>
  </si>
  <si>
    <t xml:space="preserve">I22,CM = </t>
  </si>
  <si>
    <t xml:space="preserve">I33,CM = </t>
  </si>
  <si>
    <t xml:space="preserve">I12,CM = </t>
  </si>
  <si>
    <t xml:space="preserve">I13,CM = </t>
  </si>
  <si>
    <t>I23,CM =</t>
  </si>
  <si>
    <t>J11,CM =</t>
  </si>
  <si>
    <t>J22,CM =</t>
  </si>
  <si>
    <t>J33,CM =</t>
  </si>
  <si>
    <t>J12,CM =</t>
  </si>
  <si>
    <t>J13,CM =</t>
  </si>
  <si>
    <t>J23,CM =</t>
  </si>
  <si>
    <t xml:space="preserve">MJ,r= </t>
  </si>
  <si>
    <t xml:space="preserve">MJ,r_rot = </t>
  </si>
  <si>
    <t xml:space="preserve">MI,r= </t>
  </si>
  <si>
    <t>Mass matrix at point r with intertia terms according to general definition of intertia tensor</t>
  </si>
  <si>
    <t>Mass matrix at point r transformed to DeSiO - director-based kinematics in initial coordinate system (green)</t>
  </si>
  <si>
    <t>Mass matrix at point r transformed to DeSiO - director-based kinematics in rotated coordinate system (blue)</t>
  </si>
  <si>
    <t>Formulas to transform general inertia tensor to intertia tensor according to director-based kinemtacis: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</si>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</sst>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\ _€_-;\-* #,##0.00\ _€_-;_-* &quot;-&quot;??\ _€_-;_-@_-"/>
    <numFmt numFmtId="165" formatCode="0.000E+00"/>
    <numFmt numFmtId="166" formatCode="0.0000E+00"/>
    <numFmt numFmtId="167" formatCode="0.00000000E+00"/>
    <numFmt numFmtId="168" formatCode="0.000000E+00"/>
    <numFmt numFmtId="169" formatCode="0.0000"/>
    <numFmt numFmtId="170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17" applyNumberFormat="0" applyFill="0" applyAlignment="0" applyProtection="0"/>
    <xf numFmtId="0" fontId="4" fillId="0" borderId="0"/>
  </cellStyleXfs>
  <cellXfs count="7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right"/>
    </xf>
    <xf numFmtId="165" fontId="0" fillId="2" borderId="0" xfId="0" applyNumberFormat="1" applyFill="1" applyBorder="1"/>
    <xf numFmtId="11" fontId="0" fillId="0" borderId="0" xfId="0" applyNumberFormat="1" applyBorder="1"/>
    <xf numFmtId="165" fontId="0" fillId="3" borderId="0" xfId="0" applyNumberForma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Fill="1" applyBorder="1"/>
    <xf numFmtId="0" fontId="0" fillId="0" borderId="7" xfId="0" applyBorder="1" applyAlignment="1">
      <alignment horizontal="right"/>
    </xf>
    <xf numFmtId="165" fontId="0" fillId="0" borderId="0" xfId="0" applyNumberForma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right"/>
    </xf>
    <xf numFmtId="165" fontId="0" fillId="0" borderId="5" xfId="0" applyNumberFormat="1" applyBorder="1"/>
    <xf numFmtId="0" fontId="0" fillId="0" borderId="0" xfId="0" applyAlignment="1">
      <alignment horizontal="center"/>
    </xf>
    <xf numFmtId="166" fontId="0" fillId="0" borderId="0" xfId="0" applyNumberFormat="1" applyBorder="1"/>
    <xf numFmtId="165" fontId="0" fillId="0" borderId="0" xfId="0" applyNumberFormat="1" applyBorder="1" applyAlignment="1">
      <alignment horizontal="right"/>
    </xf>
    <xf numFmtId="167" fontId="0" fillId="0" borderId="0" xfId="0" applyNumberFormat="1" applyBorder="1"/>
    <xf numFmtId="164" fontId="0" fillId="0" borderId="0" xfId="1" applyFont="1" applyBorder="1"/>
    <xf numFmtId="2" fontId="0" fillId="2" borderId="0" xfId="0" applyNumberFormat="1" applyFill="1" applyBorder="1" applyAlignment="1">
      <alignment horizontal="center"/>
    </xf>
    <xf numFmtId="165" fontId="0" fillId="4" borderId="14" xfId="0" applyNumberFormat="1" applyFill="1" applyBorder="1" applyAlignment="1">
      <alignment horizontal="center"/>
    </xf>
    <xf numFmtId="165" fontId="0" fillId="4" borderId="15" xfId="0" applyNumberFormat="1" applyFill="1" applyBorder="1" applyAlignment="1">
      <alignment horizontal="center"/>
    </xf>
    <xf numFmtId="165" fontId="0" fillId="4" borderId="16" xfId="0" applyNumberForma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7" xfId="0" applyBorder="1"/>
    <xf numFmtId="168" fontId="0" fillId="0" borderId="0" xfId="0" applyNumberFormat="1" applyBorder="1" applyAlignment="1">
      <alignment horizontal="right"/>
    </xf>
    <xf numFmtId="166" fontId="0" fillId="3" borderId="1" xfId="0" applyNumberFormat="1" applyFill="1" applyBorder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7" xfId="0" applyNumberFormat="1" applyFill="1" applyBorder="1"/>
    <xf numFmtId="166" fontId="0" fillId="3" borderId="8" xfId="0" applyNumberFormat="1" applyFill="1" applyBorder="1"/>
    <xf numFmtId="0" fontId="3" fillId="0" borderId="17" xfId="2"/>
    <xf numFmtId="169" fontId="0" fillId="0" borderId="0" xfId="0" applyNumberFormat="1"/>
    <xf numFmtId="165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70" fontId="0" fillId="0" borderId="0" xfId="0" applyNumberFormat="1"/>
    <xf numFmtId="170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70" fontId="0" fillId="6" borderId="0" xfId="0" applyNumberFormat="1" applyFill="1" applyAlignment="1">
      <alignment horizontal="center"/>
    </xf>
    <xf numFmtId="0" fontId="0" fillId="6" borderId="0" xfId="0" applyFill="1"/>
    <xf numFmtId="170" fontId="0" fillId="6" borderId="0" xfId="0" applyNumberFormat="1" applyFill="1" applyAlignment="1">
      <alignment horizontal="right" indent="1"/>
    </xf>
    <xf numFmtId="170" fontId="0" fillId="5" borderId="0" xfId="0" applyNumberFormat="1" applyFill="1" applyAlignment="1">
      <alignment horizontal="right" indent="1"/>
    </xf>
    <xf numFmtId="2" fontId="0" fillId="7" borderId="0" xfId="0" applyNumberFormat="1" applyFill="1"/>
    <xf numFmtId="0" fontId="0" fillId="7" borderId="0" xfId="0" applyFill="1"/>
    <xf numFmtId="170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1" fillId="0" borderId="4" xfId="0" applyFont="1" applyBorder="1" applyAlignment="1">
      <alignment horizontal="right" vertical="center" textRotation="90"/>
    </xf>
    <xf numFmtId="0" fontId="4" fillId="0" borderId="0" xfId="3"/>
  </cellXfs>
  <cellStyles count="4">
    <cellStyle name="Komma" xfId="1" builtinId="3"/>
    <cellStyle name="Standard" xfId="0" builtinId="0"/>
    <cellStyle name="Standard 2" xfId="3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20</xdr:row>
      <xdr:rowOff>0</xdr:rowOff>
    </xdr:from>
    <xdr:ext cx="65" cy="172227"/>
    <xdr:sp macro="" textlink="">
      <xdr:nvSpPr>
        <xdr:cNvPr id="19" name="Textfeld 18"/>
        <xdr:cNvSpPr txBox="1"/>
      </xdr:nvSpPr>
      <xdr:spPr>
        <a:xfrm>
          <a:off x="4048125" y="7948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twoCellAnchor>
    <xdr:from>
      <xdr:col>4</xdr:col>
      <xdr:colOff>419580</xdr:colOff>
      <xdr:row>5</xdr:row>
      <xdr:rowOff>45463</xdr:rowOff>
    </xdr:from>
    <xdr:to>
      <xdr:col>6</xdr:col>
      <xdr:colOff>795464</xdr:colOff>
      <xdr:row>18</xdr:row>
      <xdr:rowOff>175867</xdr:rowOff>
    </xdr:to>
    <xdr:grpSp>
      <xdr:nvGrpSpPr>
        <xdr:cNvPr id="33" name="Gruppieren 32"/>
        <xdr:cNvGrpSpPr/>
      </xdr:nvGrpSpPr>
      <xdr:grpSpPr>
        <a:xfrm>
          <a:off x="3458055" y="1007488"/>
          <a:ext cx="1680809" cy="2625954"/>
          <a:chOff x="7941609" y="3743884"/>
          <a:chExt cx="1684891" cy="2634118"/>
        </a:xfrm>
      </xdr:grpSpPr>
      <xdr:sp macro="" textlink="">
        <xdr:nvSpPr>
          <xdr:cNvPr id="2" name="Rechteck 1"/>
          <xdr:cNvSpPr/>
        </xdr:nvSpPr>
        <xdr:spPr>
          <a:xfrm>
            <a:off x="8179172" y="4049802"/>
            <a:ext cx="515472" cy="20955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cxnSp macro="">
        <xdr:nvCxnSpPr>
          <xdr:cNvPr id="8" name="Gerade Verbindung mit Pfeil 7"/>
          <xdr:cNvCxnSpPr/>
        </xdr:nvCxnSpPr>
        <xdr:spPr>
          <a:xfrm>
            <a:off x="8414498" y="5058335"/>
            <a:ext cx="948017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Gerade Verbindung mit Pfeil 14"/>
          <xdr:cNvCxnSpPr/>
        </xdr:nvCxnSpPr>
        <xdr:spPr>
          <a:xfrm flipV="1">
            <a:off x="8414498" y="3814482"/>
            <a:ext cx="0" cy="1243853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0" name="Textfeld 19"/>
              <xdr:cNvSpPr txBox="1"/>
            </xdr:nvSpPr>
            <xdr:spPr>
              <a:xfrm>
                <a:off x="9454402" y="502135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𝝃</m:t>
                          </m:r>
                        </m:e>
                        <m:sub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𝟏</m:t>
                          </m:r>
                        </m:sub>
                      </m:sSub>
                    </m:oMath>
                  </m:oMathPara>
                </a14:m>
                <a:endParaRPr lang="de-DE" sz="1100" b="1"/>
              </a:p>
            </xdr:txBody>
          </xdr:sp>
        </mc:Choice>
        <mc:Fallback xmlns="">
          <xdr:sp macro="" textlink="">
            <xdr:nvSpPr>
              <xdr:cNvPr id="20" name="Textfeld 19"/>
              <xdr:cNvSpPr txBox="1"/>
            </xdr:nvSpPr>
            <xdr:spPr>
              <a:xfrm>
                <a:off x="9454402" y="502135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1" i="0">
                    <a:latin typeface="Cambria Math" panose="02040503050406030204" pitchFamily="18" charset="0"/>
                  </a:rPr>
                  <a:t>𝝃_𝟏</a:t>
                </a:r>
                <a:endParaRPr lang="de-DE" sz="1100" b="1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0" name="Textfeld 29"/>
              <xdr:cNvSpPr txBox="1"/>
            </xdr:nvSpPr>
            <xdr:spPr>
              <a:xfrm>
                <a:off x="8517591" y="374388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𝝃</m:t>
                          </m:r>
                        </m:e>
                        <m:sub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b>
                      </m:sSub>
                    </m:oMath>
                  </m:oMathPara>
                </a14:m>
                <a:endParaRPr lang="de-DE" sz="1100" b="1"/>
              </a:p>
            </xdr:txBody>
          </xdr:sp>
        </mc:Choice>
        <mc:Fallback xmlns="">
          <xdr:sp macro="" textlink="">
            <xdr:nvSpPr>
              <xdr:cNvPr id="30" name="Textfeld 29"/>
              <xdr:cNvSpPr txBox="1"/>
            </xdr:nvSpPr>
            <xdr:spPr>
              <a:xfrm>
                <a:off x="8517591" y="374388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1" i="0">
                    <a:latin typeface="Cambria Math" panose="02040503050406030204" pitchFamily="18" charset="0"/>
                  </a:rPr>
                  <a:t>𝝃_𝟐</a:t>
                </a:r>
                <a:endParaRPr lang="de-DE" sz="1100" b="1"/>
              </a:p>
            </xdr:txBody>
          </xdr:sp>
        </mc:Fallback>
      </mc:AlternateContent>
      <xdr:sp macro="" textlink="">
        <xdr:nvSpPr>
          <xdr:cNvPr id="31" name="Textfeld 30"/>
          <xdr:cNvSpPr txBox="1"/>
        </xdr:nvSpPr>
        <xdr:spPr>
          <a:xfrm>
            <a:off x="7941609" y="4912659"/>
            <a:ext cx="147918" cy="1878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spAutoFit/>
          </a:bodyPr>
          <a:lstStyle/>
          <a:p>
            <a:r>
              <a:rPr lang="de-DE" sz="1200" b="1"/>
              <a:t>h</a:t>
            </a:r>
          </a:p>
        </xdr:txBody>
      </xdr:sp>
      <xdr:sp macro="" textlink="">
        <xdr:nvSpPr>
          <xdr:cNvPr id="32" name="Textfeld 31"/>
          <xdr:cNvSpPr txBox="1"/>
        </xdr:nvSpPr>
        <xdr:spPr>
          <a:xfrm>
            <a:off x="8322609" y="6190130"/>
            <a:ext cx="147918" cy="1878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spAutoFit/>
          </a:bodyPr>
          <a:lstStyle/>
          <a:p>
            <a:r>
              <a:rPr lang="de-DE" sz="1200" b="1"/>
              <a:t>w</a:t>
            </a:r>
          </a:p>
        </xdr:txBody>
      </xdr:sp>
    </xdr:grpSp>
    <xdr:clientData/>
  </xdr:twoCellAnchor>
  <xdr:twoCellAnchor editAs="oneCell">
    <xdr:from>
      <xdr:col>7</xdr:col>
      <xdr:colOff>647701</xdr:colOff>
      <xdr:row>56</xdr:row>
      <xdr:rowOff>109591</xdr:rowOff>
    </xdr:from>
    <xdr:to>
      <xdr:col>11</xdr:col>
      <xdr:colOff>161925</xdr:colOff>
      <xdr:row>62</xdr:row>
      <xdr:rowOff>152401</xdr:rowOff>
    </xdr:to>
    <xdr:pic>
      <xdr:nvPicPr>
        <xdr:cNvPr id="34" name="Grafik 33" descr="Solid ellipsoid.sv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1" y="10863316"/>
          <a:ext cx="2333624" cy="1185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609600</xdr:colOff>
      <xdr:row>27</xdr:row>
      <xdr:rowOff>76200</xdr:rowOff>
    </xdr:from>
    <xdr:to>
      <xdr:col>13</xdr:col>
      <xdr:colOff>209550</xdr:colOff>
      <xdr:row>35</xdr:row>
      <xdr:rowOff>133350</xdr:rowOff>
    </xdr:to>
    <xdr:pic>
      <xdr:nvPicPr>
        <xdr:cNvPr id="35" name="Grafik 34" descr="Moment of inertia solid sphere.sv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276850"/>
          <a:ext cx="171450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8</xdr:row>
      <xdr:rowOff>185737</xdr:rowOff>
    </xdr:from>
    <xdr:to>
      <xdr:col>9</xdr:col>
      <xdr:colOff>466724</xdr:colOff>
      <xdr:row>14</xdr:row>
      <xdr:rowOff>19127</xdr:rowOff>
    </xdr:to>
    <xdr:grpSp>
      <xdr:nvGrpSpPr>
        <xdr:cNvPr id="103" name="Gruppieren 102"/>
        <xdr:cNvGrpSpPr/>
      </xdr:nvGrpSpPr>
      <xdr:grpSpPr>
        <a:xfrm>
          <a:off x="4467224" y="1709737"/>
          <a:ext cx="4810125" cy="976390"/>
          <a:chOff x="4410074" y="1709737"/>
          <a:chExt cx="4695825" cy="976390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" name="Textfeld 1"/>
              <xdr:cNvSpPr txBox="1"/>
            </xdr:nvSpPr>
            <xdr:spPr>
              <a:xfrm>
                <a:off x="4410074" y="1785937"/>
                <a:ext cx="1438275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11.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CM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  <m:sup/>
                      <m:e>
                        <m:sSubSup>
                          <m:sSub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  <m:r>
                      <a:rPr lang="de-DE" sz="1100" b="0" i="1">
                        <a:latin typeface="Cambria Math" panose="02040503050406030204" pitchFamily="18" charset="0"/>
                      </a:rPr>
                      <m:t>𝑑𝑣</m:t>
                    </m:r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2" name="Textfeld 1"/>
              <xdr:cNvSpPr txBox="1"/>
            </xdr:nvSpPr>
            <xdr:spPr>
              <a:xfrm>
                <a:off x="4410074" y="1785937"/>
                <a:ext cx="1438275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I_(11.CM)=∫24_𝑣▒〖𝑥_2^2+𝑥_3^2 〗 𝑑𝑣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" name="Textfeld 2"/>
              <xdr:cNvSpPr txBox="1"/>
            </xdr:nvSpPr>
            <xdr:spPr>
              <a:xfrm>
                <a:off x="6013114" y="1709737"/>
                <a:ext cx="147353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+</m:t>
                          </m:r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3" name="Textfeld 2"/>
              <xdr:cNvSpPr txBox="1"/>
            </xdr:nvSpPr>
            <xdr:spPr>
              <a:xfrm>
                <a:off x="6013114" y="1709737"/>
                <a:ext cx="147353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I_(22,CM)=∫24_𝑣▒〖𝑥_1^2+𝑥_3^2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Textfeld 3"/>
              <xdr:cNvSpPr txBox="1"/>
            </xdr:nvSpPr>
            <xdr:spPr>
              <a:xfrm>
                <a:off x="7557750" y="1709737"/>
                <a:ext cx="152909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+</m:t>
                          </m:r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4" name="Textfeld 3"/>
              <xdr:cNvSpPr txBox="1"/>
            </xdr:nvSpPr>
            <xdr:spPr>
              <a:xfrm>
                <a:off x="7557750" y="1709737"/>
                <a:ext cx="152909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I_(33,CM)=∫24_𝑣▒〖𝑥_1^2+𝑥_2^2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Textfeld 4"/>
              <xdr:cNvSpPr txBox="1"/>
            </xdr:nvSpPr>
            <xdr:spPr>
              <a:xfrm>
                <a:off x="4410074" y="2290762"/>
                <a:ext cx="1495426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=−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5" name="Textfeld 4"/>
              <xdr:cNvSpPr txBox="1"/>
            </xdr:nvSpPr>
            <xdr:spPr>
              <a:xfrm>
                <a:off x="4410074" y="2290762"/>
                <a:ext cx="1495426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I_(12,CM)=−∫24_𝑣▒〖𝑥_1⋅𝑥_2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Textfeld 5"/>
              <xdr:cNvSpPr txBox="1"/>
            </xdr:nvSpPr>
            <xdr:spPr>
              <a:xfrm>
                <a:off x="6012487" y="2233612"/>
                <a:ext cx="1502737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=−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6" name="Textfeld 5"/>
              <xdr:cNvSpPr txBox="1"/>
            </xdr:nvSpPr>
            <xdr:spPr>
              <a:xfrm>
                <a:off x="6012487" y="2233612"/>
                <a:ext cx="1502737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I_(13,CM)=−∫24_𝑣▒〖𝑥_1⋅𝑥_3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Textfeld 6"/>
              <xdr:cNvSpPr txBox="1"/>
            </xdr:nvSpPr>
            <xdr:spPr>
              <a:xfrm>
                <a:off x="7606316" y="2233612"/>
                <a:ext cx="1499583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=−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7" name="Textfeld 6"/>
              <xdr:cNvSpPr txBox="1"/>
            </xdr:nvSpPr>
            <xdr:spPr>
              <a:xfrm>
                <a:off x="7606316" y="2233612"/>
                <a:ext cx="1499583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I_(23,CM)=−∫24_𝑣▒〖𝑥_2⋅𝑥_3 〗 𝑑𝑣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4</xdr:col>
      <xdr:colOff>476250</xdr:colOff>
      <xdr:row>16</xdr:row>
      <xdr:rowOff>90487</xdr:rowOff>
    </xdr:from>
    <xdr:to>
      <xdr:col>9</xdr:col>
      <xdr:colOff>269763</xdr:colOff>
      <xdr:row>21</xdr:row>
      <xdr:rowOff>57227</xdr:rowOff>
    </xdr:to>
    <xdr:grpSp>
      <xdr:nvGrpSpPr>
        <xdr:cNvPr id="9" name="Gruppieren 8"/>
        <xdr:cNvGrpSpPr/>
      </xdr:nvGrpSpPr>
      <xdr:grpSpPr>
        <a:xfrm>
          <a:off x="4467225" y="3138487"/>
          <a:ext cx="4613163" cy="919240"/>
          <a:chOff x="3781425" y="271462"/>
          <a:chExt cx="4351509" cy="919240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Textfeld 9"/>
              <xdr:cNvSpPr txBox="1"/>
            </xdr:nvSpPr>
            <xdr:spPr>
              <a:xfrm>
                <a:off x="3781425" y="290512"/>
                <a:ext cx="106587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11,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0" name="Textfeld 9"/>
              <xdr:cNvSpPr txBox="1"/>
            </xdr:nvSpPr>
            <xdr:spPr>
              <a:xfrm>
                <a:off x="3781425" y="290512"/>
                <a:ext cx="106587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J_(11,CM)=∫24_𝑣▒𝑥_1^2 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Textfeld 10"/>
              <xdr:cNvSpPr txBox="1"/>
            </xdr:nvSpPr>
            <xdr:spPr>
              <a:xfrm>
                <a:off x="5314950" y="271462"/>
                <a:ext cx="106903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1" name="Textfeld 10"/>
              <xdr:cNvSpPr txBox="1"/>
            </xdr:nvSpPr>
            <xdr:spPr>
              <a:xfrm>
                <a:off x="5314950" y="271462"/>
                <a:ext cx="106903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J_(22,CM)=∫24_𝑣▒𝑥_2^2 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2" name="Textfeld 11"/>
              <xdr:cNvSpPr txBox="1"/>
            </xdr:nvSpPr>
            <xdr:spPr>
              <a:xfrm>
                <a:off x="6810375" y="271462"/>
                <a:ext cx="1069472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𝐽</m:t>
                          </m:r>
                        </m:e>
                        <m: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33,</m:t>
                          </m:r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𝐶𝑀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2" name="Textfeld 11"/>
              <xdr:cNvSpPr txBox="1"/>
            </xdr:nvSpPr>
            <xdr:spPr>
              <a:xfrm>
                <a:off x="6810375" y="271462"/>
                <a:ext cx="1069472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𝐽_(33,𝐶𝑀)=∫24_𝑣▒𝑥_3^2 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3" name="Textfeld 12"/>
              <xdr:cNvSpPr txBox="1"/>
            </xdr:nvSpPr>
            <xdr:spPr>
              <a:xfrm>
                <a:off x="3781425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3" name="Textfeld 12"/>
              <xdr:cNvSpPr txBox="1"/>
            </xdr:nvSpPr>
            <xdr:spPr>
              <a:xfrm>
                <a:off x="3781425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J_(12,CM)=∫24_𝑣▒〖𝑥_1⋅𝑥_2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4" name="Textfeld 13"/>
              <xdr:cNvSpPr txBox="1"/>
            </xdr:nvSpPr>
            <xdr:spPr>
              <a:xfrm>
                <a:off x="5295900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4" name="Textfeld 13"/>
              <xdr:cNvSpPr txBox="1"/>
            </xdr:nvSpPr>
            <xdr:spPr>
              <a:xfrm>
                <a:off x="5295900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J_(13,CM)=∫24_𝑣▒〖𝑥_1⋅𝑥_3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Textfeld 14"/>
              <xdr:cNvSpPr txBox="1"/>
            </xdr:nvSpPr>
            <xdr:spPr>
              <a:xfrm>
                <a:off x="6838950" y="795337"/>
                <a:ext cx="1293984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5" name="Textfeld 14"/>
              <xdr:cNvSpPr txBox="1"/>
            </xdr:nvSpPr>
            <xdr:spPr>
              <a:xfrm>
                <a:off x="6838950" y="795337"/>
                <a:ext cx="1293984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J_(23,CM)=∫24_𝑣▒〖𝑥_2⋅𝑥_3 〗 𝑑𝑣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7</xdr:col>
      <xdr:colOff>481013</xdr:colOff>
      <xdr:row>26</xdr:row>
      <xdr:rowOff>139303</xdr:rowOff>
    </xdr:from>
    <xdr:to>
      <xdr:col>8</xdr:col>
      <xdr:colOff>498872</xdr:colOff>
      <xdr:row>31</xdr:row>
      <xdr:rowOff>135732</xdr:rowOff>
    </xdr:to>
    <xdr:grpSp>
      <xdr:nvGrpSpPr>
        <xdr:cNvPr id="32" name="Gruppieren 31"/>
        <xdr:cNvGrpSpPr/>
      </xdr:nvGrpSpPr>
      <xdr:grpSpPr>
        <a:xfrm>
          <a:off x="7358063" y="5092303"/>
          <a:ext cx="960834" cy="948929"/>
          <a:chOff x="589360" y="4174331"/>
          <a:chExt cx="958453" cy="948929"/>
        </a:xfrm>
      </xdr:grpSpPr>
      <xdr:cxnSp macro="">
        <xdr:nvCxnSpPr>
          <xdr:cNvPr id="17" name="Gerade Verbindung mit Pfeil 16"/>
          <xdr:cNvCxnSpPr/>
        </xdr:nvCxnSpPr>
        <xdr:spPr>
          <a:xfrm flipV="1">
            <a:off x="1228725" y="4257675"/>
            <a:ext cx="0" cy="5464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9" name="Gerade Verbindung mit Pfeil 18"/>
          <xdr:cNvCxnSpPr/>
        </xdr:nvCxnSpPr>
        <xdr:spPr>
          <a:xfrm flipH="1">
            <a:off x="695325" y="4791075"/>
            <a:ext cx="53697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1" name="Gerade Verbindung mit Pfeil 20"/>
          <xdr:cNvCxnSpPr/>
        </xdr:nvCxnSpPr>
        <xdr:spPr>
          <a:xfrm flipH="1">
            <a:off x="933450" y="4800600"/>
            <a:ext cx="295275" cy="2952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4" name="Textfeld 23"/>
              <xdr:cNvSpPr txBox="1"/>
            </xdr:nvSpPr>
            <xdr:spPr>
              <a:xfrm>
                <a:off x="1065492" y="48982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24" name="Textfeld 23"/>
              <xdr:cNvSpPr txBox="1"/>
            </xdr:nvSpPr>
            <xdr:spPr>
              <a:xfrm>
                <a:off x="1065492" y="48982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x_2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5" name="Textfeld 24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25" name="Textfeld 24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x_3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6" name="Textfeld 25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26" name="Textfeld 25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x_1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7</xdr:col>
      <xdr:colOff>835819</xdr:colOff>
      <xdr:row>37</xdr:row>
      <xdr:rowOff>78581</xdr:rowOff>
    </xdr:from>
    <xdr:to>
      <xdr:col>8</xdr:col>
      <xdr:colOff>595313</xdr:colOff>
      <xdr:row>41</xdr:row>
      <xdr:rowOff>113109</xdr:rowOff>
    </xdr:to>
    <xdr:grpSp>
      <xdr:nvGrpSpPr>
        <xdr:cNvPr id="33" name="Gruppieren 32"/>
        <xdr:cNvGrpSpPr/>
      </xdr:nvGrpSpPr>
      <xdr:grpSpPr>
        <a:xfrm>
          <a:off x="7712869" y="7127081"/>
          <a:ext cx="702469" cy="796528"/>
          <a:chOff x="1228725" y="4174331"/>
          <a:chExt cx="700088" cy="796528"/>
        </a:xfrm>
      </xdr:grpSpPr>
      <xdr:cxnSp macro="">
        <xdr:nvCxnSpPr>
          <xdr:cNvPr id="34" name="Gerade Verbindung mit Pfeil 33"/>
          <xdr:cNvCxnSpPr/>
        </xdr:nvCxnSpPr>
        <xdr:spPr>
          <a:xfrm flipV="1">
            <a:off x="1228725" y="4257675"/>
            <a:ext cx="0" cy="5464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Gerade Verbindung mit Pfeil 34"/>
          <xdr:cNvCxnSpPr/>
        </xdr:nvCxnSpPr>
        <xdr:spPr>
          <a:xfrm>
            <a:off x="1232297" y="4791075"/>
            <a:ext cx="46434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Gerade Verbindung mit Pfeil 35"/>
          <xdr:cNvCxnSpPr/>
        </xdr:nvCxnSpPr>
        <xdr:spPr>
          <a:xfrm flipV="1">
            <a:off x="1228726" y="4446984"/>
            <a:ext cx="353615" cy="3536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7" name="Textfeld 36"/>
              <xdr:cNvSpPr txBox="1"/>
            </xdr:nvSpPr>
            <xdr:spPr>
              <a:xfrm>
                <a:off x="1553766" y="4352925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37" name="Textfeld 36"/>
              <xdr:cNvSpPr txBox="1"/>
            </xdr:nvSpPr>
            <xdr:spPr>
              <a:xfrm>
                <a:off x="1553766" y="4352925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x_2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8" name="Textfeld 37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38" name="Textfeld 37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x_3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9" name="Textfeld 38"/>
              <xdr:cNvSpPr txBox="1"/>
            </xdr:nvSpPr>
            <xdr:spPr>
              <a:xfrm>
                <a:off x="1643063" y="4745830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39" name="Textfeld 38"/>
              <xdr:cNvSpPr txBox="1"/>
            </xdr:nvSpPr>
            <xdr:spPr>
              <a:xfrm>
                <a:off x="1643063" y="4745830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x_1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7</xdr:col>
      <xdr:colOff>490538</xdr:colOff>
      <xdr:row>31</xdr:row>
      <xdr:rowOff>91678</xdr:rowOff>
    </xdr:from>
    <xdr:to>
      <xdr:col>8</xdr:col>
      <xdr:colOff>508397</xdr:colOff>
      <xdr:row>36</xdr:row>
      <xdr:rowOff>173832</xdr:rowOff>
    </xdr:to>
    <xdr:grpSp>
      <xdr:nvGrpSpPr>
        <xdr:cNvPr id="42" name="Gruppieren 41"/>
        <xdr:cNvGrpSpPr/>
      </xdr:nvGrpSpPr>
      <xdr:grpSpPr>
        <a:xfrm>
          <a:off x="7367588" y="5997178"/>
          <a:ext cx="960834" cy="1034654"/>
          <a:chOff x="589360" y="4174331"/>
          <a:chExt cx="958453" cy="1034654"/>
        </a:xfrm>
      </xdr:grpSpPr>
      <xdr:cxnSp macro="">
        <xdr:nvCxnSpPr>
          <xdr:cNvPr id="43" name="Gerade Verbindung mit Pfeil 42"/>
          <xdr:cNvCxnSpPr/>
        </xdr:nvCxnSpPr>
        <xdr:spPr>
          <a:xfrm flipV="1">
            <a:off x="1228725" y="4257675"/>
            <a:ext cx="0" cy="5464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Gerade Verbindung mit Pfeil 43"/>
          <xdr:cNvCxnSpPr/>
        </xdr:nvCxnSpPr>
        <xdr:spPr>
          <a:xfrm flipH="1">
            <a:off x="695325" y="4791075"/>
            <a:ext cx="53697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Gerade Verbindung mit Pfeil 44"/>
          <xdr:cNvCxnSpPr/>
        </xdr:nvCxnSpPr>
        <xdr:spPr>
          <a:xfrm flipH="1">
            <a:off x="933450" y="4800600"/>
            <a:ext cx="295275" cy="2952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6" name="Textfeld 45"/>
              <xdr:cNvSpPr txBox="1"/>
            </xdr:nvSpPr>
            <xdr:spPr>
              <a:xfrm>
                <a:off x="1017985" y="4983956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46" name="Textfeld 45"/>
              <xdr:cNvSpPr txBox="1"/>
            </xdr:nvSpPr>
            <xdr:spPr>
              <a:xfrm>
                <a:off x="1017985" y="4983956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x_2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7" name="Textfeld 46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47" name="Textfeld 46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x_3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8" name="Textfeld 47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48" name="Textfeld 47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x_1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16</xdr:col>
      <xdr:colOff>219075</xdr:colOff>
      <xdr:row>15</xdr:row>
      <xdr:rowOff>95250</xdr:rowOff>
    </xdr:from>
    <xdr:to>
      <xdr:col>19</xdr:col>
      <xdr:colOff>466725</xdr:colOff>
      <xdr:row>21</xdr:row>
      <xdr:rowOff>9525</xdr:rowOff>
    </xdr:to>
    <xdr:grpSp>
      <xdr:nvGrpSpPr>
        <xdr:cNvPr id="113" name="Gruppieren 112"/>
        <xdr:cNvGrpSpPr/>
      </xdr:nvGrpSpPr>
      <xdr:grpSpPr>
        <a:xfrm>
          <a:off x="15001875" y="2952750"/>
          <a:ext cx="2533650" cy="1057275"/>
          <a:chOff x="9572625" y="3105150"/>
          <a:chExt cx="2533650" cy="1057275"/>
        </a:xfrm>
      </xdr:grpSpPr>
      <xdr:sp macro="" textlink="">
        <xdr:nvSpPr>
          <xdr:cNvPr id="112" name="Rechteck 111"/>
          <xdr:cNvSpPr/>
        </xdr:nvSpPr>
        <xdr:spPr>
          <a:xfrm>
            <a:off x="9572625" y="3105150"/>
            <a:ext cx="2533650" cy="105727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pSp>
        <xdr:nvGrpSpPr>
          <xdr:cNvPr id="93" name="Gruppieren 92"/>
          <xdr:cNvGrpSpPr/>
        </xdr:nvGrpSpPr>
        <xdr:grpSpPr>
          <a:xfrm>
            <a:off x="9677400" y="3148012"/>
            <a:ext cx="2409825" cy="934227"/>
            <a:chOff x="9858375" y="1766887"/>
            <a:chExt cx="2409825" cy="934227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51" name="Textfeld 50"/>
                <xdr:cNvSpPr txBox="1"/>
              </xdr:nvSpPr>
              <xdr:spPr>
                <a:xfrm>
                  <a:off x="9858375" y="2128837"/>
                  <a:ext cx="33483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 panose="02040503050406030204" pitchFamily="18" charset="0"/>
                              </a:rPr>
                              <m:t>M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 panose="02040503050406030204" pitchFamily="18" charset="0"/>
                              </a:rPr>
                              <m:t>J</m:t>
                            </m:r>
                            <m:r>
                              <a:rPr lang="de-DE" sz="1100" b="0" i="0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 panose="02040503050406030204" pitchFamily="18" charset="0"/>
                              </a:rPr>
                              <m:t>r</m:t>
                            </m:r>
                          </m:sub>
                        </m:s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en-GB" sz="1100"/>
                </a:p>
              </xdr:txBody>
            </xdr:sp>
          </mc:Choice>
          <mc:Fallback xmlns="">
            <xdr:sp macro="" textlink="">
              <xdr:nvSpPr>
                <xdr:cNvPr id="51" name="Textfeld 50"/>
                <xdr:cNvSpPr txBox="1"/>
              </xdr:nvSpPr>
              <xdr:spPr>
                <a:xfrm>
                  <a:off x="9858375" y="2128837"/>
                  <a:ext cx="33483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de-DE" sz="1100" b="0" i="0">
                      <a:latin typeface="Cambria Math" panose="02040503050406030204" pitchFamily="18" charset="0"/>
                    </a:rPr>
                    <a:t>M_(J,r)=</a:t>
                  </a:r>
                  <a:endParaRPr lang="en-GB" sz="1100"/>
                </a:p>
              </xdr:txBody>
            </xdr:sp>
          </mc:Fallback>
        </mc:AlternateContent>
        <xdr:grpSp>
          <xdr:nvGrpSpPr>
            <xdr:cNvPr id="74" name="Gruppieren 73"/>
            <xdr:cNvGrpSpPr/>
          </xdr:nvGrpSpPr>
          <xdr:grpSpPr>
            <a:xfrm>
              <a:off x="10220325" y="1766887"/>
              <a:ext cx="2047875" cy="934227"/>
              <a:chOff x="10020300" y="1281112"/>
              <a:chExt cx="1135493" cy="934227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2" name="Textfeld 51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11,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2" name="Textfeld 51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𝐽_(11,𝐶𝑀)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3" name="Textfeld 52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3" name="Textfeld 52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𝐽_(12,𝐶𝑀)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4" name="Textfeld 53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4" name="Textfeld 53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𝐽_(13,𝐶𝑀)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5" name="Textfeld 54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5" name="Textfeld 54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𝐽_(22,𝐶𝑀)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6" name="Textfeld 55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6" name="Textfeld 55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𝐽_(23,𝐶𝑀)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7" name="Textfeld 56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7" name="Textfeld 56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𝐽_(33,𝐶𝑀)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0" name="Textfeld 69"/>
                  <xdr:cNvSpPr txBox="1"/>
                </xdr:nvSpPr>
                <xdr:spPr>
                  <a:xfrm>
                    <a:off x="10020300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70" name="Textfeld 69"/>
                  <xdr:cNvSpPr txBox="1"/>
                </xdr:nvSpPr>
                <xdr:spPr>
                  <a:xfrm>
                    <a:off x="10020300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1" name="Textfeld 70"/>
                  <xdr:cNvSpPr txBox="1"/>
                </xdr:nvSpPr>
                <xdr:spPr>
                  <a:xfrm>
                    <a:off x="10302845" y="1281112"/>
                    <a:ext cx="147616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71" name="Textfeld 70"/>
                  <xdr:cNvSpPr txBox="1"/>
                </xdr:nvSpPr>
                <xdr:spPr>
                  <a:xfrm>
                    <a:off x="10302845" y="1281112"/>
                    <a:ext cx="147616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𝑟_1 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7" name="Textfeld 116"/>
                  <xdr:cNvSpPr txBox="1"/>
                </xdr:nvSpPr>
                <xdr:spPr>
                  <a:xfrm>
                    <a:off x="10646133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117" name="Textfeld 116"/>
                  <xdr:cNvSpPr txBox="1"/>
                </xdr:nvSpPr>
                <xdr:spPr>
                  <a:xfrm>
                    <a:off x="10646133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𝑟_2 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8" name="Textfeld 117"/>
                  <xdr:cNvSpPr txBox="1"/>
                </xdr:nvSpPr>
                <xdr:spPr>
                  <a:xfrm>
                    <a:off x="10989421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118" name="Textfeld 117"/>
                  <xdr:cNvSpPr txBox="1"/>
                </xdr:nvSpPr>
                <xdr:spPr>
                  <a:xfrm>
                    <a:off x="10989421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𝑟_3 𝑚</a:t>
                    </a:r>
                    <a:endParaRPr lang="en-GB" sz="1100"/>
                  </a:p>
                </xdr:txBody>
              </xdr:sp>
            </mc:Fallback>
          </mc:AlternateContent>
        </xdr:grpSp>
      </xdr:grpSp>
    </xdr:grpSp>
    <xdr:clientData/>
  </xdr:twoCellAnchor>
  <xdr:twoCellAnchor>
    <xdr:from>
      <xdr:col>16</xdr:col>
      <xdr:colOff>76200</xdr:colOff>
      <xdr:row>8</xdr:row>
      <xdr:rowOff>152400</xdr:rowOff>
    </xdr:from>
    <xdr:to>
      <xdr:col>19</xdr:col>
      <xdr:colOff>481852</xdr:colOff>
      <xdr:row>14</xdr:row>
      <xdr:rowOff>66675</xdr:rowOff>
    </xdr:to>
    <xdr:grpSp>
      <xdr:nvGrpSpPr>
        <xdr:cNvPr id="114" name="Gruppieren 113"/>
        <xdr:cNvGrpSpPr/>
      </xdr:nvGrpSpPr>
      <xdr:grpSpPr>
        <a:xfrm>
          <a:off x="14859000" y="1676400"/>
          <a:ext cx="2691652" cy="1057275"/>
          <a:chOff x="14782800" y="1695450"/>
          <a:chExt cx="2691652" cy="1057275"/>
        </a:xfrm>
      </xdr:grpSpPr>
      <xdr:sp macro="" textlink="">
        <xdr:nvSpPr>
          <xdr:cNvPr id="111" name="Rechteck 110"/>
          <xdr:cNvSpPr/>
        </xdr:nvSpPr>
        <xdr:spPr>
          <a:xfrm>
            <a:off x="14935199" y="1695450"/>
            <a:ext cx="2539253" cy="10572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pSp>
        <xdr:nvGrpSpPr>
          <xdr:cNvPr id="94" name="Gruppieren 93"/>
          <xdr:cNvGrpSpPr/>
        </xdr:nvGrpSpPr>
        <xdr:grpSpPr>
          <a:xfrm>
            <a:off x="14782800" y="1776412"/>
            <a:ext cx="2588055" cy="934227"/>
            <a:chOff x="9667875" y="3252787"/>
            <a:chExt cx="2588055" cy="934227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78" name="Textfeld 77"/>
                <xdr:cNvSpPr txBox="1"/>
              </xdr:nvSpPr>
              <xdr:spPr>
                <a:xfrm>
                  <a:off x="9667875" y="3529012"/>
                  <a:ext cx="69077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en-GB" sz="1100"/>
                </a:p>
              </xdr:txBody>
            </xdr:sp>
          </mc:Choice>
          <mc:Fallback xmlns="">
            <xdr:sp macro="" textlink="">
              <xdr:nvSpPr>
                <xdr:cNvPr id="78" name="Textfeld 77"/>
                <xdr:cNvSpPr txBox="1"/>
              </xdr:nvSpPr>
              <xdr:spPr>
                <a:xfrm>
                  <a:off x="9667875" y="3529012"/>
                  <a:ext cx="69077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de-DE" sz="1100" b="0" i="0">
                      <a:latin typeface="Cambria Math" panose="02040503050406030204" pitchFamily="18" charset="0"/>
                    </a:rPr>
                    <a:t>𝑀_(𝐼,𝑟)=</a:t>
                  </a:r>
                  <a:endParaRPr lang="en-GB" sz="1100"/>
                </a:p>
              </xdr:txBody>
            </xdr:sp>
          </mc:Fallback>
        </mc:AlternateContent>
        <xdr:grpSp>
          <xdr:nvGrpSpPr>
            <xdr:cNvPr id="79" name="Gruppieren 78"/>
            <xdr:cNvGrpSpPr/>
          </xdr:nvGrpSpPr>
          <xdr:grpSpPr>
            <a:xfrm>
              <a:off x="10180073" y="3252787"/>
              <a:ext cx="2075857" cy="934227"/>
              <a:chOff x="10149576" y="1281112"/>
              <a:chExt cx="1006217" cy="934227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0" name="Textfeld 79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11,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0" name="Textfeld 79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𝐼_(11,𝑟)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1" name="Textfeld 80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1" name="Textfeld 80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𝐼_(12,𝑟)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2" name="Textfeld 81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2" name="Textfeld 81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𝐼_(13,𝑟)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3" name="Textfeld 82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3" name="Textfeld 82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𝐼_(22,𝑟)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4" name="Textfeld 83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4" name="Textfeld 83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𝐼_(23,𝑟)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5" name="Textfeld 84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5" name="Textfeld 84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𝐼_(33,𝑟)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6" name="Textfeld 85"/>
                  <xdr:cNvSpPr txBox="1"/>
                </xdr:nvSpPr>
                <xdr:spPr>
                  <a:xfrm>
                    <a:off x="10149576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6" name="Textfeld 85"/>
                  <xdr:cNvSpPr txBox="1"/>
                </xdr:nvSpPr>
                <xdr:spPr>
                  <a:xfrm>
                    <a:off x="10149576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7" name="Textfeld 86"/>
                  <xdr:cNvSpPr txBox="1"/>
                </xdr:nvSpPr>
                <xdr:spPr>
                  <a:xfrm>
                    <a:off x="10370106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7" name="Textfeld 86"/>
                  <xdr:cNvSpPr txBox="1"/>
                </xdr:nvSpPr>
                <xdr:spPr>
                  <a:xfrm>
                    <a:off x="10370106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0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5" name="Textfeld 114"/>
                  <xdr:cNvSpPr txBox="1"/>
                </xdr:nvSpPr>
                <xdr:spPr>
                  <a:xfrm>
                    <a:off x="10679444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115" name="Textfeld 114"/>
                  <xdr:cNvSpPr txBox="1"/>
                </xdr:nvSpPr>
                <xdr:spPr>
                  <a:xfrm>
                    <a:off x="10679444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0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6" name="Textfeld 115"/>
                  <xdr:cNvSpPr txBox="1"/>
                </xdr:nvSpPr>
                <xdr:spPr>
                  <a:xfrm>
                    <a:off x="11002633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116" name="Textfeld 115"/>
                  <xdr:cNvSpPr txBox="1"/>
                </xdr:nvSpPr>
                <xdr:spPr>
                  <a:xfrm>
                    <a:off x="11002633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0</a:t>
                    </a:r>
                    <a:endParaRPr lang="en-GB" sz="1100"/>
                  </a:p>
                </xdr:txBody>
              </xdr:sp>
            </mc:Fallback>
          </mc:AlternateContent>
        </xdr:grpSp>
      </xdr:grpSp>
    </xdr:grpSp>
    <xdr:clientData/>
  </xdr:twoCellAnchor>
  <xdr:twoCellAnchor>
    <xdr:from>
      <xdr:col>10</xdr:col>
      <xdr:colOff>47624</xdr:colOff>
      <xdr:row>9</xdr:row>
      <xdr:rowOff>71437</xdr:rowOff>
    </xdr:from>
    <xdr:to>
      <xdr:col>15</xdr:col>
      <xdr:colOff>885825</xdr:colOff>
      <xdr:row>13</xdr:row>
      <xdr:rowOff>87519</xdr:rowOff>
    </xdr:to>
    <xdr:grpSp>
      <xdr:nvGrpSpPr>
        <xdr:cNvPr id="110" name="Gruppieren 109"/>
        <xdr:cNvGrpSpPr/>
      </xdr:nvGrpSpPr>
      <xdr:grpSpPr>
        <a:xfrm>
          <a:off x="9620249" y="1785937"/>
          <a:ext cx="5143501" cy="778082"/>
          <a:chOff x="9448799" y="1785937"/>
          <a:chExt cx="5143501" cy="778082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5" name="Textfeld 94"/>
              <xdr:cNvSpPr txBox="1"/>
            </xdr:nvSpPr>
            <xdr:spPr>
              <a:xfrm>
                <a:off x="944879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11.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11,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d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95" name="Textfeld 94"/>
              <xdr:cNvSpPr txBox="1"/>
            </xdr:nvSpPr>
            <xdr:spPr>
              <a:xfrm>
                <a:off x="944879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I_(11.r)=𝐼_(11,𝐶𝑀)+𝑚(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_2^2+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_3^2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)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6" name="Textfeld 95"/>
              <xdr:cNvSpPr txBox="1"/>
            </xdr:nvSpPr>
            <xdr:spPr>
              <a:xfrm>
                <a:off x="11210924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22.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22,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d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96" name="Textfeld 95"/>
              <xdr:cNvSpPr txBox="1"/>
            </xdr:nvSpPr>
            <xdr:spPr>
              <a:xfrm>
                <a:off x="11210924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I_(22.r)=𝐼_(22,𝐶𝑀)+𝑚(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1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^2+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_3^2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)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7" name="Textfeld 96"/>
              <xdr:cNvSpPr txBox="1"/>
            </xdr:nvSpPr>
            <xdr:spPr>
              <a:xfrm>
                <a:off x="1293494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d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97" name="Textfeld 96"/>
              <xdr:cNvSpPr txBox="1"/>
            </xdr:nvSpPr>
            <xdr:spPr>
              <a:xfrm>
                <a:off x="1293494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𝐼_(33,𝑟)=𝐼_(33,𝐶𝑀)+𝑚(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1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^2+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2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^2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)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8" name="Textfeld 97"/>
              <xdr:cNvSpPr txBox="1"/>
            </xdr:nvSpPr>
            <xdr:spPr>
              <a:xfrm>
                <a:off x="94487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12.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12,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98" name="Textfeld 97"/>
              <xdr:cNvSpPr txBox="1"/>
            </xdr:nvSpPr>
            <xdr:spPr>
              <a:xfrm>
                <a:off x="94487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I_(12.r)=𝐼_(12,𝐶𝑀)−𝑚𝑟_1 𝑟_2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1" name="Textfeld 100"/>
              <xdr:cNvSpPr txBox="1"/>
            </xdr:nvSpPr>
            <xdr:spPr>
              <a:xfrm>
                <a:off x="112394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23.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101" name="Textfeld 100"/>
              <xdr:cNvSpPr txBox="1"/>
            </xdr:nvSpPr>
            <xdr:spPr>
              <a:xfrm>
                <a:off x="112394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I_(23.r)=𝐼_(23,𝐶𝑀)−𝑚𝑟_2 𝑟_3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2" name="Textfeld 101"/>
              <xdr:cNvSpPr txBox="1"/>
            </xdr:nvSpPr>
            <xdr:spPr>
              <a:xfrm>
                <a:off x="1293494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13.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102" name="Textfeld 101"/>
              <xdr:cNvSpPr txBox="1"/>
            </xdr:nvSpPr>
            <xdr:spPr>
              <a:xfrm>
                <a:off x="1293494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I_(13.r)=𝐼_(13,𝐶𝑀)−𝑚𝑟_1 𝑟_3</a:t>
                </a:r>
                <a:r>
                  <a:rPr lang="en-GB" sz="1100"/>
                  <a:t> </a:t>
                </a:r>
              </a:p>
            </xdr:txBody>
          </xdr:sp>
        </mc:Fallback>
      </mc:AlternateContent>
    </xdr:grpSp>
    <xdr:clientData/>
  </xdr:twoCellAnchor>
  <xdr:twoCellAnchor>
    <xdr:from>
      <xdr:col>4</xdr:col>
      <xdr:colOff>525502</xdr:colOff>
      <xdr:row>2</xdr:row>
      <xdr:rowOff>64802</xdr:rowOff>
    </xdr:from>
    <xdr:to>
      <xdr:col>6</xdr:col>
      <xdr:colOff>937394</xdr:colOff>
      <xdr:row>7</xdr:row>
      <xdr:rowOff>53596</xdr:rowOff>
    </xdr:to>
    <xdr:grpSp>
      <xdr:nvGrpSpPr>
        <xdr:cNvPr id="132" name="Gruppieren 131"/>
        <xdr:cNvGrpSpPr/>
      </xdr:nvGrpSpPr>
      <xdr:grpSpPr>
        <a:xfrm>
          <a:off x="4516477" y="445802"/>
          <a:ext cx="2307367" cy="941294"/>
          <a:chOff x="7234416" y="396104"/>
          <a:chExt cx="2308610" cy="941294"/>
        </a:xfrm>
      </xdr:grpSpPr>
      <xdr:grpSp>
        <xdr:nvGrpSpPr>
          <xdr:cNvPr id="131" name="Gruppieren 130"/>
          <xdr:cNvGrpSpPr/>
        </xdr:nvGrpSpPr>
        <xdr:grpSpPr>
          <a:xfrm>
            <a:off x="7234416" y="396104"/>
            <a:ext cx="2308610" cy="941294"/>
            <a:chOff x="4964982" y="313278"/>
            <a:chExt cx="2308610" cy="941294"/>
          </a:xfrm>
        </xdr:grpSpPr>
        <xdr:sp macro="" textlink="">
          <xdr:nvSpPr>
            <xdr:cNvPr id="119" name="Freihandform 118"/>
            <xdr:cNvSpPr/>
          </xdr:nvSpPr>
          <xdr:spPr>
            <a:xfrm>
              <a:off x="4964982" y="313278"/>
              <a:ext cx="2308610" cy="941294"/>
            </a:xfrm>
            <a:custGeom>
              <a:avLst/>
              <a:gdLst>
                <a:gd name="connsiteX0" fmla="*/ 174133 w 2292045"/>
                <a:gd name="connsiteY0" fmla="*/ 885265 h 941294"/>
                <a:gd name="connsiteX1" fmla="*/ 140515 w 2292045"/>
                <a:gd name="connsiteY1" fmla="*/ 784412 h 941294"/>
                <a:gd name="connsiteX2" fmla="*/ 95692 w 2292045"/>
                <a:gd name="connsiteY2" fmla="*/ 638735 h 941294"/>
                <a:gd name="connsiteX3" fmla="*/ 28457 w 2292045"/>
                <a:gd name="connsiteY3" fmla="*/ 549088 h 941294"/>
                <a:gd name="connsiteX4" fmla="*/ 17251 w 2292045"/>
                <a:gd name="connsiteY4" fmla="*/ 358588 h 941294"/>
                <a:gd name="connsiteX5" fmla="*/ 151721 w 2292045"/>
                <a:gd name="connsiteY5" fmla="*/ 224118 h 941294"/>
                <a:gd name="connsiteX6" fmla="*/ 196545 w 2292045"/>
                <a:gd name="connsiteY6" fmla="*/ 190500 h 941294"/>
                <a:gd name="connsiteX7" fmla="*/ 252574 w 2292045"/>
                <a:gd name="connsiteY7" fmla="*/ 179294 h 941294"/>
                <a:gd name="connsiteX8" fmla="*/ 364633 w 2292045"/>
                <a:gd name="connsiteY8" fmla="*/ 134471 h 941294"/>
                <a:gd name="connsiteX9" fmla="*/ 521515 w 2292045"/>
                <a:gd name="connsiteY9" fmla="*/ 112059 h 941294"/>
                <a:gd name="connsiteX10" fmla="*/ 599957 w 2292045"/>
                <a:gd name="connsiteY10" fmla="*/ 89647 h 941294"/>
                <a:gd name="connsiteX11" fmla="*/ 1081809 w 2292045"/>
                <a:gd name="connsiteY11" fmla="*/ 44824 h 941294"/>
                <a:gd name="connsiteX12" fmla="*/ 1339545 w 2292045"/>
                <a:gd name="connsiteY12" fmla="*/ 22412 h 941294"/>
                <a:gd name="connsiteX13" fmla="*/ 1563662 w 2292045"/>
                <a:gd name="connsiteY13" fmla="*/ 0 h 941294"/>
                <a:gd name="connsiteX14" fmla="*/ 1787780 w 2292045"/>
                <a:gd name="connsiteY14" fmla="*/ 22412 h 941294"/>
                <a:gd name="connsiteX15" fmla="*/ 1899839 w 2292045"/>
                <a:gd name="connsiteY15" fmla="*/ 44824 h 941294"/>
                <a:gd name="connsiteX16" fmla="*/ 1955868 w 2292045"/>
                <a:gd name="connsiteY16" fmla="*/ 78441 h 941294"/>
                <a:gd name="connsiteX17" fmla="*/ 2056721 w 2292045"/>
                <a:gd name="connsiteY17" fmla="*/ 112059 h 941294"/>
                <a:gd name="connsiteX18" fmla="*/ 2123957 w 2292045"/>
                <a:gd name="connsiteY18" fmla="*/ 134471 h 941294"/>
                <a:gd name="connsiteX19" fmla="*/ 2191192 w 2292045"/>
                <a:gd name="connsiteY19" fmla="*/ 179294 h 941294"/>
                <a:gd name="connsiteX20" fmla="*/ 2224809 w 2292045"/>
                <a:gd name="connsiteY20" fmla="*/ 212912 h 941294"/>
                <a:gd name="connsiteX21" fmla="*/ 2258427 w 2292045"/>
                <a:gd name="connsiteY21" fmla="*/ 403412 h 941294"/>
                <a:gd name="connsiteX22" fmla="*/ 2269633 w 2292045"/>
                <a:gd name="connsiteY22" fmla="*/ 515471 h 941294"/>
                <a:gd name="connsiteX23" fmla="*/ 2292045 w 2292045"/>
                <a:gd name="connsiteY23" fmla="*/ 649941 h 941294"/>
                <a:gd name="connsiteX24" fmla="*/ 2280839 w 2292045"/>
                <a:gd name="connsiteY24" fmla="*/ 728383 h 941294"/>
                <a:gd name="connsiteX25" fmla="*/ 2258427 w 2292045"/>
                <a:gd name="connsiteY25" fmla="*/ 773206 h 941294"/>
                <a:gd name="connsiteX26" fmla="*/ 2224809 w 2292045"/>
                <a:gd name="connsiteY26" fmla="*/ 784412 h 941294"/>
                <a:gd name="connsiteX27" fmla="*/ 2067927 w 2292045"/>
                <a:gd name="connsiteY27" fmla="*/ 806824 h 941294"/>
                <a:gd name="connsiteX28" fmla="*/ 2011898 w 2292045"/>
                <a:gd name="connsiteY28" fmla="*/ 818030 h 941294"/>
                <a:gd name="connsiteX29" fmla="*/ 1944662 w 2292045"/>
                <a:gd name="connsiteY29" fmla="*/ 829235 h 941294"/>
                <a:gd name="connsiteX30" fmla="*/ 1888633 w 2292045"/>
                <a:gd name="connsiteY30" fmla="*/ 851647 h 941294"/>
                <a:gd name="connsiteX31" fmla="*/ 1810192 w 2292045"/>
                <a:gd name="connsiteY31" fmla="*/ 874059 h 941294"/>
                <a:gd name="connsiteX32" fmla="*/ 1765368 w 2292045"/>
                <a:gd name="connsiteY32" fmla="*/ 896471 h 941294"/>
                <a:gd name="connsiteX33" fmla="*/ 1709339 w 2292045"/>
                <a:gd name="connsiteY33" fmla="*/ 907677 h 941294"/>
                <a:gd name="connsiteX34" fmla="*/ 1653309 w 2292045"/>
                <a:gd name="connsiteY34" fmla="*/ 930088 h 941294"/>
                <a:gd name="connsiteX35" fmla="*/ 1530045 w 2292045"/>
                <a:gd name="connsiteY35" fmla="*/ 941294 h 941294"/>
                <a:gd name="connsiteX36" fmla="*/ 1059398 w 2292045"/>
                <a:gd name="connsiteY36" fmla="*/ 918883 h 941294"/>
                <a:gd name="connsiteX37" fmla="*/ 992162 w 2292045"/>
                <a:gd name="connsiteY37" fmla="*/ 896471 h 941294"/>
                <a:gd name="connsiteX38" fmla="*/ 812868 w 2292045"/>
                <a:gd name="connsiteY38" fmla="*/ 885265 h 941294"/>
                <a:gd name="connsiteX39" fmla="*/ 700809 w 2292045"/>
                <a:gd name="connsiteY39" fmla="*/ 874059 h 941294"/>
                <a:gd name="connsiteX40" fmla="*/ 308604 w 2292045"/>
                <a:gd name="connsiteY40" fmla="*/ 885265 h 941294"/>
                <a:gd name="connsiteX41" fmla="*/ 274986 w 2292045"/>
                <a:gd name="connsiteY41" fmla="*/ 918883 h 941294"/>
                <a:gd name="connsiteX42" fmla="*/ 241368 w 2292045"/>
                <a:gd name="connsiteY42" fmla="*/ 930088 h 941294"/>
                <a:gd name="connsiteX43" fmla="*/ 174133 w 2292045"/>
                <a:gd name="connsiteY43" fmla="*/ 885265 h 94129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</a:cxnLst>
              <a:rect l="l" t="t" r="r" b="b"/>
              <a:pathLst>
                <a:path w="2292045" h="941294">
                  <a:moveTo>
                    <a:pt x="174133" y="885265"/>
                  </a:moveTo>
                  <a:cubicBezTo>
                    <a:pt x="157324" y="860986"/>
                    <a:pt x="151721" y="818030"/>
                    <a:pt x="140515" y="784412"/>
                  </a:cubicBezTo>
                  <a:cubicBezTo>
                    <a:pt x="127472" y="725715"/>
                    <a:pt x="127203" y="686002"/>
                    <a:pt x="95692" y="638735"/>
                  </a:cubicBezTo>
                  <a:cubicBezTo>
                    <a:pt x="74972" y="607656"/>
                    <a:pt x="28457" y="549088"/>
                    <a:pt x="28457" y="549088"/>
                  </a:cubicBezTo>
                  <a:cubicBezTo>
                    <a:pt x="4078" y="475951"/>
                    <a:pt x="-15444" y="447331"/>
                    <a:pt x="17251" y="358588"/>
                  </a:cubicBezTo>
                  <a:cubicBezTo>
                    <a:pt x="45729" y="281290"/>
                    <a:pt x="93008" y="265217"/>
                    <a:pt x="151721" y="224118"/>
                  </a:cubicBezTo>
                  <a:cubicBezTo>
                    <a:pt x="167022" y="213408"/>
                    <a:pt x="179478" y="198085"/>
                    <a:pt x="196545" y="190500"/>
                  </a:cubicBezTo>
                  <a:cubicBezTo>
                    <a:pt x="213950" y="182765"/>
                    <a:pt x="233898" y="183029"/>
                    <a:pt x="252574" y="179294"/>
                  </a:cubicBezTo>
                  <a:cubicBezTo>
                    <a:pt x="294047" y="158558"/>
                    <a:pt x="316172" y="144856"/>
                    <a:pt x="364633" y="134471"/>
                  </a:cubicBezTo>
                  <a:cubicBezTo>
                    <a:pt x="584884" y="87274"/>
                    <a:pt x="343048" y="153244"/>
                    <a:pt x="521515" y="112059"/>
                  </a:cubicBezTo>
                  <a:cubicBezTo>
                    <a:pt x="548012" y="105944"/>
                    <a:pt x="573133" y="94118"/>
                    <a:pt x="599957" y="89647"/>
                  </a:cubicBezTo>
                  <a:cubicBezTo>
                    <a:pt x="828782" y="51510"/>
                    <a:pt x="860154" y="55907"/>
                    <a:pt x="1081809" y="44824"/>
                  </a:cubicBezTo>
                  <a:cubicBezTo>
                    <a:pt x="1209073" y="19371"/>
                    <a:pt x="1100428" y="38353"/>
                    <a:pt x="1339545" y="22412"/>
                  </a:cubicBezTo>
                  <a:cubicBezTo>
                    <a:pt x="1457031" y="14580"/>
                    <a:pt x="1460849" y="12852"/>
                    <a:pt x="1563662" y="0"/>
                  </a:cubicBezTo>
                  <a:cubicBezTo>
                    <a:pt x="1852489" y="18052"/>
                    <a:pt x="1660646" y="-4831"/>
                    <a:pt x="1787780" y="22412"/>
                  </a:cubicBezTo>
                  <a:cubicBezTo>
                    <a:pt x="1825027" y="30394"/>
                    <a:pt x="1899839" y="44824"/>
                    <a:pt x="1899839" y="44824"/>
                  </a:cubicBezTo>
                  <a:cubicBezTo>
                    <a:pt x="1918515" y="56030"/>
                    <a:pt x="1936387" y="68701"/>
                    <a:pt x="1955868" y="78441"/>
                  </a:cubicBezTo>
                  <a:cubicBezTo>
                    <a:pt x="2012041" y="106527"/>
                    <a:pt x="2003222" y="96009"/>
                    <a:pt x="2056721" y="112059"/>
                  </a:cubicBezTo>
                  <a:cubicBezTo>
                    <a:pt x="2079349" y="118847"/>
                    <a:pt x="2101545" y="127000"/>
                    <a:pt x="2123957" y="134471"/>
                  </a:cubicBezTo>
                  <a:cubicBezTo>
                    <a:pt x="2231202" y="241716"/>
                    <a:pt x="2093885" y="114422"/>
                    <a:pt x="2191192" y="179294"/>
                  </a:cubicBezTo>
                  <a:cubicBezTo>
                    <a:pt x="2204378" y="188085"/>
                    <a:pt x="2213603" y="201706"/>
                    <a:pt x="2224809" y="212912"/>
                  </a:cubicBezTo>
                  <a:cubicBezTo>
                    <a:pt x="2236362" y="270678"/>
                    <a:pt x="2253318" y="352324"/>
                    <a:pt x="2258427" y="403412"/>
                  </a:cubicBezTo>
                  <a:cubicBezTo>
                    <a:pt x="2262162" y="440765"/>
                    <a:pt x="2264561" y="478276"/>
                    <a:pt x="2269633" y="515471"/>
                  </a:cubicBezTo>
                  <a:cubicBezTo>
                    <a:pt x="2275773" y="560496"/>
                    <a:pt x="2292045" y="649941"/>
                    <a:pt x="2292045" y="649941"/>
                  </a:cubicBezTo>
                  <a:cubicBezTo>
                    <a:pt x="2288310" y="676088"/>
                    <a:pt x="2287789" y="702901"/>
                    <a:pt x="2280839" y="728383"/>
                  </a:cubicBezTo>
                  <a:cubicBezTo>
                    <a:pt x="2276444" y="744499"/>
                    <a:pt x="2270239" y="761394"/>
                    <a:pt x="2258427" y="773206"/>
                  </a:cubicBezTo>
                  <a:cubicBezTo>
                    <a:pt x="2250074" y="781558"/>
                    <a:pt x="2236167" y="781167"/>
                    <a:pt x="2224809" y="784412"/>
                  </a:cubicBezTo>
                  <a:cubicBezTo>
                    <a:pt x="2159190" y="803161"/>
                    <a:pt x="2157231" y="797893"/>
                    <a:pt x="2067927" y="806824"/>
                  </a:cubicBezTo>
                  <a:lnTo>
                    <a:pt x="2011898" y="818030"/>
                  </a:lnTo>
                  <a:cubicBezTo>
                    <a:pt x="1989543" y="822094"/>
                    <a:pt x="1966583" y="823257"/>
                    <a:pt x="1944662" y="829235"/>
                  </a:cubicBezTo>
                  <a:cubicBezTo>
                    <a:pt x="1925256" y="834528"/>
                    <a:pt x="1907716" y="845286"/>
                    <a:pt x="1888633" y="851647"/>
                  </a:cubicBezTo>
                  <a:cubicBezTo>
                    <a:pt x="1862835" y="860246"/>
                    <a:pt x="1835748" y="864766"/>
                    <a:pt x="1810192" y="874059"/>
                  </a:cubicBezTo>
                  <a:cubicBezTo>
                    <a:pt x="1794493" y="879768"/>
                    <a:pt x="1781216" y="891188"/>
                    <a:pt x="1765368" y="896471"/>
                  </a:cubicBezTo>
                  <a:cubicBezTo>
                    <a:pt x="1747299" y="902494"/>
                    <a:pt x="1727582" y="902204"/>
                    <a:pt x="1709339" y="907677"/>
                  </a:cubicBezTo>
                  <a:cubicBezTo>
                    <a:pt x="1690072" y="913457"/>
                    <a:pt x="1673080" y="926381"/>
                    <a:pt x="1653309" y="930088"/>
                  </a:cubicBezTo>
                  <a:cubicBezTo>
                    <a:pt x="1612758" y="937691"/>
                    <a:pt x="1571133" y="937559"/>
                    <a:pt x="1530045" y="941294"/>
                  </a:cubicBezTo>
                  <a:cubicBezTo>
                    <a:pt x="1526939" y="941187"/>
                    <a:pt x="1146649" y="932659"/>
                    <a:pt x="1059398" y="918883"/>
                  </a:cubicBezTo>
                  <a:cubicBezTo>
                    <a:pt x="1036063" y="915199"/>
                    <a:pt x="1015570" y="899663"/>
                    <a:pt x="992162" y="896471"/>
                  </a:cubicBezTo>
                  <a:cubicBezTo>
                    <a:pt x="932830" y="888380"/>
                    <a:pt x="872573" y="889858"/>
                    <a:pt x="812868" y="885265"/>
                  </a:cubicBezTo>
                  <a:cubicBezTo>
                    <a:pt x="775439" y="882386"/>
                    <a:pt x="738162" y="877794"/>
                    <a:pt x="700809" y="874059"/>
                  </a:cubicBezTo>
                  <a:cubicBezTo>
                    <a:pt x="570074" y="877794"/>
                    <a:pt x="438674" y="871573"/>
                    <a:pt x="308604" y="885265"/>
                  </a:cubicBezTo>
                  <a:cubicBezTo>
                    <a:pt x="292843" y="886924"/>
                    <a:pt x="288172" y="910092"/>
                    <a:pt x="274986" y="918883"/>
                  </a:cubicBezTo>
                  <a:cubicBezTo>
                    <a:pt x="265158" y="925435"/>
                    <a:pt x="252574" y="926353"/>
                    <a:pt x="241368" y="930088"/>
                  </a:cubicBezTo>
                  <a:cubicBezTo>
                    <a:pt x="200664" y="916521"/>
                    <a:pt x="190942" y="909544"/>
                    <a:pt x="174133" y="885265"/>
                  </a:cubicBezTo>
                  <a:close/>
                </a:path>
              </a:pathLst>
            </a:custGeom>
            <a:solidFill>
              <a:schemeClr val="bg1">
                <a:lumMod val="85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20" name="Ellipse 119"/>
            <xdr:cNvSpPr/>
          </xdr:nvSpPr>
          <xdr:spPr>
            <a:xfrm>
              <a:off x="5557631" y="670892"/>
              <a:ext cx="115956" cy="115956"/>
            </a:xfrm>
            <a:prstGeom prst="ellips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21" name="Textfeld 120"/>
                <xdr:cNvSpPr txBox="1"/>
              </xdr:nvSpPr>
              <xdr:spPr>
                <a:xfrm>
                  <a:off x="5586619" y="467346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𝐶𝑀</m:t>
                      </m:r>
                    </m:oMath>
                  </a14:m>
                  <a:r>
                    <a:rPr lang="en-GB" sz="1100"/>
                    <a:t> </a:t>
                  </a:r>
                </a:p>
              </xdr:txBody>
            </xdr:sp>
          </mc:Choice>
          <mc:Fallback xmlns="">
            <xdr:sp macro="" textlink="">
              <xdr:nvSpPr>
                <xdr:cNvPr id="121" name="Textfeld 120"/>
                <xdr:cNvSpPr txBox="1"/>
              </xdr:nvSpPr>
              <xdr:spPr>
                <a:xfrm>
                  <a:off x="5586619" y="467346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de-DE" sz="1100" b="0" i="0">
                      <a:latin typeface="Cambria Math" panose="02040503050406030204" pitchFamily="18" charset="0"/>
                    </a:rPr>
                    <a:t>𝐶𝑀</a:t>
                  </a:r>
                  <a:r>
                    <a:rPr lang="en-GB" sz="1100"/>
                    <a:t> </a:t>
                  </a:r>
                </a:p>
              </xdr:txBody>
            </xdr:sp>
          </mc:Fallback>
        </mc:AlternateContent>
        <xdr:cxnSp macro="">
          <xdr:nvCxnSpPr>
            <xdr:cNvPr id="123" name="Gerade Verbindung mit Pfeil 122"/>
            <xdr:cNvCxnSpPr/>
          </xdr:nvCxnSpPr>
          <xdr:spPr>
            <a:xfrm flipV="1">
              <a:off x="6435587" y="687457"/>
              <a:ext cx="0" cy="298173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Gerade Verbindung mit Pfeil 124"/>
            <xdr:cNvCxnSpPr/>
          </xdr:nvCxnSpPr>
          <xdr:spPr>
            <a:xfrm>
              <a:off x="6443870" y="993913"/>
              <a:ext cx="281608" cy="0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7" name="Gerade Verbindung mit Pfeil 126"/>
            <xdr:cNvCxnSpPr/>
          </xdr:nvCxnSpPr>
          <xdr:spPr>
            <a:xfrm flipV="1">
              <a:off x="6435586" y="728869"/>
              <a:ext cx="182218" cy="265044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30" name="Textfeld 129"/>
                <xdr:cNvSpPr txBox="1"/>
              </xdr:nvSpPr>
              <xdr:spPr>
                <a:xfrm>
                  <a:off x="6075293" y="707542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de-DE" sz="1100" b="1" i="1">
                          <a:latin typeface="Cambria Math" panose="02040503050406030204" pitchFamily="18" charset="0"/>
                        </a:rPr>
                        <m:t>𝒓</m:t>
                      </m:r>
                    </m:oMath>
                  </a14:m>
                  <a:r>
                    <a:rPr lang="en-GB" sz="1100"/>
                    <a:t> </a:t>
                  </a:r>
                </a:p>
              </xdr:txBody>
            </xdr:sp>
          </mc:Choice>
          <mc:Fallback xmlns="">
            <xdr:sp macro="" textlink="">
              <xdr:nvSpPr>
                <xdr:cNvPr id="130" name="Textfeld 129"/>
                <xdr:cNvSpPr txBox="1"/>
              </xdr:nvSpPr>
              <xdr:spPr>
                <a:xfrm>
                  <a:off x="6075293" y="707542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de-DE" sz="1100" b="1" i="0">
                      <a:latin typeface="Cambria Math" panose="02040503050406030204" pitchFamily="18" charset="0"/>
                    </a:rPr>
                    <a:t>𝒓</a:t>
                  </a:r>
                  <a:r>
                    <a:rPr lang="en-GB" sz="1100"/>
                    <a:t> </a:t>
                  </a:r>
                </a:p>
              </xdr:txBody>
            </xdr:sp>
          </mc:Fallback>
        </mc:AlternateContent>
      </xdr:grpSp>
      <xdr:cxnSp macro="">
        <xdr:nvCxnSpPr>
          <xdr:cNvPr id="129" name="Gerade Verbindung mit Pfeil 128"/>
          <xdr:cNvCxnSpPr>
            <a:endCxn id="120" idx="5"/>
          </xdr:cNvCxnSpPr>
        </xdr:nvCxnSpPr>
        <xdr:spPr>
          <a:xfrm flipH="1" flipV="1">
            <a:off x="7926040" y="852693"/>
            <a:ext cx="778981" cy="224046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38"/>
  <sheetViews>
    <sheetView showGridLines="0" tabSelected="1" zoomScaleNormal="100" workbookViewId="0">
      <selection activeCell="H14" sqref="H14:M14"/>
    </sheetView>
  </sheetViews>
  <sheetFormatPr baseColWidth="10" defaultRowHeight="15" x14ac:dyDescent="0.25"/>
  <cols>
    <col min="1" max="1" width="2.7109375" customWidth="1"/>
    <col min="2" max="2" width="16.140625" customWidth="1"/>
    <col min="3" max="3" width="13.85546875" customWidth="1"/>
    <col min="4" max="4" width="12.85546875" customWidth="1"/>
    <col min="5" max="5" width="7" customWidth="1"/>
    <col min="6" max="6" width="12.5703125" bestFit="1" customWidth="1"/>
    <col min="7" max="7" width="12.28515625" bestFit="1" customWidth="1"/>
    <col min="8" max="18" width="10.5703125" bestFit="1" customWidth="1"/>
    <col min="21" max="21" width="12" bestFit="1" customWidth="1"/>
    <col min="24" max="24" width="12" bestFit="1" customWidth="1"/>
  </cols>
  <sheetData>
    <row r="1" spans="2:24" ht="15.75" thickBot="1" x14ac:dyDescent="0.3"/>
    <row r="2" spans="2:2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2:24" x14ac:dyDescent="0.25">
      <c r="B3" s="10"/>
      <c r="C3" s="2" t="s">
        <v>32</v>
      </c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S3" s="24"/>
      <c r="U3" s="1"/>
      <c r="V3" s="1"/>
      <c r="X3" s="25"/>
    </row>
    <row r="4" spans="2:24" x14ac:dyDescent="0.25">
      <c r="B4" s="10"/>
      <c r="C4" s="3" t="s">
        <v>0</v>
      </c>
      <c r="D4" s="4">
        <v>71000000000</v>
      </c>
      <c r="E4" s="1" t="s">
        <v>5</v>
      </c>
      <c r="F4" s="3" t="s">
        <v>38</v>
      </c>
      <c r="G4" s="30">
        <v>0.06</v>
      </c>
      <c r="H4" s="1" t="s">
        <v>4</v>
      </c>
      <c r="I4" s="26"/>
      <c r="J4" s="1"/>
      <c r="K4" s="5"/>
      <c r="L4" s="1"/>
      <c r="N4" s="1"/>
      <c r="O4" s="1"/>
      <c r="P4" s="1"/>
      <c r="Q4" s="1"/>
      <c r="R4" s="1"/>
      <c r="S4" s="11"/>
    </row>
    <row r="5" spans="2:24" x14ac:dyDescent="0.25">
      <c r="B5" s="10"/>
      <c r="C5" s="3" t="s">
        <v>2</v>
      </c>
      <c r="D5" s="4">
        <f>+D4/(2*1.33)</f>
        <v>26691729323.30827</v>
      </c>
      <c r="E5" s="1" t="s">
        <v>5</v>
      </c>
      <c r="F5" s="3" t="s">
        <v>42</v>
      </c>
      <c r="G5" s="30">
        <v>2.2499999999999998E-3</v>
      </c>
      <c r="H5" s="1" t="s">
        <v>4</v>
      </c>
      <c r="I5" s="26"/>
      <c r="J5" s="16"/>
      <c r="K5" s="5"/>
      <c r="L5" s="1"/>
      <c r="N5" s="1"/>
      <c r="O5" s="1"/>
      <c r="P5" s="1"/>
      <c r="Q5" s="1"/>
      <c r="R5" s="1"/>
      <c r="S5" s="11"/>
    </row>
    <row r="6" spans="2:24" x14ac:dyDescent="0.25">
      <c r="B6" s="10"/>
      <c r="C6" s="3" t="s">
        <v>39</v>
      </c>
      <c r="D6" s="4">
        <v>2795</v>
      </c>
      <c r="E6" s="14" t="s">
        <v>6</v>
      </c>
      <c r="F6" s="1"/>
      <c r="G6" s="1"/>
      <c r="H6" s="1"/>
      <c r="I6" s="29"/>
      <c r="J6" s="1"/>
      <c r="K6" s="1"/>
      <c r="L6" s="1"/>
      <c r="M6" s="1"/>
      <c r="N6" s="1"/>
      <c r="O6" s="1"/>
      <c r="P6" s="1"/>
      <c r="Q6" s="1"/>
      <c r="R6" s="1"/>
      <c r="S6" s="11"/>
    </row>
    <row r="7" spans="2:24" x14ac:dyDescent="0.25">
      <c r="B7" s="10"/>
      <c r="C7" s="23"/>
      <c r="D7" s="5"/>
      <c r="E7" s="1"/>
      <c r="F7" s="1"/>
      <c r="G7" s="1"/>
      <c r="H7" s="1"/>
      <c r="I7" s="16"/>
      <c r="J7" s="1"/>
      <c r="K7" s="1"/>
      <c r="L7" s="1"/>
      <c r="M7" s="1"/>
      <c r="N7" s="1"/>
      <c r="O7" s="1"/>
      <c r="P7" s="1"/>
      <c r="Q7" s="1"/>
      <c r="R7" s="1"/>
      <c r="S7" s="11"/>
    </row>
    <row r="8" spans="2:24" x14ac:dyDescent="0.25">
      <c r="B8" s="10"/>
      <c r="C8" s="3" t="s">
        <v>1</v>
      </c>
      <c r="D8" s="6">
        <f>G4*G5</f>
        <v>1.3499999999999997E-4</v>
      </c>
      <c r="E8" s="14" t="s">
        <v>7</v>
      </c>
      <c r="F8" s="1"/>
      <c r="G8" s="1"/>
      <c r="H8" s="1"/>
      <c r="I8" s="16"/>
      <c r="J8" s="1"/>
      <c r="K8" s="1"/>
      <c r="L8" s="1"/>
      <c r="M8" s="1"/>
      <c r="N8" s="1"/>
      <c r="O8" s="1"/>
      <c r="P8" s="1"/>
      <c r="Q8" s="1"/>
      <c r="R8" s="1"/>
      <c r="S8" s="11"/>
    </row>
    <row r="9" spans="2:24" x14ac:dyDescent="0.25">
      <c r="B9" s="10"/>
      <c r="C9" s="3" t="s">
        <v>20</v>
      </c>
      <c r="D9" s="6">
        <f>+D8</f>
        <v>1.3499999999999997E-4</v>
      </c>
      <c r="E9" s="14" t="s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1"/>
    </row>
    <row r="10" spans="2:24" x14ac:dyDescent="0.25">
      <c r="B10" s="10"/>
      <c r="C10" s="3" t="s">
        <v>21</v>
      </c>
      <c r="D10" s="6">
        <f>+D9</f>
        <v>1.3499999999999997E-4</v>
      </c>
      <c r="E10" s="14" t="s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1"/>
    </row>
    <row r="11" spans="2:24" x14ac:dyDescent="0.25">
      <c r="B11" s="10"/>
      <c r="C11" s="3" t="s">
        <v>22</v>
      </c>
      <c r="D11" s="6">
        <f>(G5*G4^3)/12</f>
        <v>4.0499999999999999E-8</v>
      </c>
      <c r="E11" s="14" t="s">
        <v>8</v>
      </c>
      <c r="F11" s="1"/>
      <c r="G11" s="1"/>
      <c r="H11" s="17" t="s">
        <v>10</v>
      </c>
      <c r="I11" s="18" t="s">
        <v>11</v>
      </c>
      <c r="J11" s="18" t="s">
        <v>12</v>
      </c>
      <c r="K11" s="18" t="s">
        <v>13</v>
      </c>
      <c r="L11" s="18" t="s">
        <v>14</v>
      </c>
      <c r="M11" s="18" t="s">
        <v>40</v>
      </c>
      <c r="N11" s="18" t="s">
        <v>15</v>
      </c>
      <c r="O11" s="18" t="s">
        <v>16</v>
      </c>
      <c r="P11" s="18" t="s">
        <v>17</v>
      </c>
      <c r="Q11" s="18" t="s">
        <v>18</v>
      </c>
      <c r="R11" s="19" t="s">
        <v>19</v>
      </c>
      <c r="S11" s="11"/>
    </row>
    <row r="12" spans="2:24" ht="15.75" thickBot="1" x14ac:dyDescent="0.3">
      <c r="B12" s="10"/>
      <c r="C12" s="3" t="s">
        <v>23</v>
      </c>
      <c r="D12" s="6">
        <f>(G4*(G5^3))/12</f>
        <v>5.6953124999999983E-11</v>
      </c>
      <c r="E12" s="14" t="s">
        <v>8</v>
      </c>
      <c r="F12" s="1"/>
      <c r="G12" s="1"/>
      <c r="H12" s="20" t="s">
        <v>26</v>
      </c>
      <c r="I12" s="21" t="s">
        <v>27</v>
      </c>
      <c r="J12" s="21" t="s">
        <v>28</v>
      </c>
      <c r="K12" s="21" t="s">
        <v>29</v>
      </c>
      <c r="L12" s="21" t="s">
        <v>30</v>
      </c>
      <c r="M12" s="21" t="s">
        <v>31</v>
      </c>
      <c r="N12" s="1"/>
      <c r="O12" s="1"/>
      <c r="P12" s="1"/>
      <c r="Q12" s="1"/>
      <c r="R12" s="1"/>
      <c r="S12" s="11"/>
    </row>
    <row r="13" spans="2:24" x14ac:dyDescent="0.25">
      <c r="B13" s="10"/>
      <c r="C13" s="3" t="s">
        <v>33</v>
      </c>
      <c r="D13" s="6">
        <f>+D11+D12</f>
        <v>4.0556953124999999E-8</v>
      </c>
      <c r="E13" s="14" t="s">
        <v>8</v>
      </c>
      <c r="F13" s="1"/>
      <c r="G13" s="1"/>
      <c r="H13" s="40">
        <f>+D8*D4</f>
        <v>9584999.9999999981</v>
      </c>
      <c r="I13" s="41">
        <f>+D9*D5</f>
        <v>3603383.4586466155</v>
      </c>
      <c r="J13" s="41">
        <f>+I13</f>
        <v>3603383.4586466155</v>
      </c>
      <c r="K13" s="41">
        <f>+D4*D11</f>
        <v>2875.5</v>
      </c>
      <c r="L13" s="41">
        <f>+D4*D12</f>
        <v>4.0436718749999985</v>
      </c>
      <c r="M13" s="41">
        <f>+D5*D13</f>
        <v>1082.5352149906014</v>
      </c>
      <c r="N13" s="41">
        <f>+D4*D14</f>
        <v>0</v>
      </c>
      <c r="O13" s="41">
        <f>+D4*D15</f>
        <v>0</v>
      </c>
      <c r="P13" s="41">
        <f>+D5*D14</f>
        <v>0</v>
      </c>
      <c r="Q13" s="41">
        <f>+D5*D15</f>
        <v>0</v>
      </c>
      <c r="R13" s="42">
        <v>0</v>
      </c>
      <c r="S13" s="11"/>
    </row>
    <row r="14" spans="2:24" x14ac:dyDescent="0.25">
      <c r="B14" s="10"/>
      <c r="C14" s="3" t="s">
        <v>24</v>
      </c>
      <c r="D14" s="6">
        <v>0</v>
      </c>
      <c r="E14" s="14" t="s">
        <v>9</v>
      </c>
      <c r="F14" s="1"/>
      <c r="G14" s="1"/>
      <c r="H14" s="43">
        <f>+D6*D8</f>
        <v>0.37732499999999991</v>
      </c>
      <c r="I14" s="44">
        <f>D6*D11</f>
        <v>1.131975E-4</v>
      </c>
      <c r="J14" s="44">
        <f>D6*D12</f>
        <v>1.5918398437499996E-7</v>
      </c>
      <c r="K14" s="44">
        <f>+D6*D14</f>
        <v>0</v>
      </c>
      <c r="L14" s="44">
        <f>+D6*D15</f>
        <v>0</v>
      </c>
      <c r="M14" s="44">
        <f>D6*D16</f>
        <v>0</v>
      </c>
      <c r="N14" s="44"/>
      <c r="O14" s="44"/>
      <c r="P14" s="44"/>
      <c r="Q14" s="44"/>
      <c r="R14" s="45"/>
      <c r="S14" s="11"/>
    </row>
    <row r="15" spans="2:24" ht="15.75" thickBot="1" x14ac:dyDescent="0.3">
      <c r="B15" s="10"/>
      <c r="C15" s="3" t="s">
        <v>25</v>
      </c>
      <c r="D15" s="6">
        <v>0</v>
      </c>
      <c r="E15" s="14" t="s">
        <v>9</v>
      </c>
      <c r="F15" s="1"/>
      <c r="G15" s="1"/>
      <c r="H15" s="46" t="s">
        <v>35</v>
      </c>
      <c r="I15" s="47" t="s">
        <v>35</v>
      </c>
      <c r="J15" s="48"/>
      <c r="K15" s="48"/>
      <c r="L15" s="48"/>
      <c r="M15" s="48"/>
      <c r="N15" s="48"/>
      <c r="O15" s="48"/>
      <c r="P15" s="48"/>
      <c r="Q15" s="48"/>
      <c r="R15" s="49"/>
      <c r="S15" s="11"/>
    </row>
    <row r="16" spans="2:24" x14ac:dyDescent="0.25">
      <c r="B16" s="10"/>
      <c r="C16" s="23" t="s">
        <v>34</v>
      </c>
      <c r="D16" s="6">
        <v>0</v>
      </c>
      <c r="E16" s="22" t="s">
        <v>8</v>
      </c>
      <c r="F16" s="1"/>
      <c r="G16" s="1"/>
      <c r="H16" s="1"/>
      <c r="I16" s="1"/>
      <c r="J16" s="1"/>
      <c r="K16" s="28"/>
      <c r="L16" s="1"/>
      <c r="M16" s="1"/>
      <c r="N16" s="1"/>
      <c r="O16" s="1"/>
      <c r="P16" s="1"/>
      <c r="Q16" s="1"/>
      <c r="R16" s="1"/>
      <c r="S16" s="11"/>
    </row>
    <row r="17" spans="1:20" x14ac:dyDescent="0.25">
      <c r="B17" s="10"/>
      <c r="C17" s="3" t="s">
        <v>3</v>
      </c>
      <c r="D17" s="6">
        <f>(G5*G4*((G5^2)+(G4^2)))/12</f>
        <v>4.0556953124999986E-8</v>
      </c>
      <c r="E17" s="22" t="s">
        <v>8</v>
      </c>
      <c r="F17" s="3"/>
      <c r="G17" s="1"/>
      <c r="H17" s="1"/>
      <c r="I17" s="28"/>
      <c r="J17" s="1"/>
      <c r="K17" s="1"/>
      <c r="L17" s="1"/>
      <c r="M17" s="1"/>
      <c r="N17" s="1"/>
      <c r="O17" s="1"/>
      <c r="P17" s="1"/>
      <c r="Q17" s="1"/>
      <c r="R17" s="1"/>
      <c r="S17" s="11"/>
    </row>
    <row r="18" spans="1:20" x14ac:dyDescent="0.25">
      <c r="B18" s="10"/>
      <c r="C18" s="3"/>
      <c r="D18" s="27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1"/>
    </row>
    <row r="19" spans="1:20" ht="15.75" thickBot="1" x14ac:dyDescent="0.3">
      <c r="B19" s="12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3"/>
    </row>
    <row r="20" spans="1:20" x14ac:dyDescent="0.25">
      <c r="A20" s="1"/>
      <c r="B20" s="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9"/>
      <c r="T20" s="1"/>
    </row>
    <row r="21" spans="1:20" x14ac:dyDescent="0.25">
      <c r="B21" s="35" t="s">
        <v>76</v>
      </c>
      <c r="C21" s="2" t="s">
        <v>79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1"/>
    </row>
    <row r="22" spans="1:20" x14ac:dyDescent="0.25">
      <c r="B22" s="10"/>
      <c r="C22" s="3" t="s">
        <v>52</v>
      </c>
      <c r="D22" s="4">
        <v>7850</v>
      </c>
      <c r="E22" s="14" t="s">
        <v>6</v>
      </c>
      <c r="F22" s="3" t="s">
        <v>82</v>
      </c>
      <c r="G22" s="30">
        <v>1</v>
      </c>
      <c r="H22" s="1" t="s">
        <v>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1"/>
    </row>
    <row r="23" spans="1:20" x14ac:dyDescent="0.25"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1"/>
    </row>
    <row r="24" spans="1:20" ht="15.75" thickBot="1" x14ac:dyDescent="0.3">
      <c r="B24" s="10"/>
      <c r="C24" s="3" t="s">
        <v>53</v>
      </c>
      <c r="D24" s="16">
        <f>4/3*PI()*G22^3</f>
        <v>4.1887902047863905</v>
      </c>
      <c r="E24" s="14" t="s">
        <v>54</v>
      </c>
      <c r="F24" s="1"/>
      <c r="G24" s="1"/>
      <c r="H24" s="36" t="s">
        <v>68</v>
      </c>
      <c r="I24" s="36" t="s">
        <v>69</v>
      </c>
      <c r="J24" s="36" t="s">
        <v>70</v>
      </c>
      <c r="K24" s="36" t="s">
        <v>71</v>
      </c>
      <c r="L24" s="36" t="s">
        <v>73</v>
      </c>
      <c r="M24" s="36" t="s">
        <v>72</v>
      </c>
      <c r="N24" s="36" t="s">
        <v>65</v>
      </c>
      <c r="O24" s="36" t="s">
        <v>66</v>
      </c>
      <c r="P24" s="36" t="s">
        <v>67</v>
      </c>
      <c r="Q24" s="36" t="s">
        <v>74</v>
      </c>
      <c r="R24" s="1"/>
      <c r="S24" s="11"/>
    </row>
    <row r="25" spans="1:20" ht="15.75" thickBot="1" x14ac:dyDescent="0.3">
      <c r="B25" s="10"/>
      <c r="C25" s="3" t="s">
        <v>36</v>
      </c>
      <c r="D25" s="16">
        <f>+D24*D22</f>
        <v>32882.003107573168</v>
      </c>
      <c r="E25" s="1" t="s">
        <v>55</v>
      </c>
      <c r="F25" s="1"/>
      <c r="G25" s="1"/>
      <c r="H25" s="31">
        <f>+D25</f>
        <v>32882.003107573168</v>
      </c>
      <c r="I25" s="32">
        <f>+D26</f>
        <v>6576.4006215146337</v>
      </c>
      <c r="J25" s="32">
        <f>+D27</f>
        <v>6576.4006215146337</v>
      </c>
      <c r="K25" s="32">
        <f>+D28</f>
        <v>6576.4006215146337</v>
      </c>
      <c r="L25" s="32">
        <f>+D29</f>
        <v>0</v>
      </c>
      <c r="M25" s="32">
        <f>+D30</f>
        <v>0</v>
      </c>
      <c r="N25" s="32">
        <f>+D31</f>
        <v>0</v>
      </c>
      <c r="O25" s="32">
        <f>+D32</f>
        <v>0</v>
      </c>
      <c r="P25" s="32">
        <f>+D33</f>
        <v>0</v>
      </c>
      <c r="Q25" s="33">
        <f>+D34</f>
        <v>0</v>
      </c>
      <c r="R25" s="1"/>
      <c r="S25" s="11"/>
    </row>
    <row r="26" spans="1:20" x14ac:dyDescent="0.25">
      <c r="B26" s="68" t="s">
        <v>75</v>
      </c>
      <c r="C26" s="3" t="s">
        <v>43</v>
      </c>
      <c r="D26" s="16">
        <f>$D$25*1/5*$G$22^2</f>
        <v>6576.4006215146337</v>
      </c>
      <c r="E26" s="1" t="s">
        <v>63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1"/>
    </row>
    <row r="27" spans="1:20" x14ac:dyDescent="0.25">
      <c r="B27" s="68"/>
      <c r="C27" s="3" t="s">
        <v>44</v>
      </c>
      <c r="D27" s="16">
        <f>$D$25*1/5*$G$22^2</f>
        <v>6576.4006215146337</v>
      </c>
      <c r="E27" s="1" t="s">
        <v>63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1"/>
    </row>
    <row r="28" spans="1:20" x14ac:dyDescent="0.25">
      <c r="B28" s="68"/>
      <c r="C28" s="3" t="s">
        <v>45</v>
      </c>
      <c r="D28" s="16">
        <f>$D$25*1/5*$G$22^2</f>
        <v>6576.4006215146337</v>
      </c>
      <c r="E28" s="1" t="s">
        <v>63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1"/>
    </row>
    <row r="29" spans="1:20" x14ac:dyDescent="0.25">
      <c r="B29" s="68"/>
      <c r="C29" s="3" t="s">
        <v>46</v>
      </c>
      <c r="D29" s="16">
        <f>+D41</f>
        <v>0</v>
      </c>
      <c r="E29" s="1" t="s">
        <v>63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1"/>
    </row>
    <row r="30" spans="1:20" x14ac:dyDescent="0.25">
      <c r="B30" s="68"/>
      <c r="C30" s="3" t="s">
        <v>51</v>
      </c>
      <c r="D30" s="16">
        <f>+D42</f>
        <v>0</v>
      </c>
      <c r="E30" s="1" t="s">
        <v>63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1"/>
    </row>
    <row r="31" spans="1:20" x14ac:dyDescent="0.25">
      <c r="B31" s="68"/>
      <c r="C31" s="3" t="s">
        <v>48</v>
      </c>
      <c r="D31" s="16">
        <f>+D43</f>
        <v>0</v>
      </c>
      <c r="E31" s="1" t="s">
        <v>64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1"/>
    </row>
    <row r="32" spans="1:20" x14ac:dyDescent="0.25">
      <c r="B32" s="68"/>
      <c r="C32" s="3" t="s">
        <v>49</v>
      </c>
      <c r="D32" s="16">
        <f>+D31</f>
        <v>0</v>
      </c>
      <c r="E32" s="1" t="s">
        <v>64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1"/>
    </row>
    <row r="33" spans="2:19" x14ac:dyDescent="0.25">
      <c r="B33" s="68"/>
      <c r="C33" s="3" t="s">
        <v>50</v>
      </c>
      <c r="D33" s="16">
        <f>+D31</f>
        <v>0</v>
      </c>
      <c r="E33" s="1" t="s">
        <v>64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1"/>
    </row>
    <row r="34" spans="2:19" x14ac:dyDescent="0.25">
      <c r="B34" s="10"/>
      <c r="C34" s="3" t="s">
        <v>47</v>
      </c>
      <c r="D34" s="16">
        <f>+D33</f>
        <v>0</v>
      </c>
      <c r="E34" s="1" t="s">
        <v>63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1"/>
    </row>
    <row r="35" spans="2:19" x14ac:dyDescent="0.25"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1"/>
    </row>
    <row r="36" spans="2:19" x14ac:dyDescent="0.25">
      <c r="B36" s="10"/>
      <c r="C36" s="37" t="s">
        <v>62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1"/>
    </row>
    <row r="37" spans="2:19" x14ac:dyDescent="0.25">
      <c r="B37" s="10"/>
      <c r="C37" s="3" t="s">
        <v>41</v>
      </c>
      <c r="D37" s="16">
        <f>+D25</f>
        <v>32882.003107573168</v>
      </c>
      <c r="E37" s="1" t="s">
        <v>55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1"/>
    </row>
    <row r="38" spans="2:19" x14ac:dyDescent="0.25">
      <c r="B38" s="10"/>
      <c r="C38" s="3" t="s">
        <v>56</v>
      </c>
      <c r="D38" s="16">
        <f>2/5*D25*G22^2</f>
        <v>13152.801243029267</v>
      </c>
      <c r="E38" s="1" t="s">
        <v>63</v>
      </c>
      <c r="F38" s="1"/>
      <c r="G38" s="1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1"/>
    </row>
    <row r="39" spans="2:19" x14ac:dyDescent="0.25">
      <c r="B39" s="10"/>
      <c r="C39" s="3" t="s">
        <v>57</v>
      </c>
      <c r="D39" s="16">
        <f>+D38</f>
        <v>13152.801243029267</v>
      </c>
      <c r="E39" s="1" t="s">
        <v>63</v>
      </c>
      <c r="F39" s="1"/>
      <c r="G39" s="1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1"/>
    </row>
    <row r="40" spans="2:19" x14ac:dyDescent="0.25">
      <c r="B40" s="10"/>
      <c r="C40" s="3" t="s">
        <v>58</v>
      </c>
      <c r="D40" s="16">
        <f>+D39</f>
        <v>13152.801243029267</v>
      </c>
      <c r="E40" s="1" t="s">
        <v>63</v>
      </c>
      <c r="F40" s="1"/>
      <c r="G40" s="1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1"/>
    </row>
    <row r="41" spans="2:19" x14ac:dyDescent="0.25">
      <c r="B41" s="10"/>
      <c r="C41" s="3" t="s">
        <v>59</v>
      </c>
      <c r="D41" s="16">
        <v>0</v>
      </c>
      <c r="E41" s="1" t="s">
        <v>63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1"/>
    </row>
    <row r="42" spans="2:19" x14ac:dyDescent="0.25">
      <c r="B42" s="10"/>
      <c r="C42" s="3" t="s">
        <v>60</v>
      </c>
      <c r="D42" s="16">
        <v>0</v>
      </c>
      <c r="E42" s="1" t="s">
        <v>63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1"/>
    </row>
    <row r="43" spans="2:19" x14ac:dyDescent="0.25">
      <c r="B43" s="10"/>
      <c r="C43" s="3" t="s">
        <v>61</v>
      </c>
      <c r="D43" s="16">
        <v>0</v>
      </c>
      <c r="E43" s="1" t="s">
        <v>63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1"/>
    </row>
    <row r="44" spans="2:19" ht="15.75" thickBot="1" x14ac:dyDescent="0.3">
      <c r="B44" s="12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13"/>
    </row>
    <row r="45" spans="2:19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9"/>
    </row>
    <row r="46" spans="2:19" x14ac:dyDescent="0.25">
      <c r="B46" s="35" t="s">
        <v>77</v>
      </c>
      <c r="C46" s="2" t="s">
        <v>78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1"/>
    </row>
    <row r="47" spans="2:19" x14ac:dyDescent="0.25">
      <c r="B47" s="10"/>
      <c r="C47" s="3" t="s">
        <v>52</v>
      </c>
      <c r="D47" s="4">
        <v>7850</v>
      </c>
      <c r="E47" s="14" t="s">
        <v>6</v>
      </c>
      <c r="F47" s="39" t="s">
        <v>80</v>
      </c>
      <c r="G47" s="30">
        <v>6</v>
      </c>
      <c r="H47" s="1" t="s">
        <v>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1"/>
    </row>
    <row r="48" spans="2:19" x14ac:dyDescent="0.25">
      <c r="B48" s="10"/>
      <c r="C48" s="1"/>
      <c r="D48" s="1"/>
      <c r="E48" s="1"/>
      <c r="F48" s="39" t="s">
        <v>81</v>
      </c>
      <c r="G48" s="30">
        <v>3</v>
      </c>
      <c r="H48" s="1" t="s">
        <v>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1"/>
    </row>
    <row r="49" spans="2:19" x14ac:dyDescent="0.25">
      <c r="B49" s="10"/>
      <c r="C49" s="3" t="s">
        <v>53</v>
      </c>
      <c r="D49" s="16">
        <f>4/3*PI()*G47*G48*G49</f>
        <v>188.49555921538757</v>
      </c>
      <c r="E49" s="14" t="s">
        <v>54</v>
      </c>
      <c r="F49" s="39" t="s">
        <v>37</v>
      </c>
      <c r="G49" s="30">
        <v>2.5</v>
      </c>
      <c r="H49" s="1" t="s">
        <v>4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1"/>
    </row>
    <row r="50" spans="2:19" x14ac:dyDescent="0.25">
      <c r="B50" s="10"/>
      <c r="C50" s="3" t="s">
        <v>36</v>
      </c>
      <c r="D50" s="16">
        <f>+D49*D47</f>
        <v>1479690.1398407924</v>
      </c>
      <c r="E50" s="1" t="s">
        <v>55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1"/>
    </row>
    <row r="51" spans="2:19" ht="15.75" thickBot="1" x14ac:dyDescent="0.3">
      <c r="B51" s="10"/>
      <c r="C51" s="3" t="s">
        <v>43</v>
      </c>
      <c r="D51" s="16">
        <f>0.5*(D64+D65-D63)</f>
        <v>10653769.006853705</v>
      </c>
      <c r="E51" s="1" t="s">
        <v>63</v>
      </c>
      <c r="F51" s="1"/>
      <c r="G51" s="1"/>
      <c r="H51" s="36" t="s">
        <v>68</v>
      </c>
      <c r="I51" s="36" t="s">
        <v>69</v>
      </c>
      <c r="J51" s="36" t="s">
        <v>70</v>
      </c>
      <c r="K51" s="36" t="s">
        <v>71</v>
      </c>
      <c r="L51" s="36" t="s">
        <v>73</v>
      </c>
      <c r="M51" s="36" t="s">
        <v>72</v>
      </c>
      <c r="N51" s="36" t="s">
        <v>65</v>
      </c>
      <c r="O51" s="36" t="s">
        <v>66</v>
      </c>
      <c r="P51" s="36" t="s">
        <v>67</v>
      </c>
      <c r="Q51" s="36" t="s">
        <v>74</v>
      </c>
      <c r="R51" s="1"/>
      <c r="S51" s="11"/>
    </row>
    <row r="52" spans="2:19" ht="15.75" thickBot="1" x14ac:dyDescent="0.3">
      <c r="B52" s="10"/>
      <c r="C52" s="3" t="s">
        <v>44</v>
      </c>
      <c r="D52" s="16">
        <f>0.5*(D63+D65-D64)</f>
        <v>2663442.2517134268</v>
      </c>
      <c r="E52" s="1" t="s">
        <v>63</v>
      </c>
      <c r="F52" s="1"/>
      <c r="G52" s="1"/>
      <c r="H52" s="31">
        <f>+D50</f>
        <v>1479690.1398407924</v>
      </c>
      <c r="I52" s="32">
        <f>+D51</f>
        <v>10653769.006853705</v>
      </c>
      <c r="J52" s="32">
        <f>+D52</f>
        <v>2663442.2517134268</v>
      </c>
      <c r="K52" s="32">
        <f>+D53</f>
        <v>1849612.6748009901</v>
      </c>
      <c r="L52" s="32">
        <f>+D54</f>
        <v>0</v>
      </c>
      <c r="M52" s="32">
        <f>+D55</f>
        <v>0</v>
      </c>
      <c r="N52" s="32">
        <f>+D56</f>
        <v>0</v>
      </c>
      <c r="O52" s="32">
        <f>+D57</f>
        <v>0</v>
      </c>
      <c r="P52" s="32">
        <f>+D58</f>
        <v>0</v>
      </c>
      <c r="Q52" s="33">
        <f>+D59</f>
        <v>0</v>
      </c>
      <c r="R52" s="1"/>
      <c r="S52" s="11"/>
    </row>
    <row r="53" spans="2:19" x14ac:dyDescent="0.25">
      <c r="B53" s="10"/>
      <c r="C53" s="3" t="s">
        <v>45</v>
      </c>
      <c r="D53" s="16">
        <f>0.5*(D63+D64-D65)</f>
        <v>1849612.6748009901</v>
      </c>
      <c r="E53" s="1" t="s">
        <v>63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1"/>
    </row>
    <row r="54" spans="2:19" x14ac:dyDescent="0.25">
      <c r="B54" s="10"/>
      <c r="C54" s="3" t="s">
        <v>46</v>
      </c>
      <c r="D54" s="16">
        <v>0</v>
      </c>
      <c r="E54" s="1" t="s">
        <v>63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1"/>
    </row>
    <row r="55" spans="2:19" x14ac:dyDescent="0.25">
      <c r="B55" s="10"/>
      <c r="C55" s="3" t="s">
        <v>51</v>
      </c>
      <c r="D55" s="16">
        <v>0</v>
      </c>
      <c r="E55" s="1" t="s">
        <v>63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1"/>
    </row>
    <row r="56" spans="2:19" x14ac:dyDescent="0.25">
      <c r="B56" s="10"/>
      <c r="C56" s="3" t="s">
        <v>48</v>
      </c>
      <c r="D56" s="16">
        <v>0</v>
      </c>
      <c r="E56" s="1" t="s">
        <v>64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1"/>
    </row>
    <row r="57" spans="2:19" x14ac:dyDescent="0.25">
      <c r="B57" s="10"/>
      <c r="C57" s="3" t="s">
        <v>49</v>
      </c>
      <c r="D57" s="16">
        <v>0</v>
      </c>
      <c r="E57" s="1" t="s">
        <v>64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1"/>
    </row>
    <row r="58" spans="2:19" x14ac:dyDescent="0.25">
      <c r="B58" s="10"/>
      <c r="C58" s="3" t="s">
        <v>50</v>
      </c>
      <c r="D58" s="16">
        <v>0</v>
      </c>
      <c r="E58" s="1" t="s">
        <v>64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1"/>
    </row>
    <row r="59" spans="2:19" x14ac:dyDescent="0.25">
      <c r="B59" s="10"/>
      <c r="C59" s="3" t="s">
        <v>47</v>
      </c>
      <c r="D59" s="16">
        <v>0</v>
      </c>
      <c r="E59" s="1" t="s">
        <v>63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1"/>
    </row>
    <row r="60" spans="2:19" x14ac:dyDescent="0.25">
      <c r="B60" s="10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1"/>
    </row>
    <row r="61" spans="2:19" x14ac:dyDescent="0.25">
      <c r="B61" s="10"/>
      <c r="C61" s="37" t="s">
        <v>62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1"/>
    </row>
    <row r="62" spans="2:19" x14ac:dyDescent="0.25">
      <c r="B62" s="10"/>
      <c r="C62" s="3" t="s">
        <v>41</v>
      </c>
      <c r="D62" s="16">
        <f>+D50</f>
        <v>1479690.1398407924</v>
      </c>
      <c r="E62" s="1" t="s">
        <v>55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1"/>
    </row>
    <row r="63" spans="2:19" x14ac:dyDescent="0.25">
      <c r="B63" s="10"/>
      <c r="C63" s="3" t="s">
        <v>56</v>
      </c>
      <c r="D63" s="16">
        <f>1/5*D62*(G48^2+G49^2)</f>
        <v>4513054.9265144169</v>
      </c>
      <c r="E63" s="1" t="s">
        <v>63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1"/>
    </row>
    <row r="64" spans="2:19" x14ac:dyDescent="0.25">
      <c r="B64" s="10"/>
      <c r="C64" s="3" t="s">
        <v>57</v>
      </c>
      <c r="D64" s="16">
        <f>1/5*D62*(G47^2+G49^2)</f>
        <v>12503381.681654695</v>
      </c>
      <c r="E64" s="1" t="s">
        <v>63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1"/>
    </row>
    <row r="65" spans="2:19" x14ac:dyDescent="0.25">
      <c r="B65" s="10"/>
      <c r="C65" s="3" t="s">
        <v>58</v>
      </c>
      <c r="D65" s="16">
        <f>1/5*D62*(G47^2+G48^2)</f>
        <v>13317211.258567132</v>
      </c>
      <c r="E65" s="1" t="s">
        <v>63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1"/>
    </row>
    <row r="66" spans="2:19" x14ac:dyDescent="0.25">
      <c r="B66" s="10"/>
      <c r="C66" s="3" t="s">
        <v>59</v>
      </c>
      <c r="D66" s="16">
        <v>0</v>
      </c>
      <c r="E66" s="1" t="s">
        <v>63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1"/>
    </row>
    <row r="67" spans="2:19" x14ac:dyDescent="0.25">
      <c r="B67" s="10"/>
      <c r="C67" s="3" t="s">
        <v>60</v>
      </c>
      <c r="D67" s="16">
        <v>0</v>
      </c>
      <c r="E67" s="1" t="s">
        <v>63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1"/>
    </row>
    <row r="68" spans="2:19" x14ac:dyDescent="0.25">
      <c r="B68" s="10"/>
      <c r="C68" s="3" t="s">
        <v>61</v>
      </c>
      <c r="D68" s="16">
        <v>0</v>
      </c>
      <c r="E68" s="1" t="s">
        <v>63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1"/>
    </row>
    <row r="69" spans="2:19" ht="15.75" thickBot="1" x14ac:dyDescent="0.3">
      <c r="B69" s="12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13"/>
    </row>
    <row r="1048538" spans="16:16" x14ac:dyDescent="0.25">
      <c r="P1048538" s="1"/>
    </row>
  </sheetData>
  <mergeCells count="1">
    <mergeCell ref="B26:B3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60"/>
  <sheetViews>
    <sheetView workbookViewId="0">
      <selection activeCell="C20" sqref="C20"/>
    </sheetView>
  </sheetViews>
  <sheetFormatPr baseColWidth="10" defaultRowHeight="15" x14ac:dyDescent="0.25"/>
  <cols>
    <col min="3" max="3" width="12" bestFit="1" customWidth="1"/>
    <col min="4" max="4" width="1.5703125" bestFit="1" customWidth="1"/>
    <col min="5" max="5" width="10.28515625" bestFit="1" customWidth="1"/>
    <col min="6" max="6" width="1.5703125" bestFit="1" customWidth="1"/>
    <col min="7" max="7" width="9.5703125" bestFit="1" customWidth="1"/>
    <col min="8" max="8" width="1.5703125" bestFit="1" customWidth="1"/>
    <col min="9" max="9" width="9.5703125" bestFit="1" customWidth="1"/>
    <col min="10" max="10" width="1.5703125" bestFit="1" customWidth="1"/>
    <col min="11" max="11" width="9.5703125" bestFit="1" customWidth="1"/>
    <col min="12" max="12" width="1.5703125" bestFit="1" customWidth="1"/>
    <col min="13" max="13" width="12.7109375" bestFit="1" customWidth="1"/>
    <col min="14" max="14" width="1.5703125" bestFit="1" customWidth="1"/>
    <col min="15" max="15" width="12" bestFit="1" customWidth="1"/>
    <col min="16" max="16" width="1.5703125" bestFit="1" customWidth="1"/>
    <col min="17" max="17" width="9.5703125" bestFit="1" customWidth="1"/>
    <col min="18" max="18" width="1.5703125" bestFit="1" customWidth="1"/>
    <col min="19" max="19" width="9.5703125" bestFit="1" customWidth="1"/>
    <col min="20" max="20" width="1.5703125" bestFit="1" customWidth="1"/>
    <col min="21" max="21" width="9.5703125" bestFit="1" customWidth="1"/>
    <col min="22" max="22" width="1.5703125" bestFit="1" customWidth="1"/>
    <col min="23" max="23" width="12.7109375" bestFit="1" customWidth="1"/>
    <col min="24" max="24" width="1.5703125" bestFit="1" customWidth="1"/>
    <col min="25" max="25" width="12" bestFit="1" customWidth="1"/>
    <col min="26" max="26" width="1.5703125" bestFit="1" customWidth="1"/>
    <col min="27" max="27" width="12.7109375" bestFit="1" customWidth="1"/>
    <col min="28" max="28" width="1.5703125" bestFit="1" customWidth="1"/>
    <col min="29" max="29" width="12.7109375" bestFit="1" customWidth="1"/>
    <col min="30" max="30" width="1.5703125" bestFit="1" customWidth="1"/>
    <col min="31" max="31" width="9.5703125" bestFit="1" customWidth="1"/>
    <col min="32" max="32" width="1.5703125" bestFit="1" customWidth="1"/>
    <col min="33" max="33" width="12" bestFit="1" customWidth="1"/>
    <col min="34" max="34" width="1.5703125" bestFit="1" customWidth="1"/>
    <col min="35" max="35" width="12.7109375" bestFit="1" customWidth="1"/>
    <col min="36" max="36" width="1.5703125" bestFit="1" customWidth="1"/>
    <col min="37" max="37" width="9.5703125" bestFit="1" customWidth="1"/>
    <col min="38" max="38" width="1.5703125" bestFit="1" customWidth="1"/>
    <col min="39" max="39" width="12" bestFit="1" customWidth="1"/>
    <col min="40" max="40" width="1.5703125" bestFit="1" customWidth="1"/>
    <col min="41" max="41" width="9.5703125" bestFit="1" customWidth="1"/>
    <col min="42" max="42" width="1.5703125" bestFit="1" customWidth="1"/>
    <col min="43" max="43" width="12" bestFit="1" customWidth="1"/>
    <col min="44" max="44" width="1.7109375" bestFit="1" customWidth="1"/>
    <col min="45" max="45" width="6.5703125" bestFit="1" customWidth="1"/>
    <col min="46" max="46" width="1.5703125" bestFit="1" customWidth="1"/>
    <col min="47" max="47" width="6.5703125" bestFit="1" customWidth="1"/>
    <col min="48" max="48" width="1.5703125" bestFit="1" customWidth="1"/>
    <col min="49" max="49" width="6.5703125" bestFit="1" customWidth="1"/>
    <col min="50" max="50" width="1.5703125" bestFit="1" customWidth="1"/>
    <col min="51" max="51" width="6.5703125" bestFit="1" customWidth="1"/>
    <col min="52" max="52" width="1.5703125" bestFit="1" customWidth="1"/>
    <col min="53" max="53" width="6.5703125" bestFit="1" customWidth="1"/>
  </cols>
  <sheetData>
    <row r="3" spans="2:53" x14ac:dyDescent="0.25">
      <c r="B3" t="s">
        <v>84</v>
      </c>
      <c r="C3" s="51">
        <v>0</v>
      </c>
      <c r="D3" s="51" t="s">
        <v>107</v>
      </c>
      <c r="E3" s="51">
        <v>0.01</v>
      </c>
      <c r="F3" s="51" t="s">
        <v>107</v>
      </c>
      <c r="G3" s="51">
        <v>0.02</v>
      </c>
      <c r="H3" s="51" t="s">
        <v>107</v>
      </c>
      <c r="I3" s="51">
        <v>0.03</v>
      </c>
      <c r="J3" s="51" t="s">
        <v>107</v>
      </c>
      <c r="K3" s="51">
        <v>0.04</v>
      </c>
      <c r="L3" s="51" t="s">
        <v>107</v>
      </c>
      <c r="M3" s="51">
        <v>0.05</v>
      </c>
      <c r="N3" s="51" t="s">
        <v>107</v>
      </c>
      <c r="O3" s="51">
        <v>7.4999999999999997E-2</v>
      </c>
      <c r="P3" s="51" t="s">
        <v>107</v>
      </c>
      <c r="Q3" s="51">
        <v>0.1</v>
      </c>
      <c r="R3" s="51" t="s">
        <v>107</v>
      </c>
      <c r="S3" s="51">
        <v>0.15</v>
      </c>
      <c r="T3" s="51" t="s">
        <v>107</v>
      </c>
      <c r="U3" s="51">
        <v>0.2</v>
      </c>
      <c r="V3" s="51" t="s">
        <v>107</v>
      </c>
      <c r="W3" s="51">
        <v>0.25</v>
      </c>
      <c r="X3" s="51" t="s">
        <v>107</v>
      </c>
      <c r="Y3" s="51">
        <v>0.3</v>
      </c>
      <c r="Z3" s="51" t="s">
        <v>107</v>
      </c>
      <c r="AA3" s="51">
        <v>0.35</v>
      </c>
      <c r="AB3" s="51" t="s">
        <v>107</v>
      </c>
      <c r="AC3" s="51">
        <v>0.4</v>
      </c>
      <c r="AD3" s="51" t="s">
        <v>107</v>
      </c>
      <c r="AE3" s="51">
        <v>0.45</v>
      </c>
      <c r="AF3" s="51" t="s">
        <v>107</v>
      </c>
      <c r="AG3" s="51">
        <v>0.5</v>
      </c>
      <c r="AH3" s="51" t="s">
        <v>107</v>
      </c>
      <c r="AI3" s="51">
        <v>0.55000000000000004</v>
      </c>
      <c r="AJ3" s="51" t="s">
        <v>107</v>
      </c>
      <c r="AK3" s="51">
        <v>0.6</v>
      </c>
      <c r="AL3" s="51" t="s">
        <v>107</v>
      </c>
      <c r="AM3" s="51">
        <v>0.65</v>
      </c>
      <c r="AN3" s="51" t="s">
        <v>107</v>
      </c>
      <c r="AO3" s="51">
        <v>0.7</v>
      </c>
      <c r="AP3" s="51" t="s">
        <v>107</v>
      </c>
      <c r="AQ3" s="51">
        <v>0.75</v>
      </c>
      <c r="AR3" t="s">
        <v>107</v>
      </c>
      <c r="AS3" s="51">
        <v>0.8</v>
      </c>
      <c r="AT3" t="s">
        <v>107</v>
      </c>
      <c r="AU3" s="51">
        <v>0.85</v>
      </c>
      <c r="AV3" t="s">
        <v>107</v>
      </c>
      <c r="AW3" s="51">
        <v>0.9</v>
      </c>
      <c r="AX3" t="s">
        <v>107</v>
      </c>
      <c r="AY3" s="51">
        <v>0.95</v>
      </c>
      <c r="AZ3" t="s">
        <v>107</v>
      </c>
      <c r="BA3" s="51">
        <v>1</v>
      </c>
    </row>
    <row r="4" spans="2:53" x14ac:dyDescent="0.25">
      <c r="B4" t="s">
        <v>83</v>
      </c>
    </row>
    <row r="5" spans="2:53" x14ac:dyDescent="0.25">
      <c r="C5" t="s">
        <v>85</v>
      </c>
      <c r="E5" t="s">
        <v>86</v>
      </c>
      <c r="G5" t="s">
        <v>87</v>
      </c>
      <c r="I5" t="s">
        <v>88</v>
      </c>
      <c r="K5" t="s">
        <v>89</v>
      </c>
      <c r="M5" t="s">
        <v>90</v>
      </c>
      <c r="O5" t="s">
        <v>91</v>
      </c>
      <c r="Q5" t="s">
        <v>92</v>
      </c>
      <c r="S5" t="s">
        <v>93</v>
      </c>
      <c r="U5" t="s">
        <v>94</v>
      </c>
      <c r="W5" t="s">
        <v>95</v>
      </c>
      <c r="Y5" t="s">
        <v>96</v>
      </c>
      <c r="AA5" t="s">
        <v>97</v>
      </c>
      <c r="AC5" t="s">
        <v>98</v>
      </c>
      <c r="AE5" t="s">
        <v>99</v>
      </c>
      <c r="AG5" t="s">
        <v>100</v>
      </c>
      <c r="AI5" t="s">
        <v>101</v>
      </c>
      <c r="AK5" t="s">
        <v>102</v>
      </c>
      <c r="AM5" t="s">
        <v>103</v>
      </c>
      <c r="AO5" t="s">
        <v>104</v>
      </c>
      <c r="AQ5" t="s">
        <v>105</v>
      </c>
    </row>
    <row r="7" spans="2:53" ht="13.5" customHeight="1" x14ac:dyDescent="0.25">
      <c r="B7" s="54" t="s">
        <v>106</v>
      </c>
      <c r="C7" s="52">
        <v>6740375994.2007923</v>
      </c>
      <c r="D7" s="52" t="s">
        <v>107</v>
      </c>
      <c r="E7" s="52">
        <v>2653738.591926117</v>
      </c>
      <c r="F7" s="52" t="s">
        <v>107</v>
      </c>
      <c r="G7" s="52">
        <v>0</v>
      </c>
      <c r="H7" s="52" t="s">
        <v>107</v>
      </c>
      <c r="I7" s="52">
        <v>0</v>
      </c>
      <c r="J7" s="52" t="s">
        <v>107</v>
      </c>
      <c r="K7" s="52">
        <v>0</v>
      </c>
      <c r="L7" s="52" t="s">
        <v>107</v>
      </c>
      <c r="M7" s="52">
        <v>148446683.00814739</v>
      </c>
      <c r="N7" s="52" t="s">
        <v>107</v>
      </c>
      <c r="O7" s="52">
        <v>6729088765.3959208</v>
      </c>
      <c r="P7" s="52" t="s">
        <v>107</v>
      </c>
      <c r="Q7" s="52">
        <v>0</v>
      </c>
      <c r="R7" s="52" t="s">
        <v>107</v>
      </c>
      <c r="S7" s="52">
        <v>0</v>
      </c>
      <c r="T7" s="52" t="s">
        <v>107</v>
      </c>
      <c r="U7" s="52">
        <v>0</v>
      </c>
      <c r="V7" s="52" t="s">
        <v>107</v>
      </c>
      <c r="W7" s="52">
        <v>38985021.665204242</v>
      </c>
      <c r="X7" s="52" t="s">
        <v>107</v>
      </c>
      <c r="Y7" s="52">
        <v>46051081603.604736</v>
      </c>
      <c r="Z7" s="52" t="s">
        <v>107</v>
      </c>
      <c r="AA7" s="52">
        <v>-1092494742.1422229</v>
      </c>
      <c r="AB7" s="52" t="s">
        <v>107</v>
      </c>
      <c r="AC7" s="52">
        <v>18829097.302851561</v>
      </c>
      <c r="AD7" s="52" t="s">
        <v>107</v>
      </c>
      <c r="AE7" s="52">
        <v>0</v>
      </c>
      <c r="AF7" s="52" t="s">
        <v>107</v>
      </c>
      <c r="AG7" s="52">
        <v>149629012637.96591</v>
      </c>
      <c r="AH7" s="52" t="s">
        <v>107</v>
      </c>
      <c r="AI7" s="52">
        <v>-22581466.165237259</v>
      </c>
      <c r="AJ7" s="52" t="s">
        <v>107</v>
      </c>
      <c r="AK7" s="52">
        <v>0</v>
      </c>
      <c r="AL7" s="52" t="s">
        <v>107</v>
      </c>
      <c r="AM7" s="52">
        <v>149729095916.41461</v>
      </c>
      <c r="AN7" s="52" t="s">
        <v>107</v>
      </c>
      <c r="AO7" s="52">
        <v>0</v>
      </c>
      <c r="AP7" s="52" t="s">
        <v>107</v>
      </c>
      <c r="AQ7" s="52">
        <v>87489183048.032883</v>
      </c>
      <c r="AR7" s="53" t="s">
        <v>108</v>
      </c>
    </row>
    <row r="8" spans="2:53" x14ac:dyDescent="0.25">
      <c r="B8" s="54" t="s">
        <v>106</v>
      </c>
      <c r="C8" s="52">
        <v>6384592445.5101681</v>
      </c>
      <c r="D8" s="52" t="s">
        <v>107</v>
      </c>
      <c r="E8" s="52">
        <v>-376400.64743850258</v>
      </c>
      <c r="F8" s="52" t="s">
        <v>107</v>
      </c>
      <c r="G8" s="52">
        <v>0</v>
      </c>
      <c r="H8" s="52" t="s">
        <v>107</v>
      </c>
      <c r="I8" s="52">
        <v>0</v>
      </c>
      <c r="J8" s="52" t="s">
        <v>107</v>
      </c>
      <c r="K8" s="52">
        <v>0</v>
      </c>
      <c r="L8" s="52" t="s">
        <v>107</v>
      </c>
      <c r="M8" s="52">
        <v>-93807158.547213659</v>
      </c>
      <c r="N8" s="52" t="s">
        <v>107</v>
      </c>
      <c r="O8" s="52">
        <v>6388480690.3107462</v>
      </c>
      <c r="P8" s="52" t="s">
        <v>107</v>
      </c>
      <c r="Q8" s="52">
        <v>0</v>
      </c>
      <c r="R8" s="52" t="s">
        <v>107</v>
      </c>
      <c r="S8" s="52">
        <v>0</v>
      </c>
      <c r="T8" s="52" t="s">
        <v>107</v>
      </c>
      <c r="U8" s="52">
        <v>0</v>
      </c>
      <c r="V8" s="52" t="s">
        <v>107</v>
      </c>
      <c r="W8" s="52">
        <v>16608264.935657751</v>
      </c>
      <c r="X8" s="52" t="s">
        <v>107</v>
      </c>
      <c r="Y8" s="52">
        <v>43751344063.198158</v>
      </c>
      <c r="Z8" s="52" t="s">
        <v>107</v>
      </c>
      <c r="AA8" s="52">
        <v>582609637.83970821</v>
      </c>
      <c r="AB8" s="52" t="s">
        <v>107</v>
      </c>
      <c r="AC8" s="52">
        <v>3336008.2993628848</v>
      </c>
      <c r="AD8" s="52" t="s">
        <v>107</v>
      </c>
      <c r="AE8" s="52">
        <v>0</v>
      </c>
      <c r="AF8" s="52" t="s">
        <v>107</v>
      </c>
      <c r="AG8" s="52">
        <v>142328864112.50159</v>
      </c>
      <c r="AH8" s="52" t="s">
        <v>107</v>
      </c>
      <c r="AI8" s="52">
        <v>-232559270.0609242</v>
      </c>
      <c r="AJ8" s="52" t="s">
        <v>107</v>
      </c>
      <c r="AK8" s="52">
        <v>0</v>
      </c>
      <c r="AL8" s="52" t="s">
        <v>107</v>
      </c>
      <c r="AM8" s="52">
        <v>143137826352.79651</v>
      </c>
      <c r="AN8" s="52" t="s">
        <v>107</v>
      </c>
      <c r="AO8" s="52">
        <v>0</v>
      </c>
      <c r="AP8" s="52" t="s">
        <v>107</v>
      </c>
      <c r="AQ8" s="52">
        <v>83285587642.821625</v>
      </c>
      <c r="AR8" s="53" t="s">
        <v>108</v>
      </c>
    </row>
    <row r="9" spans="2:53" x14ac:dyDescent="0.25">
      <c r="B9" s="54" t="s">
        <v>106</v>
      </c>
      <c r="C9" s="52">
        <v>6033428473.0283155</v>
      </c>
      <c r="D9" s="52" t="s">
        <v>107</v>
      </c>
      <c r="E9" s="52">
        <v>-5351360.1271320609</v>
      </c>
      <c r="F9" s="52" t="s">
        <v>107</v>
      </c>
      <c r="G9" s="52">
        <v>0</v>
      </c>
      <c r="H9" s="52" t="s">
        <v>107</v>
      </c>
      <c r="I9" s="52">
        <v>0</v>
      </c>
      <c r="J9" s="52" t="s">
        <v>107</v>
      </c>
      <c r="K9" s="52">
        <v>0</v>
      </c>
      <c r="L9" s="52" t="s">
        <v>107</v>
      </c>
      <c r="M9" s="52">
        <v>-302258358.41472697</v>
      </c>
      <c r="N9" s="52" t="s">
        <v>107</v>
      </c>
      <c r="O9" s="52">
        <v>6055417688.5153666</v>
      </c>
      <c r="P9" s="52" t="s">
        <v>107</v>
      </c>
      <c r="Q9" s="52">
        <v>0</v>
      </c>
      <c r="R9" s="52" t="s">
        <v>107</v>
      </c>
      <c r="S9" s="52">
        <v>0</v>
      </c>
      <c r="T9" s="52" t="s">
        <v>107</v>
      </c>
      <c r="U9" s="52">
        <v>0</v>
      </c>
      <c r="V9" s="52" t="s">
        <v>107</v>
      </c>
      <c r="W9" s="52">
        <v>5594870.1146779647</v>
      </c>
      <c r="X9" s="52" t="s">
        <v>107</v>
      </c>
      <c r="Y9" s="52">
        <v>41569662567.470367</v>
      </c>
      <c r="Z9" s="52" t="s">
        <v>107</v>
      </c>
      <c r="AA9" s="52">
        <v>2071574619.5397489</v>
      </c>
      <c r="AB9" s="52" t="s">
        <v>107</v>
      </c>
      <c r="AC9" s="52">
        <v>-39669072.537865281</v>
      </c>
      <c r="AD9" s="52" t="s">
        <v>107</v>
      </c>
      <c r="AE9" s="52">
        <v>0</v>
      </c>
      <c r="AF9" s="52" t="s">
        <v>107</v>
      </c>
      <c r="AG9" s="52">
        <v>135212838311.3875</v>
      </c>
      <c r="AH9" s="52" t="s">
        <v>107</v>
      </c>
      <c r="AI9" s="52">
        <v>-606773042.40057266</v>
      </c>
      <c r="AJ9" s="52" t="s">
        <v>107</v>
      </c>
      <c r="AK9" s="52">
        <v>0</v>
      </c>
      <c r="AL9" s="52" t="s">
        <v>107</v>
      </c>
      <c r="AM9" s="52">
        <v>137008541712.70959</v>
      </c>
      <c r="AN9" s="52" t="s">
        <v>107</v>
      </c>
      <c r="AO9" s="52">
        <v>0</v>
      </c>
      <c r="AP9" s="52" t="s">
        <v>107</v>
      </c>
      <c r="AQ9" s="52">
        <v>79106159653.836395</v>
      </c>
      <c r="AR9" s="53" t="s">
        <v>108</v>
      </c>
    </row>
    <row r="10" spans="2:53" x14ac:dyDescent="0.25">
      <c r="B10" s="54" t="s">
        <v>106</v>
      </c>
      <c r="C10" s="52">
        <v>5399937528.5606775</v>
      </c>
      <c r="D10" s="52" t="s">
        <v>107</v>
      </c>
      <c r="E10" s="52">
        <v>2545105.37016225</v>
      </c>
      <c r="F10" s="52" t="s">
        <v>107</v>
      </c>
      <c r="G10" s="52">
        <v>0</v>
      </c>
      <c r="H10" s="52" t="s">
        <v>107</v>
      </c>
      <c r="I10" s="52">
        <v>0</v>
      </c>
      <c r="J10" s="52" t="s">
        <v>107</v>
      </c>
      <c r="K10" s="52">
        <v>0</v>
      </c>
      <c r="L10" s="52" t="s">
        <v>107</v>
      </c>
      <c r="M10" s="52">
        <v>-376430490.91097128</v>
      </c>
      <c r="N10" s="52" t="s">
        <v>107</v>
      </c>
      <c r="O10" s="52">
        <v>5758216767.8685617</v>
      </c>
      <c r="P10" s="52" t="s">
        <v>107</v>
      </c>
      <c r="Q10" s="52">
        <v>0</v>
      </c>
      <c r="R10" s="52" t="s">
        <v>107</v>
      </c>
      <c r="S10" s="52">
        <v>0</v>
      </c>
      <c r="T10" s="52" t="s">
        <v>107</v>
      </c>
      <c r="U10" s="52">
        <v>0</v>
      </c>
      <c r="V10" s="52" t="s">
        <v>107</v>
      </c>
      <c r="W10" s="52">
        <v>19709135.85390586</v>
      </c>
      <c r="X10" s="52" t="s">
        <v>107</v>
      </c>
      <c r="Y10" s="52">
        <v>38669982721.739799</v>
      </c>
      <c r="Z10" s="52" t="s">
        <v>107</v>
      </c>
      <c r="AA10" s="52">
        <v>2739604966.9813581</v>
      </c>
      <c r="AB10" s="52" t="s">
        <v>107</v>
      </c>
      <c r="AC10" s="52">
        <v>-139140684.3010025</v>
      </c>
      <c r="AD10" s="52" t="s">
        <v>107</v>
      </c>
      <c r="AE10" s="52">
        <v>0</v>
      </c>
      <c r="AF10" s="52" t="s">
        <v>107</v>
      </c>
      <c r="AG10" s="52">
        <v>123284345388.3974</v>
      </c>
      <c r="AH10" s="52" t="s">
        <v>107</v>
      </c>
      <c r="AI10" s="52">
        <v>-1348337968.6178889</v>
      </c>
      <c r="AJ10" s="52" t="s">
        <v>107</v>
      </c>
      <c r="AK10" s="52">
        <v>0</v>
      </c>
      <c r="AL10" s="52" t="s">
        <v>107</v>
      </c>
      <c r="AM10" s="52">
        <v>119514275124.8942</v>
      </c>
      <c r="AN10" s="52" t="s">
        <v>107</v>
      </c>
      <c r="AO10" s="52">
        <v>0</v>
      </c>
      <c r="AP10" s="52" t="s">
        <v>107</v>
      </c>
      <c r="AQ10" s="52">
        <v>69973323042.111694</v>
      </c>
      <c r="AR10" s="53" t="s">
        <v>108</v>
      </c>
    </row>
    <row r="11" spans="2:53" x14ac:dyDescent="0.25">
      <c r="B11" s="54" t="s">
        <v>106</v>
      </c>
      <c r="C11" s="52">
        <v>4800672070.8923912</v>
      </c>
      <c r="D11" s="52" t="s">
        <v>107</v>
      </c>
      <c r="E11" s="52">
        <v>6445969.8453484867</v>
      </c>
      <c r="F11" s="52" t="s">
        <v>107</v>
      </c>
      <c r="G11" s="52">
        <v>0</v>
      </c>
      <c r="H11" s="52" t="s">
        <v>107</v>
      </c>
      <c r="I11" s="52">
        <v>0</v>
      </c>
      <c r="J11" s="52" t="s">
        <v>107</v>
      </c>
      <c r="K11" s="52">
        <v>0</v>
      </c>
      <c r="L11" s="52" t="s">
        <v>107</v>
      </c>
      <c r="M11" s="52">
        <v>-410026336.09792042</v>
      </c>
      <c r="N11" s="52" t="s">
        <v>107</v>
      </c>
      <c r="O11" s="52">
        <v>5468722459.9551544</v>
      </c>
      <c r="P11" s="52" t="s">
        <v>107</v>
      </c>
      <c r="Q11" s="52">
        <v>0</v>
      </c>
      <c r="R11" s="52" t="s">
        <v>107</v>
      </c>
      <c r="S11" s="52">
        <v>0</v>
      </c>
      <c r="T11" s="52" t="s">
        <v>107</v>
      </c>
      <c r="U11" s="52">
        <v>0</v>
      </c>
      <c r="V11" s="52" t="s">
        <v>107</v>
      </c>
      <c r="W11" s="52">
        <v>28462348.938376889</v>
      </c>
      <c r="X11" s="52" t="s">
        <v>107</v>
      </c>
      <c r="Y11" s="52">
        <v>36038990116.73735</v>
      </c>
      <c r="Z11" s="52" t="s">
        <v>107</v>
      </c>
      <c r="AA11" s="52">
        <v>3310499851.2371159</v>
      </c>
      <c r="AB11" s="52" t="s">
        <v>107</v>
      </c>
      <c r="AC11" s="52">
        <v>-201959858.66306531</v>
      </c>
      <c r="AD11" s="52" t="s">
        <v>107</v>
      </c>
      <c r="AE11" s="52">
        <v>0</v>
      </c>
      <c r="AF11" s="52" t="s">
        <v>107</v>
      </c>
      <c r="AG11" s="52">
        <v>112223397786.614</v>
      </c>
      <c r="AH11" s="52" t="s">
        <v>107</v>
      </c>
      <c r="AI11" s="52">
        <v>-2131730557.8957241</v>
      </c>
      <c r="AJ11" s="52" t="s">
        <v>107</v>
      </c>
      <c r="AK11" s="52">
        <v>0</v>
      </c>
      <c r="AL11" s="52" t="s">
        <v>107</v>
      </c>
      <c r="AM11" s="52">
        <v>104365370041.9754</v>
      </c>
      <c r="AN11" s="52" t="s">
        <v>107</v>
      </c>
      <c r="AO11" s="52">
        <v>0</v>
      </c>
      <c r="AP11" s="52" t="s">
        <v>107</v>
      </c>
      <c r="AQ11" s="52">
        <v>61533150488.501068</v>
      </c>
      <c r="AR11" s="53" t="s">
        <v>108</v>
      </c>
    </row>
    <row r="12" spans="2:53" x14ac:dyDescent="0.25">
      <c r="B12" s="54" t="s">
        <v>106</v>
      </c>
      <c r="C12" s="52">
        <v>4245595846.6038599</v>
      </c>
      <c r="D12" s="52" t="s">
        <v>107</v>
      </c>
      <c r="E12" s="52">
        <v>6455163.7023846591</v>
      </c>
      <c r="F12" s="52" t="s">
        <v>107</v>
      </c>
      <c r="G12" s="52">
        <v>0</v>
      </c>
      <c r="H12" s="52" t="s">
        <v>107</v>
      </c>
      <c r="I12" s="52">
        <v>0</v>
      </c>
      <c r="J12" s="52" t="s">
        <v>107</v>
      </c>
      <c r="K12" s="52">
        <v>0</v>
      </c>
      <c r="L12" s="52" t="s">
        <v>107</v>
      </c>
      <c r="M12" s="52">
        <v>-423187047.45963639</v>
      </c>
      <c r="N12" s="52" t="s">
        <v>107</v>
      </c>
      <c r="O12" s="52">
        <v>5195984070.2949247</v>
      </c>
      <c r="P12" s="52" t="s">
        <v>107</v>
      </c>
      <c r="Q12" s="52">
        <v>0</v>
      </c>
      <c r="R12" s="52" t="s">
        <v>107</v>
      </c>
      <c r="S12" s="52">
        <v>0</v>
      </c>
      <c r="T12" s="52" t="s">
        <v>107</v>
      </c>
      <c r="U12" s="52">
        <v>0</v>
      </c>
      <c r="V12" s="52" t="s">
        <v>107</v>
      </c>
      <c r="W12" s="52">
        <v>35814075.943787813</v>
      </c>
      <c r="X12" s="52" t="s">
        <v>107</v>
      </c>
      <c r="Y12" s="52">
        <v>33746441410.196159</v>
      </c>
      <c r="Z12" s="52" t="s">
        <v>107</v>
      </c>
      <c r="AA12" s="52">
        <v>3921047165.8377728</v>
      </c>
      <c r="AB12" s="52" t="s">
        <v>107</v>
      </c>
      <c r="AC12" s="52">
        <v>-248900545.30290729</v>
      </c>
      <c r="AD12" s="52" t="s">
        <v>107</v>
      </c>
      <c r="AE12" s="52">
        <v>0</v>
      </c>
      <c r="AF12" s="52" t="s">
        <v>107</v>
      </c>
      <c r="AG12" s="52">
        <v>102686583994.1113</v>
      </c>
      <c r="AH12" s="52" t="s">
        <v>107</v>
      </c>
      <c r="AI12" s="52">
        <v>-2938603122.2992368</v>
      </c>
      <c r="AJ12" s="52" t="s">
        <v>107</v>
      </c>
      <c r="AK12" s="52">
        <v>0</v>
      </c>
      <c r="AL12" s="52" t="s">
        <v>107</v>
      </c>
      <c r="AM12" s="52">
        <v>91978034767.206161</v>
      </c>
      <c r="AN12" s="52" t="s">
        <v>107</v>
      </c>
      <c r="AO12" s="52">
        <v>0</v>
      </c>
      <c r="AP12" s="52" t="s">
        <v>107</v>
      </c>
      <c r="AQ12" s="52">
        <v>54135840079.723602</v>
      </c>
      <c r="AR12" s="53" t="s">
        <v>108</v>
      </c>
    </row>
    <row r="13" spans="2:53" x14ac:dyDescent="0.25">
      <c r="B13" s="54" t="s">
        <v>106</v>
      </c>
      <c r="C13" s="52">
        <v>3015180949.074769</v>
      </c>
      <c r="D13" s="52" t="s">
        <v>107</v>
      </c>
      <c r="E13" s="52">
        <v>-6056529.3700118037</v>
      </c>
      <c r="F13" s="52" t="s">
        <v>107</v>
      </c>
      <c r="G13" s="52">
        <v>0</v>
      </c>
      <c r="H13" s="52" t="s">
        <v>107</v>
      </c>
      <c r="I13" s="52">
        <v>0</v>
      </c>
      <c r="J13" s="52" t="s">
        <v>107</v>
      </c>
      <c r="K13" s="52">
        <v>0</v>
      </c>
      <c r="L13" s="52" t="s">
        <v>107</v>
      </c>
      <c r="M13" s="52">
        <v>-335581833.17485231</v>
      </c>
      <c r="N13" s="52" t="s">
        <v>107</v>
      </c>
      <c r="O13" s="52">
        <v>4552086385.1725397</v>
      </c>
      <c r="P13" s="52" t="s">
        <v>107</v>
      </c>
      <c r="Q13" s="52">
        <v>0</v>
      </c>
      <c r="R13" s="52" t="s">
        <v>107</v>
      </c>
      <c r="S13" s="52">
        <v>0</v>
      </c>
      <c r="T13" s="52" t="s">
        <v>107</v>
      </c>
      <c r="U13" s="52">
        <v>0</v>
      </c>
      <c r="V13" s="52" t="s">
        <v>107</v>
      </c>
      <c r="W13" s="52">
        <v>53346766.101965651</v>
      </c>
      <c r="X13" s="52" t="s">
        <v>107</v>
      </c>
      <c r="Y13" s="52">
        <v>29212071034.73074</v>
      </c>
      <c r="Z13" s="52" t="s">
        <v>107</v>
      </c>
      <c r="AA13" s="52">
        <v>5225114500.366909</v>
      </c>
      <c r="AB13" s="52" t="s">
        <v>107</v>
      </c>
      <c r="AC13" s="52">
        <v>-316621483.96654397</v>
      </c>
      <c r="AD13" s="52" t="s">
        <v>107</v>
      </c>
      <c r="AE13" s="52">
        <v>0</v>
      </c>
      <c r="AF13" s="52" t="s">
        <v>107</v>
      </c>
      <c r="AG13" s="52">
        <v>82456226297.969574</v>
      </c>
      <c r="AH13" s="52" t="s">
        <v>107</v>
      </c>
      <c r="AI13" s="52">
        <v>-4823615805.8995314</v>
      </c>
      <c r="AJ13" s="52" t="s">
        <v>107</v>
      </c>
      <c r="AK13" s="52">
        <v>0</v>
      </c>
      <c r="AL13" s="52" t="s">
        <v>107</v>
      </c>
      <c r="AM13" s="52">
        <v>68686121530.687447</v>
      </c>
      <c r="AN13" s="52" t="s">
        <v>107</v>
      </c>
      <c r="AO13" s="52">
        <v>0</v>
      </c>
      <c r="AP13" s="52" t="s">
        <v>107</v>
      </c>
      <c r="AQ13" s="52">
        <v>38418612295.439537</v>
      </c>
      <c r="AR13" s="53" t="s">
        <v>108</v>
      </c>
    </row>
    <row r="14" spans="2:53" x14ac:dyDescent="0.25">
      <c r="B14" s="54" t="s">
        <v>106</v>
      </c>
      <c r="C14" s="52">
        <v>2419253237.9808798</v>
      </c>
      <c r="D14" s="52" t="s">
        <v>107</v>
      </c>
      <c r="E14" s="52">
        <v>113285786.0036097</v>
      </c>
      <c r="F14" s="52" t="s">
        <v>107</v>
      </c>
      <c r="G14" s="52">
        <v>0</v>
      </c>
      <c r="H14" s="52" t="s">
        <v>107</v>
      </c>
      <c r="I14" s="52">
        <v>0</v>
      </c>
      <c r="J14" s="52" t="s">
        <v>107</v>
      </c>
      <c r="K14" s="52">
        <v>0</v>
      </c>
      <c r="L14" s="52" t="s">
        <v>107</v>
      </c>
      <c r="M14" s="52">
        <v>-235382612.49956769</v>
      </c>
      <c r="N14" s="52" t="s">
        <v>107</v>
      </c>
      <c r="O14" s="52">
        <v>3985354344.868154</v>
      </c>
      <c r="P14" s="52" t="s">
        <v>107</v>
      </c>
      <c r="Q14" s="52">
        <v>0</v>
      </c>
      <c r="R14" s="52" t="s">
        <v>107</v>
      </c>
      <c r="S14" s="52">
        <v>0</v>
      </c>
      <c r="T14" s="52" t="s">
        <v>107</v>
      </c>
      <c r="U14" s="52">
        <v>0</v>
      </c>
      <c r="V14" s="52" t="s">
        <v>107</v>
      </c>
      <c r="W14" s="52">
        <v>87781196.91790846</v>
      </c>
      <c r="X14" s="52" t="s">
        <v>107</v>
      </c>
      <c r="Y14" s="52">
        <v>27339201435.29739</v>
      </c>
      <c r="Z14" s="52" t="s">
        <v>107</v>
      </c>
      <c r="AA14" s="52">
        <v>8519455804.0232334</v>
      </c>
      <c r="AB14" s="52" t="s">
        <v>107</v>
      </c>
      <c r="AC14" s="52">
        <v>-518317006.65900648</v>
      </c>
      <c r="AD14" s="52" t="s">
        <v>107</v>
      </c>
      <c r="AE14" s="52">
        <v>0</v>
      </c>
      <c r="AF14" s="52" t="s">
        <v>107</v>
      </c>
      <c r="AG14" s="52">
        <v>72781368868.397186</v>
      </c>
      <c r="AH14" s="52" t="s">
        <v>107</v>
      </c>
      <c r="AI14" s="52">
        <v>-6133557676.8316832</v>
      </c>
      <c r="AJ14" s="52" t="s">
        <v>107</v>
      </c>
      <c r="AK14" s="52">
        <v>0</v>
      </c>
      <c r="AL14" s="52" t="s">
        <v>107</v>
      </c>
      <c r="AM14" s="52">
        <v>52263394041.374657</v>
      </c>
      <c r="AN14" s="52" t="s">
        <v>107</v>
      </c>
      <c r="AO14" s="52">
        <v>0</v>
      </c>
      <c r="AP14" s="52" t="s">
        <v>107</v>
      </c>
      <c r="AQ14" s="52">
        <v>25428346793.258492</v>
      </c>
      <c r="AR14" s="53" t="s">
        <v>108</v>
      </c>
    </row>
    <row r="15" spans="2:53" x14ac:dyDescent="0.25">
      <c r="B15" s="54" t="s">
        <v>106</v>
      </c>
      <c r="C15" s="52">
        <v>936314786.89682031</v>
      </c>
      <c r="D15" s="52" t="s">
        <v>107</v>
      </c>
      <c r="E15" s="52">
        <v>80833117.672499001</v>
      </c>
      <c r="F15" s="52" t="s">
        <v>107</v>
      </c>
      <c r="G15" s="52">
        <v>0</v>
      </c>
      <c r="H15" s="52" t="s">
        <v>107</v>
      </c>
      <c r="I15" s="52">
        <v>0</v>
      </c>
      <c r="J15" s="52" t="s">
        <v>107</v>
      </c>
      <c r="K15" s="52">
        <v>0</v>
      </c>
      <c r="L15" s="52" t="s">
        <v>107</v>
      </c>
      <c r="M15" s="52">
        <v>110222775.8261251</v>
      </c>
      <c r="N15" s="52" t="s">
        <v>107</v>
      </c>
      <c r="O15" s="52">
        <v>2314391966.6611471</v>
      </c>
      <c r="P15" s="52" t="s">
        <v>107</v>
      </c>
      <c r="Q15" s="52">
        <v>0</v>
      </c>
      <c r="R15" s="52" t="s">
        <v>107</v>
      </c>
      <c r="S15" s="52">
        <v>0</v>
      </c>
      <c r="T15" s="52" t="s">
        <v>107</v>
      </c>
      <c r="U15" s="52">
        <v>0</v>
      </c>
      <c r="V15" s="52" t="s">
        <v>107</v>
      </c>
      <c r="W15" s="52">
        <v>102518319.262035</v>
      </c>
      <c r="X15" s="52" t="s">
        <v>107</v>
      </c>
      <c r="Y15" s="52">
        <v>22665764106.85165</v>
      </c>
      <c r="Z15" s="52" t="s">
        <v>107</v>
      </c>
      <c r="AA15" s="52">
        <v>10699908369.66947</v>
      </c>
      <c r="AB15" s="52" t="s">
        <v>107</v>
      </c>
      <c r="AC15" s="52">
        <v>-252339646.01208201</v>
      </c>
      <c r="AD15" s="52" t="s">
        <v>107</v>
      </c>
      <c r="AE15" s="52">
        <v>0</v>
      </c>
      <c r="AF15" s="52" t="s">
        <v>107</v>
      </c>
      <c r="AG15" s="52">
        <v>54125167812.039307</v>
      </c>
      <c r="AH15" s="52" t="s">
        <v>107</v>
      </c>
      <c r="AI15" s="52">
        <v>-4839685559.488184</v>
      </c>
      <c r="AJ15" s="52" t="s">
        <v>107</v>
      </c>
      <c r="AK15" s="52">
        <v>0</v>
      </c>
      <c r="AL15" s="52" t="s">
        <v>107</v>
      </c>
      <c r="AM15" s="52">
        <v>27988353518.859661</v>
      </c>
      <c r="AN15" s="52" t="s">
        <v>107</v>
      </c>
      <c r="AO15" s="52">
        <v>0</v>
      </c>
      <c r="AP15" s="52" t="s">
        <v>107</v>
      </c>
      <c r="AQ15" s="52">
        <v>8076640558.8584995</v>
      </c>
      <c r="AR15" s="53" t="s">
        <v>108</v>
      </c>
    </row>
    <row r="16" spans="2:53" x14ac:dyDescent="0.25">
      <c r="B16" s="54" t="s">
        <v>106</v>
      </c>
      <c r="C16" s="52">
        <v>459476847.22473937</v>
      </c>
      <c r="D16" s="52" t="s">
        <v>107</v>
      </c>
      <c r="E16" s="52">
        <v>50723215.963620208</v>
      </c>
      <c r="F16" s="52" t="s">
        <v>107</v>
      </c>
      <c r="G16" s="52">
        <v>0</v>
      </c>
      <c r="H16" s="52" t="s">
        <v>107</v>
      </c>
      <c r="I16" s="52">
        <v>0</v>
      </c>
      <c r="J16" s="52" t="s">
        <v>107</v>
      </c>
      <c r="K16" s="52">
        <v>0</v>
      </c>
      <c r="L16" s="52" t="s">
        <v>107</v>
      </c>
      <c r="M16" s="52">
        <v>44624062.114593133</v>
      </c>
      <c r="N16" s="52" t="s">
        <v>107</v>
      </c>
      <c r="O16" s="52">
        <v>963021463.34160042</v>
      </c>
      <c r="P16" s="52" t="s">
        <v>107</v>
      </c>
      <c r="Q16" s="52">
        <v>0</v>
      </c>
      <c r="R16" s="52" t="s">
        <v>107</v>
      </c>
      <c r="S16" s="52">
        <v>0</v>
      </c>
      <c r="T16" s="52" t="s">
        <v>107</v>
      </c>
      <c r="U16" s="52">
        <v>0</v>
      </c>
      <c r="V16" s="52" t="s">
        <v>107</v>
      </c>
      <c r="W16" s="52">
        <v>63418511.854790866</v>
      </c>
      <c r="X16" s="52" t="s">
        <v>107</v>
      </c>
      <c r="Y16" s="52">
        <v>20450235425.961021</v>
      </c>
      <c r="Z16" s="52" t="s">
        <v>107</v>
      </c>
      <c r="AA16" s="52">
        <v>9176487472.1480217</v>
      </c>
      <c r="AB16" s="52" t="s">
        <v>107</v>
      </c>
      <c r="AC16" s="52">
        <v>-318201927.73381323</v>
      </c>
      <c r="AD16" s="52" t="s">
        <v>107</v>
      </c>
      <c r="AE16" s="52">
        <v>0</v>
      </c>
      <c r="AF16" s="52" t="s">
        <v>107</v>
      </c>
      <c r="AG16" s="52">
        <v>39196915729.859039</v>
      </c>
      <c r="AH16" s="52" t="s">
        <v>107</v>
      </c>
      <c r="AI16" s="52">
        <v>-3395447917.8743529</v>
      </c>
      <c r="AJ16" s="52" t="s">
        <v>107</v>
      </c>
      <c r="AK16" s="52">
        <v>0</v>
      </c>
      <c r="AL16" s="52" t="s">
        <v>107</v>
      </c>
      <c r="AM16" s="52">
        <v>21820483410.157719</v>
      </c>
      <c r="AN16" s="52" t="s">
        <v>107</v>
      </c>
      <c r="AO16" s="52">
        <v>0</v>
      </c>
      <c r="AP16" s="52" t="s">
        <v>107</v>
      </c>
      <c r="AQ16" s="52">
        <v>2768066330.9732542</v>
      </c>
      <c r="AR16" s="53" t="s">
        <v>108</v>
      </c>
    </row>
    <row r="17" spans="2:44" x14ac:dyDescent="0.25">
      <c r="B17" s="54" t="s">
        <v>106</v>
      </c>
      <c r="C17" s="52">
        <v>281350049.44871998</v>
      </c>
      <c r="D17" s="52" t="s">
        <v>107</v>
      </c>
      <c r="E17" s="52">
        <v>19062499.890864979</v>
      </c>
      <c r="F17" s="52" t="s">
        <v>107</v>
      </c>
      <c r="G17" s="52">
        <v>0</v>
      </c>
      <c r="H17" s="52" t="s">
        <v>107</v>
      </c>
      <c r="I17" s="52">
        <v>0</v>
      </c>
      <c r="J17" s="52" t="s">
        <v>107</v>
      </c>
      <c r="K17" s="52">
        <v>0</v>
      </c>
      <c r="L17" s="52" t="s">
        <v>107</v>
      </c>
      <c r="M17" s="52">
        <v>39788481.558390193</v>
      </c>
      <c r="N17" s="52" t="s">
        <v>107</v>
      </c>
      <c r="O17" s="52">
        <v>480065126.665447</v>
      </c>
      <c r="P17" s="52" t="s">
        <v>107</v>
      </c>
      <c r="Q17" s="52">
        <v>0</v>
      </c>
      <c r="R17" s="52" t="s">
        <v>107</v>
      </c>
      <c r="S17" s="52">
        <v>0</v>
      </c>
      <c r="T17" s="52" t="s">
        <v>107</v>
      </c>
      <c r="U17" s="52">
        <v>0</v>
      </c>
      <c r="V17" s="52" t="s">
        <v>107</v>
      </c>
      <c r="W17" s="52">
        <v>35649958.001424432</v>
      </c>
      <c r="X17" s="52" t="s">
        <v>107</v>
      </c>
      <c r="Y17" s="52">
        <v>20473859852.028961</v>
      </c>
      <c r="Z17" s="52" t="s">
        <v>107</v>
      </c>
      <c r="AA17" s="52">
        <v>9004633626.168808</v>
      </c>
      <c r="AB17" s="52" t="s">
        <v>107</v>
      </c>
      <c r="AC17" s="52">
        <v>-370375609.62918299</v>
      </c>
      <c r="AD17" s="52" t="s">
        <v>107</v>
      </c>
      <c r="AE17" s="52">
        <v>0</v>
      </c>
      <c r="AF17" s="52" t="s">
        <v>107</v>
      </c>
      <c r="AG17" s="52">
        <v>35299428705.267319</v>
      </c>
      <c r="AH17" s="52" t="s">
        <v>107</v>
      </c>
      <c r="AI17" s="52">
        <v>-1524671060.6524191</v>
      </c>
      <c r="AJ17" s="52" t="s">
        <v>107</v>
      </c>
      <c r="AK17" s="52">
        <v>0</v>
      </c>
      <c r="AL17" s="52" t="s">
        <v>107</v>
      </c>
      <c r="AM17" s="52">
        <v>15615256841.106359</v>
      </c>
      <c r="AN17" s="52" t="s">
        <v>107</v>
      </c>
      <c r="AO17" s="52">
        <v>0</v>
      </c>
      <c r="AP17" s="52" t="s">
        <v>107</v>
      </c>
      <c r="AQ17" s="52">
        <v>1026128471.8607171</v>
      </c>
      <c r="AR17" s="53" t="s">
        <v>108</v>
      </c>
    </row>
    <row r="18" spans="2:44" x14ac:dyDescent="0.25">
      <c r="B18" s="54" t="s">
        <v>106</v>
      </c>
      <c r="C18" s="52">
        <v>224644322.01692379</v>
      </c>
      <c r="D18" s="52" t="s">
        <v>107</v>
      </c>
      <c r="E18" s="52">
        <v>4177613.4992410881</v>
      </c>
      <c r="F18" s="52" t="s">
        <v>107</v>
      </c>
      <c r="G18" s="52">
        <v>0</v>
      </c>
      <c r="H18" s="52" t="s">
        <v>107</v>
      </c>
      <c r="I18" s="52">
        <v>0</v>
      </c>
      <c r="J18" s="52" t="s">
        <v>107</v>
      </c>
      <c r="K18" s="52">
        <v>0</v>
      </c>
      <c r="L18" s="52" t="s">
        <v>107</v>
      </c>
      <c r="M18" s="52">
        <v>22822651.10631429</v>
      </c>
      <c r="N18" s="52" t="s">
        <v>107</v>
      </c>
      <c r="O18" s="52">
        <v>346901262.38535899</v>
      </c>
      <c r="P18" s="52" t="s">
        <v>107</v>
      </c>
      <c r="Q18" s="52">
        <v>0</v>
      </c>
      <c r="R18" s="52" t="s">
        <v>107</v>
      </c>
      <c r="S18" s="52">
        <v>0</v>
      </c>
      <c r="T18" s="52" t="s">
        <v>107</v>
      </c>
      <c r="U18" s="52">
        <v>0</v>
      </c>
      <c r="V18" s="52" t="s">
        <v>107</v>
      </c>
      <c r="W18" s="52">
        <v>26944490.48418257</v>
      </c>
      <c r="X18" s="52" t="s">
        <v>107</v>
      </c>
      <c r="Y18" s="52">
        <v>21366371296.473</v>
      </c>
      <c r="Z18" s="52" t="s">
        <v>107</v>
      </c>
      <c r="AA18" s="52">
        <v>8306288511.8528938</v>
      </c>
      <c r="AB18" s="52" t="s">
        <v>107</v>
      </c>
      <c r="AC18" s="52">
        <v>-349173302.59187508</v>
      </c>
      <c r="AD18" s="52" t="s">
        <v>107</v>
      </c>
      <c r="AE18" s="52">
        <v>0</v>
      </c>
      <c r="AF18" s="52" t="s">
        <v>107</v>
      </c>
      <c r="AG18" s="52">
        <v>31051165577.55735</v>
      </c>
      <c r="AH18" s="52" t="s">
        <v>107</v>
      </c>
      <c r="AI18" s="52">
        <v>-615674444.31398904</v>
      </c>
      <c r="AJ18" s="52" t="s">
        <v>107</v>
      </c>
      <c r="AK18" s="52">
        <v>0</v>
      </c>
      <c r="AL18" s="52" t="s">
        <v>107</v>
      </c>
      <c r="AM18" s="52">
        <v>13362814423.387621</v>
      </c>
      <c r="AN18" s="52" t="s">
        <v>107</v>
      </c>
      <c r="AO18" s="52">
        <v>0</v>
      </c>
      <c r="AP18" s="52" t="s">
        <v>107</v>
      </c>
      <c r="AQ18" s="52">
        <v>627053086.26900101</v>
      </c>
      <c r="AR18" s="53" t="s">
        <v>108</v>
      </c>
    </row>
    <row r="19" spans="2:44" x14ac:dyDescent="0.25">
      <c r="B19" s="54" t="s">
        <v>106</v>
      </c>
      <c r="C19" s="52">
        <v>187672692.57290959</v>
      </c>
      <c r="D19" s="52" t="s">
        <v>107</v>
      </c>
      <c r="E19" s="52">
        <v>-2993741.656823819</v>
      </c>
      <c r="F19" s="52" t="s">
        <v>107</v>
      </c>
      <c r="G19" s="52">
        <v>0</v>
      </c>
      <c r="H19" s="52" t="s">
        <v>107</v>
      </c>
      <c r="I19" s="52">
        <v>0</v>
      </c>
      <c r="J19" s="52" t="s">
        <v>107</v>
      </c>
      <c r="K19" s="52">
        <v>0</v>
      </c>
      <c r="L19" s="52" t="s">
        <v>107</v>
      </c>
      <c r="M19" s="52">
        <v>14817252.65500305</v>
      </c>
      <c r="N19" s="52" t="s">
        <v>107</v>
      </c>
      <c r="O19" s="52">
        <v>324078740.90942252</v>
      </c>
      <c r="P19" s="52" t="s">
        <v>107</v>
      </c>
      <c r="Q19" s="52">
        <v>0</v>
      </c>
      <c r="R19" s="52" t="s">
        <v>107</v>
      </c>
      <c r="S19" s="52">
        <v>0</v>
      </c>
      <c r="T19" s="52" t="s">
        <v>107</v>
      </c>
      <c r="U19" s="52">
        <v>0</v>
      </c>
      <c r="V19" s="52" t="s">
        <v>107</v>
      </c>
      <c r="W19" s="52">
        <v>22977520.676878668</v>
      </c>
      <c r="X19" s="52" t="s">
        <v>107</v>
      </c>
      <c r="Y19" s="52">
        <v>21785402237.039181</v>
      </c>
      <c r="Z19" s="52" t="s">
        <v>107</v>
      </c>
      <c r="AA19" s="52">
        <v>7885934214.4208927</v>
      </c>
      <c r="AB19" s="52" t="s">
        <v>107</v>
      </c>
      <c r="AC19" s="52">
        <v>-281941707.05108702</v>
      </c>
      <c r="AD19" s="52" t="s">
        <v>107</v>
      </c>
      <c r="AE19" s="52">
        <v>0</v>
      </c>
      <c r="AF19" s="52" t="s">
        <v>107</v>
      </c>
      <c r="AG19" s="52">
        <v>26088284004.549469</v>
      </c>
      <c r="AH19" s="52" t="s">
        <v>107</v>
      </c>
      <c r="AI19" s="52">
        <v>-91553134.312924743</v>
      </c>
      <c r="AJ19" s="52" t="s">
        <v>107</v>
      </c>
      <c r="AK19" s="52">
        <v>0</v>
      </c>
      <c r="AL19" s="52" t="s">
        <v>107</v>
      </c>
      <c r="AM19" s="52">
        <v>10663481378.13921</v>
      </c>
      <c r="AN19" s="52" t="s">
        <v>107</v>
      </c>
      <c r="AO19" s="52">
        <v>0</v>
      </c>
      <c r="AP19" s="52" t="s">
        <v>107</v>
      </c>
      <c r="AQ19" s="52">
        <v>461211585.49078351</v>
      </c>
      <c r="AR19" s="53" t="s">
        <v>108</v>
      </c>
    </row>
    <row r="20" spans="2:44" x14ac:dyDescent="0.25">
      <c r="B20" s="54" t="s">
        <v>106</v>
      </c>
      <c r="C20" s="52">
        <v>161609316.90177181</v>
      </c>
      <c r="D20" s="52" t="s">
        <v>107</v>
      </c>
      <c r="E20" s="52">
        <v>-3309906.622644328</v>
      </c>
      <c r="F20" s="52" t="s">
        <v>107</v>
      </c>
      <c r="G20" s="52">
        <v>0</v>
      </c>
      <c r="H20" s="52" t="s">
        <v>107</v>
      </c>
      <c r="I20" s="52">
        <v>0</v>
      </c>
      <c r="J20" s="52" t="s">
        <v>107</v>
      </c>
      <c r="K20" s="52">
        <v>0</v>
      </c>
      <c r="L20" s="52" t="s">
        <v>107</v>
      </c>
      <c r="M20" s="52">
        <v>14196051.94594522</v>
      </c>
      <c r="N20" s="52" t="s">
        <v>107</v>
      </c>
      <c r="O20" s="52">
        <v>317531903.30316031</v>
      </c>
      <c r="P20" s="52" t="s">
        <v>107</v>
      </c>
      <c r="Q20" s="52">
        <v>0</v>
      </c>
      <c r="R20" s="52" t="s">
        <v>107</v>
      </c>
      <c r="S20" s="52">
        <v>0</v>
      </c>
      <c r="T20" s="52" t="s">
        <v>107</v>
      </c>
      <c r="U20" s="52">
        <v>0</v>
      </c>
      <c r="V20" s="52" t="s">
        <v>107</v>
      </c>
      <c r="W20" s="52">
        <v>19104038.486917809</v>
      </c>
      <c r="X20" s="52" t="s">
        <v>107</v>
      </c>
      <c r="Y20" s="52">
        <v>21621041012.042068</v>
      </c>
      <c r="Z20" s="52" t="s">
        <v>107</v>
      </c>
      <c r="AA20" s="52">
        <v>6912268845.2773895</v>
      </c>
      <c r="AB20" s="52" t="s">
        <v>107</v>
      </c>
      <c r="AC20" s="52">
        <v>-151464382.08732221</v>
      </c>
      <c r="AD20" s="52" t="s">
        <v>107</v>
      </c>
      <c r="AE20" s="52">
        <v>0</v>
      </c>
      <c r="AF20" s="52" t="s">
        <v>107</v>
      </c>
      <c r="AG20" s="52">
        <v>22217425410.95908</v>
      </c>
      <c r="AH20" s="52" t="s">
        <v>107</v>
      </c>
      <c r="AI20" s="52">
        <v>-10375272.85350344</v>
      </c>
      <c r="AJ20" s="52" t="s">
        <v>107</v>
      </c>
      <c r="AK20" s="52">
        <v>0</v>
      </c>
      <c r="AL20" s="52" t="s">
        <v>107</v>
      </c>
      <c r="AM20" s="52">
        <v>8537806429.681531</v>
      </c>
      <c r="AN20" s="52" t="s">
        <v>107</v>
      </c>
      <c r="AO20" s="52">
        <v>0</v>
      </c>
      <c r="AP20" s="52" t="s">
        <v>107</v>
      </c>
      <c r="AQ20" s="52">
        <v>364794590.15720928</v>
      </c>
      <c r="AR20" s="53" t="s">
        <v>108</v>
      </c>
    </row>
    <row r="21" spans="2:44" x14ac:dyDescent="0.25">
      <c r="B21" s="54" t="s">
        <v>106</v>
      </c>
      <c r="C21" s="52">
        <v>137969183.99018729</v>
      </c>
      <c r="D21" s="52" t="s">
        <v>107</v>
      </c>
      <c r="E21" s="52">
        <v>-2612569.6184869381</v>
      </c>
      <c r="F21" s="52" t="s">
        <v>107</v>
      </c>
      <c r="G21" s="52">
        <v>0</v>
      </c>
      <c r="H21" s="52" t="s">
        <v>107</v>
      </c>
      <c r="I21" s="52">
        <v>0</v>
      </c>
      <c r="J21" s="52" t="s">
        <v>107</v>
      </c>
      <c r="K21" s="52">
        <v>0</v>
      </c>
      <c r="L21" s="52" t="s">
        <v>107</v>
      </c>
      <c r="M21" s="52">
        <v>10110737.41444351</v>
      </c>
      <c r="N21" s="52" t="s">
        <v>107</v>
      </c>
      <c r="O21" s="52">
        <v>309152872.55532938</v>
      </c>
      <c r="P21" s="52" t="s">
        <v>107</v>
      </c>
      <c r="Q21" s="52">
        <v>0</v>
      </c>
      <c r="R21" s="52" t="s">
        <v>107</v>
      </c>
      <c r="S21" s="52">
        <v>0</v>
      </c>
      <c r="T21" s="52" t="s">
        <v>107</v>
      </c>
      <c r="U21" s="52">
        <v>0</v>
      </c>
      <c r="V21" s="52" t="s">
        <v>107</v>
      </c>
      <c r="W21" s="52">
        <v>15276680.60108261</v>
      </c>
      <c r="X21" s="52" t="s">
        <v>107</v>
      </c>
      <c r="Y21" s="52">
        <v>20779461548.75581</v>
      </c>
      <c r="Z21" s="52" t="s">
        <v>107</v>
      </c>
      <c r="AA21" s="52">
        <v>6380607368.4177313</v>
      </c>
      <c r="AB21" s="52" t="s">
        <v>107</v>
      </c>
      <c r="AC21" s="52">
        <v>-81958836.226045638</v>
      </c>
      <c r="AD21" s="52" t="s">
        <v>107</v>
      </c>
      <c r="AE21" s="52">
        <v>0</v>
      </c>
      <c r="AF21" s="52" t="s">
        <v>107</v>
      </c>
      <c r="AG21" s="52">
        <v>18717308525.793579</v>
      </c>
      <c r="AH21" s="52" t="s">
        <v>107</v>
      </c>
      <c r="AI21" s="52">
        <v>2259343.50512368</v>
      </c>
      <c r="AJ21" s="52" t="s">
        <v>107</v>
      </c>
      <c r="AK21" s="52">
        <v>0</v>
      </c>
      <c r="AL21" s="52" t="s">
        <v>107</v>
      </c>
      <c r="AM21" s="52">
        <v>6549534664.5338326</v>
      </c>
      <c r="AN21" s="52" t="s">
        <v>107</v>
      </c>
      <c r="AO21" s="52">
        <v>0</v>
      </c>
      <c r="AP21" s="52" t="s">
        <v>107</v>
      </c>
      <c r="AQ21" s="52">
        <v>285660364.09887928</v>
      </c>
      <c r="AR21" s="53" t="s">
        <v>108</v>
      </c>
    </row>
    <row r="22" spans="2:44" x14ac:dyDescent="0.25">
      <c r="B22" s="54" t="s">
        <v>106</v>
      </c>
      <c r="C22" s="52">
        <v>116600478.4523859</v>
      </c>
      <c r="D22" s="52" t="s">
        <v>107</v>
      </c>
      <c r="E22" s="52">
        <v>-1443459.8265431579</v>
      </c>
      <c r="F22" s="52" t="s">
        <v>107</v>
      </c>
      <c r="G22" s="52">
        <v>0</v>
      </c>
      <c r="H22" s="52" t="s">
        <v>107</v>
      </c>
      <c r="I22" s="52">
        <v>0</v>
      </c>
      <c r="J22" s="52" t="s">
        <v>107</v>
      </c>
      <c r="K22" s="52">
        <v>0</v>
      </c>
      <c r="L22" s="52" t="s">
        <v>107</v>
      </c>
      <c r="M22" s="52">
        <v>9756447.0757172909</v>
      </c>
      <c r="N22" s="52" t="s">
        <v>107</v>
      </c>
      <c r="O22" s="52">
        <v>303218881.82122988</v>
      </c>
      <c r="P22" s="52" t="s">
        <v>107</v>
      </c>
      <c r="Q22" s="52">
        <v>0</v>
      </c>
      <c r="R22" s="52" t="s">
        <v>107</v>
      </c>
      <c r="S22" s="52">
        <v>0</v>
      </c>
      <c r="T22" s="52" t="s">
        <v>107</v>
      </c>
      <c r="U22" s="52">
        <v>0</v>
      </c>
      <c r="V22" s="52" t="s">
        <v>107</v>
      </c>
      <c r="W22" s="52">
        <v>12426129.21228211</v>
      </c>
      <c r="X22" s="52" t="s">
        <v>107</v>
      </c>
      <c r="Y22" s="52">
        <v>19923519424.80574</v>
      </c>
      <c r="Z22" s="52" t="s">
        <v>107</v>
      </c>
      <c r="AA22" s="52">
        <v>5510503208.4827318</v>
      </c>
      <c r="AB22" s="52" t="s">
        <v>107</v>
      </c>
      <c r="AC22" s="52">
        <v>-145792800.15431419</v>
      </c>
      <c r="AD22" s="52" t="s">
        <v>107</v>
      </c>
      <c r="AE22" s="52">
        <v>0</v>
      </c>
      <c r="AF22" s="52" t="s">
        <v>107</v>
      </c>
      <c r="AG22" s="52">
        <v>15586807919.093889</v>
      </c>
      <c r="AH22" s="52" t="s">
        <v>107</v>
      </c>
      <c r="AI22" s="52">
        <v>-28845801.840308782</v>
      </c>
      <c r="AJ22" s="52" t="s">
        <v>107</v>
      </c>
      <c r="AK22" s="52">
        <v>0</v>
      </c>
      <c r="AL22" s="52" t="s">
        <v>107</v>
      </c>
      <c r="AM22" s="52">
        <v>4893346064.3230906</v>
      </c>
      <c r="AN22" s="52" t="s">
        <v>107</v>
      </c>
      <c r="AO22" s="52">
        <v>0</v>
      </c>
      <c r="AP22" s="52" t="s">
        <v>107</v>
      </c>
      <c r="AQ22" s="52">
        <v>220544333.37495339</v>
      </c>
      <c r="AR22" s="53" t="s">
        <v>108</v>
      </c>
    </row>
    <row r="23" spans="2:44" x14ac:dyDescent="0.25">
      <c r="B23" s="54" t="s">
        <v>106</v>
      </c>
      <c r="C23" s="52">
        <v>97422515.983343348</v>
      </c>
      <c r="D23" s="52" t="s">
        <v>107</v>
      </c>
      <c r="E23" s="52">
        <v>-997091.03811087587</v>
      </c>
      <c r="F23" s="52" t="s">
        <v>107</v>
      </c>
      <c r="G23" s="52">
        <v>0</v>
      </c>
      <c r="H23" s="52" t="s">
        <v>107</v>
      </c>
      <c r="I23" s="52">
        <v>0</v>
      </c>
      <c r="J23" s="52" t="s">
        <v>107</v>
      </c>
      <c r="K23" s="52">
        <v>0</v>
      </c>
      <c r="L23" s="52" t="s">
        <v>107</v>
      </c>
      <c r="M23" s="52">
        <v>7650615.7891201051</v>
      </c>
      <c r="N23" s="52" t="s">
        <v>107</v>
      </c>
      <c r="O23" s="52">
        <v>292909738.469172</v>
      </c>
      <c r="P23" s="52" t="s">
        <v>107</v>
      </c>
      <c r="Q23" s="52">
        <v>0</v>
      </c>
      <c r="R23" s="52" t="s">
        <v>107</v>
      </c>
      <c r="S23" s="52">
        <v>0</v>
      </c>
      <c r="T23" s="52" t="s">
        <v>107</v>
      </c>
      <c r="U23" s="52">
        <v>0</v>
      </c>
      <c r="V23" s="52" t="s">
        <v>107</v>
      </c>
      <c r="W23" s="52">
        <v>11590547.025402419</v>
      </c>
      <c r="X23" s="52" t="s">
        <v>107</v>
      </c>
      <c r="Y23" s="52">
        <v>18925122694.71336</v>
      </c>
      <c r="Z23" s="52" t="s">
        <v>107</v>
      </c>
      <c r="AA23" s="52">
        <v>4939813431.1542788</v>
      </c>
      <c r="AB23" s="52" t="s">
        <v>107</v>
      </c>
      <c r="AC23" s="52">
        <v>-215770838.70957419</v>
      </c>
      <c r="AD23" s="52" t="s">
        <v>107</v>
      </c>
      <c r="AE23" s="52">
        <v>0</v>
      </c>
      <c r="AF23" s="52" t="s">
        <v>107</v>
      </c>
      <c r="AG23" s="52">
        <v>12739863625.745159</v>
      </c>
      <c r="AH23" s="52" t="s">
        <v>107</v>
      </c>
      <c r="AI23" s="52">
        <v>-43922352.519044489</v>
      </c>
      <c r="AJ23" s="52" t="s">
        <v>107</v>
      </c>
      <c r="AK23" s="52">
        <v>0</v>
      </c>
      <c r="AL23" s="52" t="s">
        <v>107</v>
      </c>
      <c r="AM23" s="52">
        <v>3604017503.6991739</v>
      </c>
      <c r="AN23" s="52" t="s">
        <v>107</v>
      </c>
      <c r="AO23" s="52">
        <v>0</v>
      </c>
      <c r="AP23" s="52" t="s">
        <v>107</v>
      </c>
      <c r="AQ23" s="52">
        <v>168037150.44173869</v>
      </c>
      <c r="AR23" s="53" t="s">
        <v>108</v>
      </c>
    </row>
    <row r="24" spans="2:44" x14ac:dyDescent="0.25">
      <c r="B24" s="54" t="s">
        <v>106</v>
      </c>
      <c r="C24" s="52">
        <v>81358328.958519563</v>
      </c>
      <c r="D24" s="52" t="s">
        <v>107</v>
      </c>
      <c r="E24" s="52">
        <v>122590.7089071907</v>
      </c>
      <c r="F24" s="52" t="s">
        <v>107</v>
      </c>
      <c r="G24" s="52">
        <v>0</v>
      </c>
      <c r="H24" s="52" t="s">
        <v>107</v>
      </c>
      <c r="I24" s="52">
        <v>0</v>
      </c>
      <c r="J24" s="52" t="s">
        <v>107</v>
      </c>
      <c r="K24" s="52">
        <v>0</v>
      </c>
      <c r="L24" s="52" t="s">
        <v>107</v>
      </c>
      <c r="M24" s="52">
        <v>7709138.6346272863</v>
      </c>
      <c r="N24" s="52" t="s">
        <v>107</v>
      </c>
      <c r="O24" s="52">
        <v>300285135.27303702</v>
      </c>
      <c r="P24" s="52" t="s">
        <v>107</v>
      </c>
      <c r="Q24" s="52">
        <v>0</v>
      </c>
      <c r="R24" s="52" t="s">
        <v>107</v>
      </c>
      <c r="S24" s="52">
        <v>0</v>
      </c>
      <c r="T24" s="52" t="s">
        <v>107</v>
      </c>
      <c r="U24" s="52">
        <v>0</v>
      </c>
      <c r="V24" s="52" t="s">
        <v>107</v>
      </c>
      <c r="W24" s="52">
        <v>12779793.365596211</v>
      </c>
      <c r="X24" s="52" t="s">
        <v>107</v>
      </c>
      <c r="Y24" s="52">
        <v>17539655765.23526</v>
      </c>
      <c r="Z24" s="52" t="s">
        <v>107</v>
      </c>
      <c r="AA24" s="52">
        <v>3340368066.1970091</v>
      </c>
      <c r="AB24" s="52" t="s">
        <v>107</v>
      </c>
      <c r="AC24" s="52">
        <v>-299940988.57415402</v>
      </c>
      <c r="AD24" s="52" t="s">
        <v>107</v>
      </c>
      <c r="AE24" s="52">
        <v>0</v>
      </c>
      <c r="AF24" s="52" t="s">
        <v>107</v>
      </c>
      <c r="AG24" s="52">
        <v>8379809772.7362871</v>
      </c>
      <c r="AH24" s="52" t="s">
        <v>107</v>
      </c>
      <c r="AI24" s="52">
        <v>-29747619.287767649</v>
      </c>
      <c r="AJ24" s="52" t="s">
        <v>107</v>
      </c>
      <c r="AK24" s="52">
        <v>0</v>
      </c>
      <c r="AL24" s="52" t="s">
        <v>107</v>
      </c>
      <c r="AM24" s="52">
        <v>2655217532.0577302</v>
      </c>
      <c r="AN24" s="52" t="s">
        <v>107</v>
      </c>
      <c r="AO24" s="52">
        <v>0</v>
      </c>
      <c r="AP24" s="52" t="s">
        <v>107</v>
      </c>
      <c r="AQ24" s="52">
        <v>128226839.00696009</v>
      </c>
      <c r="AR24" s="53" t="s">
        <v>108</v>
      </c>
    </row>
    <row r="25" spans="2:44" x14ac:dyDescent="0.25">
      <c r="B25" s="54" t="s">
        <v>106</v>
      </c>
      <c r="C25" s="52">
        <v>67080158.824242547</v>
      </c>
      <c r="D25" s="52" t="s">
        <v>107</v>
      </c>
      <c r="E25" s="52">
        <v>1150059.0011940899</v>
      </c>
      <c r="F25" s="52" t="s">
        <v>107</v>
      </c>
      <c r="G25" s="52">
        <v>0</v>
      </c>
      <c r="H25" s="52" t="s">
        <v>107</v>
      </c>
      <c r="I25" s="52">
        <v>0</v>
      </c>
      <c r="J25" s="52" t="s">
        <v>107</v>
      </c>
      <c r="K25" s="52">
        <v>0</v>
      </c>
      <c r="L25" s="52" t="s">
        <v>107</v>
      </c>
      <c r="M25" s="52">
        <v>8354890.6717454437</v>
      </c>
      <c r="N25" s="52" t="s">
        <v>107</v>
      </c>
      <c r="O25" s="52">
        <v>334604810.69196558</v>
      </c>
      <c r="P25" s="52" t="s">
        <v>107</v>
      </c>
      <c r="Q25" s="52">
        <v>0</v>
      </c>
      <c r="R25" s="52" t="s">
        <v>107</v>
      </c>
      <c r="S25" s="52">
        <v>0</v>
      </c>
      <c r="T25" s="52" t="s">
        <v>107</v>
      </c>
      <c r="U25" s="52">
        <v>0</v>
      </c>
      <c r="V25" s="52" t="s">
        <v>107</v>
      </c>
      <c r="W25" s="52">
        <v>15336313.590033069</v>
      </c>
      <c r="X25" s="52" t="s">
        <v>107</v>
      </c>
      <c r="Y25" s="52">
        <v>15853197990.94626</v>
      </c>
      <c r="Z25" s="52" t="s">
        <v>107</v>
      </c>
      <c r="AA25" s="52">
        <v>1772039285.1552999</v>
      </c>
      <c r="AB25" s="52" t="s">
        <v>107</v>
      </c>
      <c r="AC25" s="52">
        <v>-358354291.37690002</v>
      </c>
      <c r="AD25" s="52" t="s">
        <v>107</v>
      </c>
      <c r="AE25" s="52">
        <v>0</v>
      </c>
      <c r="AF25" s="52" t="s">
        <v>107</v>
      </c>
      <c r="AG25" s="52">
        <v>4637021573.4687881</v>
      </c>
      <c r="AH25" s="52" t="s">
        <v>107</v>
      </c>
      <c r="AI25" s="52">
        <v>-2424421.897696069</v>
      </c>
      <c r="AJ25" s="52" t="s">
        <v>107</v>
      </c>
      <c r="AK25" s="52">
        <v>0</v>
      </c>
      <c r="AL25" s="52" t="s">
        <v>107</v>
      </c>
      <c r="AM25" s="52">
        <v>1917970315.4393301</v>
      </c>
      <c r="AN25" s="52" t="s">
        <v>107</v>
      </c>
      <c r="AO25" s="52">
        <v>0</v>
      </c>
      <c r="AP25" s="52" t="s">
        <v>107</v>
      </c>
      <c r="AQ25" s="52">
        <v>95377930.582010359</v>
      </c>
      <c r="AR25" s="53" t="s">
        <v>108</v>
      </c>
    </row>
    <row r="26" spans="2:44" x14ac:dyDescent="0.25">
      <c r="B26" s="54" t="s">
        <v>106</v>
      </c>
      <c r="C26" s="52">
        <v>55553240.583667353</v>
      </c>
      <c r="D26" s="52" t="s">
        <v>107</v>
      </c>
      <c r="E26" s="52">
        <v>1941394.5823109569</v>
      </c>
      <c r="F26" s="52" t="s">
        <v>107</v>
      </c>
      <c r="G26" s="52">
        <v>0</v>
      </c>
      <c r="H26" s="52" t="s">
        <v>107</v>
      </c>
      <c r="I26" s="52">
        <v>0</v>
      </c>
      <c r="J26" s="52" t="s">
        <v>107</v>
      </c>
      <c r="K26" s="52">
        <v>0</v>
      </c>
      <c r="L26" s="52" t="s">
        <v>107</v>
      </c>
      <c r="M26" s="52">
        <v>8124277.187599225</v>
      </c>
      <c r="N26" s="52" t="s">
        <v>107</v>
      </c>
      <c r="O26" s="52">
        <v>376257910.10373849</v>
      </c>
      <c r="P26" s="52" t="s">
        <v>107</v>
      </c>
      <c r="Q26" s="52">
        <v>0</v>
      </c>
      <c r="R26" s="52" t="s">
        <v>107</v>
      </c>
      <c r="S26" s="52">
        <v>0</v>
      </c>
      <c r="T26" s="52" t="s">
        <v>107</v>
      </c>
      <c r="U26" s="52">
        <v>0</v>
      </c>
      <c r="V26" s="52" t="s">
        <v>107</v>
      </c>
      <c r="W26" s="52">
        <v>18041654.77816448</v>
      </c>
      <c r="X26" s="52" t="s">
        <v>107</v>
      </c>
      <c r="Y26" s="52">
        <v>14061229868.52557</v>
      </c>
      <c r="Z26" s="52" t="s">
        <v>107</v>
      </c>
      <c r="AA26" s="52">
        <v>1013471013.85025</v>
      </c>
      <c r="AB26" s="52" t="s">
        <v>107</v>
      </c>
      <c r="AC26" s="52">
        <v>-411634704.48295808</v>
      </c>
      <c r="AD26" s="52" t="s">
        <v>107</v>
      </c>
      <c r="AE26" s="52">
        <v>0</v>
      </c>
      <c r="AF26" s="52" t="s">
        <v>107</v>
      </c>
      <c r="AG26" s="52">
        <v>2889083609.8505788</v>
      </c>
      <c r="AH26" s="52" t="s">
        <v>107</v>
      </c>
      <c r="AI26" s="52">
        <v>-12258851.34757519</v>
      </c>
      <c r="AJ26" s="52" t="s">
        <v>107</v>
      </c>
      <c r="AK26" s="52">
        <v>0</v>
      </c>
      <c r="AL26" s="52" t="s">
        <v>107</v>
      </c>
      <c r="AM26" s="52">
        <v>1351951128.692934</v>
      </c>
      <c r="AN26" s="52" t="s">
        <v>107</v>
      </c>
      <c r="AO26" s="52">
        <v>0</v>
      </c>
      <c r="AP26" s="52" t="s">
        <v>107</v>
      </c>
      <c r="AQ26" s="52">
        <v>71456369.556008875</v>
      </c>
      <c r="AR26" s="53" t="s">
        <v>108</v>
      </c>
    </row>
    <row r="27" spans="2:44" x14ac:dyDescent="0.25">
      <c r="B27" s="54" t="s">
        <v>106</v>
      </c>
      <c r="C27" s="52">
        <v>44994384.568667337</v>
      </c>
      <c r="D27" s="52" t="s">
        <v>107</v>
      </c>
      <c r="E27" s="52">
        <v>2180662.5761736599</v>
      </c>
      <c r="F27" s="52" t="s">
        <v>107</v>
      </c>
      <c r="G27" s="52">
        <v>0</v>
      </c>
      <c r="H27" s="52" t="s">
        <v>107</v>
      </c>
      <c r="I27" s="52">
        <v>0</v>
      </c>
      <c r="J27" s="52" t="s">
        <v>107</v>
      </c>
      <c r="K27" s="52">
        <v>0</v>
      </c>
      <c r="L27" s="52" t="s">
        <v>107</v>
      </c>
      <c r="M27" s="52">
        <v>7061108.3533852762</v>
      </c>
      <c r="N27" s="52" t="s">
        <v>107</v>
      </c>
      <c r="O27" s="52">
        <v>395913126.76818848</v>
      </c>
      <c r="P27" s="52" t="s">
        <v>107</v>
      </c>
      <c r="Q27" s="52">
        <v>0</v>
      </c>
      <c r="R27" s="52" t="s">
        <v>107</v>
      </c>
      <c r="S27" s="52">
        <v>0</v>
      </c>
      <c r="T27" s="52" t="s">
        <v>107</v>
      </c>
      <c r="U27" s="52">
        <v>0</v>
      </c>
      <c r="V27" s="52" t="s">
        <v>107</v>
      </c>
      <c r="W27" s="52">
        <v>19527620.33550413</v>
      </c>
      <c r="X27" s="52" t="s">
        <v>107</v>
      </c>
      <c r="Y27" s="52">
        <v>11003024089.79319</v>
      </c>
      <c r="Z27" s="52" t="s">
        <v>107</v>
      </c>
      <c r="AA27" s="52">
        <v>625226575.78189468</v>
      </c>
      <c r="AB27" s="52" t="s">
        <v>107</v>
      </c>
      <c r="AC27" s="52">
        <v>-386594144.72722411</v>
      </c>
      <c r="AD27" s="52" t="s">
        <v>107</v>
      </c>
      <c r="AE27" s="52">
        <v>0</v>
      </c>
      <c r="AF27" s="52" t="s">
        <v>107</v>
      </c>
      <c r="AG27" s="52">
        <v>1877272361.936434</v>
      </c>
      <c r="AH27" s="52" t="s">
        <v>107</v>
      </c>
      <c r="AI27" s="52">
        <v>-15695344.26658326</v>
      </c>
      <c r="AJ27" s="52" t="s">
        <v>107</v>
      </c>
      <c r="AK27" s="52">
        <v>0</v>
      </c>
      <c r="AL27" s="52" t="s">
        <v>107</v>
      </c>
      <c r="AM27" s="52">
        <v>838106592.74152005</v>
      </c>
      <c r="AN27" s="52" t="s">
        <v>107</v>
      </c>
      <c r="AO27" s="52">
        <v>0</v>
      </c>
      <c r="AP27" s="52" t="s">
        <v>107</v>
      </c>
      <c r="AQ27" s="52">
        <v>52519301.176315233</v>
      </c>
      <c r="AR27" s="53" t="s">
        <v>108</v>
      </c>
    </row>
    <row r="28" spans="2:44" x14ac:dyDescent="0.25">
      <c r="B28" s="54" t="s">
        <v>106</v>
      </c>
      <c r="C28" s="52">
        <v>36509915.383292601</v>
      </c>
      <c r="D28" s="52" t="s">
        <v>107</v>
      </c>
      <c r="E28" s="52">
        <v>2151842.3143516462</v>
      </c>
      <c r="F28" s="52" t="s">
        <v>107</v>
      </c>
      <c r="G28" s="52">
        <v>0</v>
      </c>
      <c r="H28" s="52" t="s">
        <v>107</v>
      </c>
      <c r="I28" s="52">
        <v>0</v>
      </c>
      <c r="J28" s="52" t="s">
        <v>107</v>
      </c>
      <c r="K28" s="52">
        <v>0</v>
      </c>
      <c r="L28" s="52" t="s">
        <v>107</v>
      </c>
      <c r="M28" s="52">
        <v>6124281.7512025582</v>
      </c>
      <c r="N28" s="52" t="s">
        <v>107</v>
      </c>
      <c r="O28" s="52">
        <v>375210610.3003366</v>
      </c>
      <c r="P28" s="52" t="s">
        <v>107</v>
      </c>
      <c r="Q28" s="52">
        <v>0</v>
      </c>
      <c r="R28" s="52" t="s">
        <v>107</v>
      </c>
      <c r="S28" s="52">
        <v>0</v>
      </c>
      <c r="T28" s="52" t="s">
        <v>107</v>
      </c>
      <c r="U28" s="52">
        <v>0</v>
      </c>
      <c r="V28" s="52" t="s">
        <v>107</v>
      </c>
      <c r="W28" s="52">
        <v>17825049.817421898</v>
      </c>
      <c r="X28" s="52" t="s">
        <v>107</v>
      </c>
      <c r="Y28" s="52">
        <v>7310260724.8634148</v>
      </c>
      <c r="Z28" s="52" t="s">
        <v>107</v>
      </c>
      <c r="AA28" s="52">
        <v>354179115.28881317</v>
      </c>
      <c r="AB28" s="52" t="s">
        <v>107</v>
      </c>
      <c r="AC28" s="52">
        <v>-261309728.47357741</v>
      </c>
      <c r="AD28" s="52" t="s">
        <v>107</v>
      </c>
      <c r="AE28" s="52">
        <v>0</v>
      </c>
      <c r="AF28" s="52" t="s">
        <v>107</v>
      </c>
      <c r="AG28" s="52">
        <v>1099701983.6863489</v>
      </c>
      <c r="AH28" s="52" t="s">
        <v>107</v>
      </c>
      <c r="AI28" s="52">
        <v>-6469059.3111610645</v>
      </c>
      <c r="AJ28" s="52" t="s">
        <v>107</v>
      </c>
      <c r="AK28" s="52">
        <v>0</v>
      </c>
      <c r="AL28" s="52" t="s">
        <v>107</v>
      </c>
      <c r="AM28" s="52">
        <v>466233432.88131791</v>
      </c>
      <c r="AN28" s="52" t="s">
        <v>107</v>
      </c>
      <c r="AO28" s="52">
        <v>0</v>
      </c>
      <c r="AP28" s="52" t="s">
        <v>107</v>
      </c>
      <c r="AQ28" s="52">
        <v>38106482.513744779</v>
      </c>
      <c r="AR28" s="53" t="s">
        <v>108</v>
      </c>
    </row>
    <row r="29" spans="2:44" x14ac:dyDescent="0.25">
      <c r="B29" s="54" t="s">
        <v>106</v>
      </c>
      <c r="C29" s="52">
        <v>27272722.33611301</v>
      </c>
      <c r="D29" s="52" t="s">
        <v>107</v>
      </c>
      <c r="E29" s="52">
        <v>993432.17181940586</v>
      </c>
      <c r="F29" s="52" t="s">
        <v>107</v>
      </c>
      <c r="G29" s="52">
        <v>0</v>
      </c>
      <c r="H29" s="52" t="s">
        <v>107</v>
      </c>
      <c r="I29" s="52">
        <v>0</v>
      </c>
      <c r="J29" s="52" t="s">
        <v>107</v>
      </c>
      <c r="K29" s="52">
        <v>0</v>
      </c>
      <c r="L29" s="52" t="s">
        <v>107</v>
      </c>
      <c r="M29" s="52">
        <v>3331136.3124493221</v>
      </c>
      <c r="N29" s="52" t="s">
        <v>107</v>
      </c>
      <c r="O29" s="52">
        <v>239673891.33303761</v>
      </c>
      <c r="P29" s="52" t="s">
        <v>107</v>
      </c>
      <c r="Q29" s="52">
        <v>0</v>
      </c>
      <c r="R29" s="52" t="s">
        <v>107</v>
      </c>
      <c r="S29" s="52">
        <v>0</v>
      </c>
      <c r="T29" s="52" t="s">
        <v>107</v>
      </c>
      <c r="U29" s="52">
        <v>0</v>
      </c>
      <c r="V29" s="52" t="s">
        <v>107</v>
      </c>
      <c r="W29" s="52">
        <v>10738401.632739769</v>
      </c>
      <c r="X29" s="52" t="s">
        <v>107</v>
      </c>
      <c r="Y29" s="52">
        <v>4521289678.9470091</v>
      </c>
      <c r="Z29" s="52" t="s">
        <v>107</v>
      </c>
      <c r="AA29" s="52">
        <v>266089109.4029744</v>
      </c>
      <c r="AB29" s="52" t="s">
        <v>107</v>
      </c>
      <c r="AC29" s="52">
        <v>-148760396.98544231</v>
      </c>
      <c r="AD29" s="52" t="s">
        <v>107</v>
      </c>
      <c r="AE29" s="52">
        <v>0</v>
      </c>
      <c r="AF29" s="52" t="s">
        <v>107</v>
      </c>
      <c r="AG29" s="52">
        <v>683571619.67711568</v>
      </c>
      <c r="AH29" s="52" t="s">
        <v>107</v>
      </c>
      <c r="AI29" s="52">
        <v>-4841801.2366804481</v>
      </c>
      <c r="AJ29" s="52" t="s">
        <v>107</v>
      </c>
      <c r="AK29" s="52">
        <v>0</v>
      </c>
      <c r="AL29" s="52" t="s">
        <v>107</v>
      </c>
      <c r="AM29" s="52">
        <v>243066553.44047251</v>
      </c>
      <c r="AN29" s="52" t="s">
        <v>107</v>
      </c>
      <c r="AO29" s="52">
        <v>0</v>
      </c>
      <c r="AP29" s="52" t="s">
        <v>107</v>
      </c>
      <c r="AQ29" s="52">
        <v>23330158.861795779</v>
      </c>
      <c r="AR29" s="53" t="s">
        <v>108</v>
      </c>
    </row>
    <row r="30" spans="2:44" x14ac:dyDescent="0.25">
      <c r="B30" s="54" t="s">
        <v>106</v>
      </c>
      <c r="C30" s="52">
        <v>19745236.354008209</v>
      </c>
      <c r="D30" s="52" t="s">
        <v>107</v>
      </c>
      <c r="E30" s="52">
        <v>510321.80041629571</v>
      </c>
      <c r="F30" s="52" t="s">
        <v>107</v>
      </c>
      <c r="G30" s="52">
        <v>0</v>
      </c>
      <c r="H30" s="52" t="s">
        <v>107</v>
      </c>
      <c r="I30" s="52">
        <v>0</v>
      </c>
      <c r="J30" s="52" t="s">
        <v>107</v>
      </c>
      <c r="K30" s="52">
        <v>0</v>
      </c>
      <c r="L30" s="52" t="s">
        <v>107</v>
      </c>
      <c r="M30" s="52">
        <v>1832045.899162858</v>
      </c>
      <c r="N30" s="52" t="s">
        <v>107</v>
      </c>
      <c r="O30" s="52">
        <v>144312493.8658793</v>
      </c>
      <c r="P30" s="52" t="s">
        <v>107</v>
      </c>
      <c r="Q30" s="52">
        <v>0</v>
      </c>
      <c r="R30" s="52" t="s">
        <v>107</v>
      </c>
      <c r="S30" s="52">
        <v>0</v>
      </c>
      <c r="T30" s="52" t="s">
        <v>107</v>
      </c>
      <c r="U30" s="52">
        <v>0</v>
      </c>
      <c r="V30" s="52" t="s">
        <v>107</v>
      </c>
      <c r="W30" s="52">
        <v>6016948.8977332599</v>
      </c>
      <c r="X30" s="52" t="s">
        <v>107</v>
      </c>
      <c r="Y30" s="52">
        <v>2675615584.1350899</v>
      </c>
      <c r="Z30" s="52" t="s">
        <v>107</v>
      </c>
      <c r="AA30" s="52">
        <v>184789087.68407989</v>
      </c>
      <c r="AB30" s="52" t="s">
        <v>107</v>
      </c>
      <c r="AC30" s="52">
        <v>-79832450.748255342</v>
      </c>
      <c r="AD30" s="52" t="s">
        <v>107</v>
      </c>
      <c r="AE30" s="52">
        <v>0</v>
      </c>
      <c r="AF30" s="52" t="s">
        <v>107</v>
      </c>
      <c r="AG30" s="52">
        <v>420297066.76729822</v>
      </c>
      <c r="AH30" s="52" t="s">
        <v>107</v>
      </c>
      <c r="AI30" s="52">
        <v>-4125365.2248271429</v>
      </c>
      <c r="AJ30" s="52" t="s">
        <v>107</v>
      </c>
      <c r="AK30" s="52">
        <v>0</v>
      </c>
      <c r="AL30" s="52" t="s">
        <v>107</v>
      </c>
      <c r="AM30" s="52">
        <v>113253467.9700581</v>
      </c>
      <c r="AN30" s="52" t="s">
        <v>107</v>
      </c>
      <c r="AO30" s="52">
        <v>0</v>
      </c>
      <c r="AP30" s="52" t="s">
        <v>107</v>
      </c>
      <c r="AQ30" s="52">
        <v>13417874.4621759</v>
      </c>
      <c r="AR30" s="53" t="s">
        <v>108</v>
      </c>
    </row>
    <row r="31" spans="2:44" x14ac:dyDescent="0.25">
      <c r="B31" s="54" t="s">
        <v>106</v>
      </c>
      <c r="C31" s="52">
        <v>9179700.6756811421</v>
      </c>
      <c r="D31" s="52" t="s">
        <v>107</v>
      </c>
      <c r="E31" s="52">
        <v>307950.61736175843</v>
      </c>
      <c r="F31" s="52" t="s">
        <v>107</v>
      </c>
      <c r="G31" s="52">
        <v>0</v>
      </c>
      <c r="H31" s="52" t="s">
        <v>107</v>
      </c>
      <c r="I31" s="52">
        <v>0</v>
      </c>
      <c r="J31" s="52" t="s">
        <v>107</v>
      </c>
      <c r="K31" s="52">
        <v>0</v>
      </c>
      <c r="L31" s="52" t="s">
        <v>107</v>
      </c>
      <c r="M31" s="52">
        <v>1267110.0781497031</v>
      </c>
      <c r="N31" s="52" t="s">
        <v>107</v>
      </c>
      <c r="O31" s="52">
        <v>86939021.674770012</v>
      </c>
      <c r="P31" s="52" t="s">
        <v>107</v>
      </c>
      <c r="Q31" s="52">
        <v>0</v>
      </c>
      <c r="R31" s="52" t="s">
        <v>107</v>
      </c>
      <c r="S31" s="52">
        <v>0</v>
      </c>
      <c r="T31" s="52" t="s">
        <v>107</v>
      </c>
      <c r="U31" s="52">
        <v>0</v>
      </c>
      <c r="V31" s="52" t="s">
        <v>107</v>
      </c>
      <c r="W31" s="52">
        <v>3396279.819524053</v>
      </c>
      <c r="X31" s="52" t="s">
        <v>107</v>
      </c>
      <c r="Y31" s="52">
        <v>1203040036.1542661</v>
      </c>
      <c r="Z31" s="52" t="s">
        <v>107</v>
      </c>
      <c r="AA31" s="52">
        <v>137345812.75625199</v>
      </c>
      <c r="AB31" s="52" t="s">
        <v>107</v>
      </c>
      <c r="AC31" s="52">
        <v>-31896540.379306018</v>
      </c>
      <c r="AD31" s="52" t="s">
        <v>107</v>
      </c>
      <c r="AE31" s="52">
        <v>0</v>
      </c>
      <c r="AF31" s="52" t="s">
        <v>107</v>
      </c>
      <c r="AG31" s="52">
        <v>231512293.70712501</v>
      </c>
      <c r="AH31" s="52" t="s">
        <v>107</v>
      </c>
      <c r="AI31" s="52">
        <v>-3561131.7253275118</v>
      </c>
      <c r="AJ31" s="52" t="s">
        <v>107</v>
      </c>
      <c r="AK31" s="52">
        <v>0</v>
      </c>
      <c r="AL31" s="52" t="s">
        <v>107</v>
      </c>
      <c r="AM31" s="52">
        <v>36395660.020903483</v>
      </c>
      <c r="AN31" s="52" t="s">
        <v>107</v>
      </c>
      <c r="AO31" s="52">
        <v>0</v>
      </c>
      <c r="AP31" s="52" t="s">
        <v>107</v>
      </c>
      <c r="AQ31" s="52">
        <v>6805118.0907187276</v>
      </c>
      <c r="AR31" s="53" t="s">
        <v>108</v>
      </c>
    </row>
    <row r="32" spans="2:44" x14ac:dyDescent="0.25">
      <c r="B32" s="54" t="s">
        <v>106</v>
      </c>
      <c r="C32" s="52">
        <v>931474.1817045894</v>
      </c>
      <c r="D32" s="52" t="s">
        <v>107</v>
      </c>
      <c r="E32" s="52">
        <v>232415.29456365181</v>
      </c>
      <c r="F32" s="52" t="s">
        <v>107</v>
      </c>
      <c r="G32" s="52">
        <v>0</v>
      </c>
      <c r="H32" s="52" t="s">
        <v>107</v>
      </c>
      <c r="I32" s="52">
        <v>0</v>
      </c>
      <c r="J32" s="52" t="s">
        <v>107</v>
      </c>
      <c r="K32" s="52">
        <v>0</v>
      </c>
      <c r="L32" s="52" t="s">
        <v>107</v>
      </c>
      <c r="M32" s="52">
        <v>106353.5289965478</v>
      </c>
      <c r="N32" s="52" t="s">
        <v>107</v>
      </c>
      <c r="O32" s="52">
        <v>15879263.61054028</v>
      </c>
      <c r="P32" s="52" t="s">
        <v>107</v>
      </c>
      <c r="Q32" s="52">
        <v>0</v>
      </c>
      <c r="R32" s="52" t="s">
        <v>107</v>
      </c>
      <c r="S32" s="52">
        <v>0</v>
      </c>
      <c r="T32" s="52" t="s">
        <v>107</v>
      </c>
      <c r="U32" s="52">
        <v>0</v>
      </c>
      <c r="V32" s="52" t="s">
        <v>107</v>
      </c>
      <c r="W32" s="52">
        <v>117375.66608143981</v>
      </c>
      <c r="X32" s="52" t="s">
        <v>107</v>
      </c>
      <c r="Y32" s="52">
        <v>118283403.9322428</v>
      </c>
      <c r="Z32" s="52" t="s">
        <v>107</v>
      </c>
      <c r="AA32" s="52">
        <v>1168848.1431805999</v>
      </c>
      <c r="AB32" s="52" t="s">
        <v>107</v>
      </c>
      <c r="AC32" s="52">
        <v>-795943.41689307045</v>
      </c>
      <c r="AD32" s="52" t="s">
        <v>107</v>
      </c>
      <c r="AE32" s="52">
        <v>0</v>
      </c>
      <c r="AF32" s="52" t="s">
        <v>107</v>
      </c>
      <c r="AG32" s="52">
        <v>1384839.769935495</v>
      </c>
      <c r="AH32" s="52" t="s">
        <v>107</v>
      </c>
      <c r="AI32" s="52">
        <v>-26483.691742438401</v>
      </c>
      <c r="AJ32" s="52" t="s">
        <v>107</v>
      </c>
      <c r="AK32" s="52">
        <v>0</v>
      </c>
      <c r="AL32" s="52" t="s">
        <v>107</v>
      </c>
      <c r="AM32" s="52">
        <v>186239.91293931671</v>
      </c>
      <c r="AN32" s="52" t="s">
        <v>107</v>
      </c>
      <c r="AO32" s="52">
        <v>0</v>
      </c>
      <c r="AP32" s="52" t="s">
        <v>107</v>
      </c>
      <c r="AQ32" s="52">
        <v>71452.336313737367</v>
      </c>
      <c r="AR32" s="53" t="s">
        <v>108</v>
      </c>
    </row>
    <row r="34" spans="2:44" ht="18" thickBot="1" x14ac:dyDescent="0.35">
      <c r="C34" s="50" t="s">
        <v>109</v>
      </c>
      <c r="E34" s="50" t="s">
        <v>110</v>
      </c>
      <c r="G34" s="50" t="s">
        <v>111</v>
      </c>
      <c r="I34" s="50" t="s">
        <v>112</v>
      </c>
      <c r="K34" s="50" t="s">
        <v>113</v>
      </c>
      <c r="M34" s="50" t="s">
        <v>114</v>
      </c>
      <c r="O34" s="50" t="s">
        <v>115</v>
      </c>
      <c r="Q34" s="50" t="s">
        <v>116</v>
      </c>
      <c r="S34" s="50" t="s">
        <v>117</v>
      </c>
      <c r="U34" s="50" t="s">
        <v>118</v>
      </c>
      <c r="W34" s="50" t="s">
        <v>119</v>
      </c>
      <c r="Y34" s="50" t="s">
        <v>120</v>
      </c>
      <c r="AA34" s="50" t="s">
        <v>121</v>
      </c>
      <c r="AC34" s="50" t="s">
        <v>122</v>
      </c>
      <c r="AE34" s="50" t="s">
        <v>123</v>
      </c>
      <c r="AG34" s="50" t="s">
        <v>124</v>
      </c>
      <c r="AI34" s="50" t="s">
        <v>125</v>
      </c>
      <c r="AK34" s="50" t="s">
        <v>126</v>
      </c>
      <c r="AM34" s="50" t="s">
        <v>127</v>
      </c>
      <c r="AO34" s="50" t="s">
        <v>128</v>
      </c>
      <c r="AQ34" s="50" t="s">
        <v>129</v>
      </c>
    </row>
    <row r="35" spans="2:44" ht="15.75" thickTop="1" x14ac:dyDescent="0.25">
      <c r="B35" s="54" t="s">
        <v>106</v>
      </c>
      <c r="C35">
        <v>3127.4021155424139</v>
      </c>
      <c r="D35" s="52" t="s">
        <v>107</v>
      </c>
      <c r="E35" s="52">
        <v>0</v>
      </c>
      <c r="F35" s="52" t="s">
        <v>107</v>
      </c>
      <c r="G35" s="52">
        <v>0</v>
      </c>
      <c r="H35" s="52" t="s">
        <v>107</v>
      </c>
      <c r="I35" s="52">
        <v>0</v>
      </c>
      <c r="J35" s="52" t="s">
        <v>107</v>
      </c>
      <c r="K35" s="52">
        <v>0</v>
      </c>
      <c r="L35" s="52" t="s">
        <v>107</v>
      </c>
      <c r="M35">
        <v>73.931954710604941</v>
      </c>
      <c r="N35" s="52" t="s">
        <v>107</v>
      </c>
      <c r="O35">
        <v>3127.4021155424139</v>
      </c>
      <c r="P35" s="52" t="s">
        <v>107</v>
      </c>
      <c r="Q35" s="52">
        <v>0</v>
      </c>
      <c r="R35" s="52" t="s">
        <v>107</v>
      </c>
      <c r="S35" s="52">
        <v>0</v>
      </c>
      <c r="T35" s="52" t="s">
        <v>107</v>
      </c>
      <c r="U35" s="52">
        <v>0</v>
      </c>
      <c r="V35" s="52" t="s">
        <v>107</v>
      </c>
      <c r="W35">
        <v>-0.23227931035313251</v>
      </c>
      <c r="X35" s="52" t="s">
        <v>107</v>
      </c>
      <c r="Y35">
        <v>3127.4021155424139</v>
      </c>
      <c r="Z35" s="52" t="s">
        <v>107</v>
      </c>
      <c r="AA35">
        <v>-73.931954710604941</v>
      </c>
      <c r="AB35" s="52" t="s">
        <v>107</v>
      </c>
      <c r="AC35">
        <v>0.23227931035313251</v>
      </c>
      <c r="AD35" s="52" t="s">
        <v>107</v>
      </c>
      <c r="AE35" s="52">
        <v>0</v>
      </c>
      <c r="AF35" s="52" t="s">
        <v>107</v>
      </c>
      <c r="AG35">
        <v>10167.976322209001</v>
      </c>
      <c r="AH35" s="52" t="s">
        <v>107</v>
      </c>
      <c r="AI35">
        <v>1.068313073410617</v>
      </c>
      <c r="AJ35" s="52" t="s">
        <v>107</v>
      </c>
      <c r="AK35" s="52">
        <v>0</v>
      </c>
      <c r="AL35" s="52" t="s">
        <v>107</v>
      </c>
      <c r="AM35">
        <v>10166.28442721007</v>
      </c>
      <c r="AN35" s="52" t="s">
        <v>107</v>
      </c>
      <c r="AO35" s="52">
        <v>0</v>
      </c>
      <c r="AP35" s="52" t="s">
        <v>107</v>
      </c>
      <c r="AQ35">
        <v>20334.260749419089</v>
      </c>
      <c r="AR35" s="53" t="s">
        <v>108</v>
      </c>
    </row>
    <row r="36" spans="2:44" x14ac:dyDescent="0.25">
      <c r="B36" s="54" t="s">
        <v>106</v>
      </c>
      <c r="C36">
        <v>2964.732531813363</v>
      </c>
      <c r="D36" s="52" t="s">
        <v>107</v>
      </c>
      <c r="E36" s="52">
        <v>0</v>
      </c>
      <c r="F36" s="52" t="s">
        <v>107</v>
      </c>
      <c r="G36" s="52">
        <v>0</v>
      </c>
      <c r="H36" s="52" t="s">
        <v>107</v>
      </c>
      <c r="I36" s="52">
        <v>0</v>
      </c>
      <c r="J36" s="52" t="s">
        <v>107</v>
      </c>
      <c r="K36" s="52">
        <v>0</v>
      </c>
      <c r="L36" s="52" t="s">
        <v>107</v>
      </c>
      <c r="M36">
        <v>-39.689341530367606</v>
      </c>
      <c r="N36" s="52" t="s">
        <v>107</v>
      </c>
      <c r="O36">
        <v>2964.732531813363</v>
      </c>
      <c r="P36" s="52" t="s">
        <v>107</v>
      </c>
      <c r="Q36" s="52">
        <v>0</v>
      </c>
      <c r="R36" s="52" t="s">
        <v>107</v>
      </c>
      <c r="S36" s="52">
        <v>0</v>
      </c>
      <c r="T36" s="52" t="s">
        <v>107</v>
      </c>
      <c r="U36" s="52">
        <v>0</v>
      </c>
      <c r="V36" s="52" t="s">
        <v>107</v>
      </c>
      <c r="W36">
        <v>-0.1696455253166024</v>
      </c>
      <c r="X36" s="52" t="s">
        <v>107</v>
      </c>
      <c r="Y36">
        <v>2964.732531813363</v>
      </c>
      <c r="Z36" s="52" t="s">
        <v>107</v>
      </c>
      <c r="AA36">
        <v>39.689341530367606</v>
      </c>
      <c r="AB36" s="52" t="s">
        <v>107</v>
      </c>
      <c r="AC36">
        <v>0.1696455253166024</v>
      </c>
      <c r="AD36" s="52" t="s">
        <v>107</v>
      </c>
      <c r="AE36" s="52">
        <v>0</v>
      </c>
      <c r="AF36" s="52" t="s">
        <v>107</v>
      </c>
      <c r="AG36">
        <v>9670.8174880097722</v>
      </c>
      <c r="AH36" s="52" t="s">
        <v>107</v>
      </c>
      <c r="AI36">
        <v>-0.91339555776050818</v>
      </c>
      <c r="AJ36" s="52" t="s">
        <v>107</v>
      </c>
      <c r="AK36" s="52">
        <v>0</v>
      </c>
      <c r="AL36" s="52" t="s">
        <v>107</v>
      </c>
      <c r="AM36">
        <v>9677.5066582781947</v>
      </c>
      <c r="AN36" s="52" t="s">
        <v>107</v>
      </c>
      <c r="AO36" s="52">
        <v>0</v>
      </c>
      <c r="AP36" s="52" t="s">
        <v>107</v>
      </c>
      <c r="AQ36">
        <v>19348.324146287971</v>
      </c>
      <c r="AR36" s="53" t="s">
        <v>108</v>
      </c>
    </row>
    <row r="37" spans="2:44" x14ac:dyDescent="0.25">
      <c r="B37" s="54" t="s">
        <v>106</v>
      </c>
      <c r="C37">
        <v>2805.1273323852679</v>
      </c>
      <c r="D37" s="52" t="s">
        <v>107</v>
      </c>
      <c r="E37" s="52">
        <v>0</v>
      </c>
      <c r="F37" s="52" t="s">
        <v>107</v>
      </c>
      <c r="G37" s="52">
        <v>0</v>
      </c>
      <c r="H37" s="52" t="s">
        <v>107</v>
      </c>
      <c r="I37" s="52">
        <v>0</v>
      </c>
      <c r="J37" s="52" t="s">
        <v>107</v>
      </c>
      <c r="K37" s="52">
        <v>0</v>
      </c>
      <c r="L37" s="52" t="s">
        <v>107</v>
      </c>
      <c r="M37">
        <v>-140.75148902158409</v>
      </c>
      <c r="N37" s="52" t="s">
        <v>107</v>
      </c>
      <c r="O37">
        <v>2805.1273323852679</v>
      </c>
      <c r="P37" s="52" t="s">
        <v>107</v>
      </c>
      <c r="Q37" s="52">
        <v>0</v>
      </c>
      <c r="R37" s="52" t="s">
        <v>107</v>
      </c>
      <c r="S37" s="52">
        <v>0</v>
      </c>
      <c r="T37" s="52" t="s">
        <v>107</v>
      </c>
      <c r="U37" s="52">
        <v>0</v>
      </c>
      <c r="V37" s="52" t="s">
        <v>107</v>
      </c>
      <c r="W37">
        <v>2.4057157696839959</v>
      </c>
      <c r="X37" s="52" t="s">
        <v>107</v>
      </c>
      <c r="Y37">
        <v>2805.1273323852679</v>
      </c>
      <c r="Z37" s="52" t="s">
        <v>107</v>
      </c>
      <c r="AA37">
        <v>140.75148902158409</v>
      </c>
      <c r="AB37" s="52" t="s">
        <v>107</v>
      </c>
      <c r="AC37">
        <v>-2.4057157696839959</v>
      </c>
      <c r="AD37" s="52" t="s">
        <v>107</v>
      </c>
      <c r="AE37" s="52">
        <v>0</v>
      </c>
      <c r="AF37" s="52" t="s">
        <v>107</v>
      </c>
      <c r="AG37">
        <v>9183.7237418156728</v>
      </c>
      <c r="AH37" s="52" t="s">
        <v>107</v>
      </c>
      <c r="AI37">
        <v>-6.1433644843618369</v>
      </c>
      <c r="AJ37" s="52" t="s">
        <v>107</v>
      </c>
      <c r="AK37" s="52">
        <v>0</v>
      </c>
      <c r="AL37" s="52" t="s">
        <v>107</v>
      </c>
      <c r="AM37">
        <v>9189.9791664461463</v>
      </c>
      <c r="AN37" s="52" t="s">
        <v>107</v>
      </c>
      <c r="AO37" s="52">
        <v>0</v>
      </c>
      <c r="AP37" s="52" t="s">
        <v>107</v>
      </c>
      <c r="AQ37">
        <v>18373.702908261759</v>
      </c>
      <c r="AR37" s="53" t="s">
        <v>108</v>
      </c>
    </row>
    <row r="38" spans="2:44" x14ac:dyDescent="0.25">
      <c r="B38" s="54" t="s">
        <v>106</v>
      </c>
      <c r="C38">
        <v>2591.1367835087922</v>
      </c>
      <c r="D38" s="52" t="s">
        <v>107</v>
      </c>
      <c r="E38" s="52">
        <v>0</v>
      </c>
      <c r="F38" s="52" t="s">
        <v>107</v>
      </c>
      <c r="G38" s="52">
        <v>0</v>
      </c>
      <c r="H38" s="52" t="s">
        <v>107</v>
      </c>
      <c r="I38" s="52">
        <v>0</v>
      </c>
      <c r="J38" s="52" t="s">
        <v>107</v>
      </c>
      <c r="K38" s="52">
        <v>0</v>
      </c>
      <c r="L38" s="52" t="s">
        <v>107</v>
      </c>
      <c r="M38">
        <v>-186.50710374919129</v>
      </c>
      <c r="N38" s="52" t="s">
        <v>107</v>
      </c>
      <c r="O38">
        <v>2591.1367835087922</v>
      </c>
      <c r="P38" s="52" t="s">
        <v>107</v>
      </c>
      <c r="Q38" s="52">
        <v>0</v>
      </c>
      <c r="R38" s="52" t="s">
        <v>107</v>
      </c>
      <c r="S38" s="52">
        <v>0</v>
      </c>
      <c r="T38" s="52" t="s">
        <v>107</v>
      </c>
      <c r="U38" s="52">
        <v>0</v>
      </c>
      <c r="V38" s="52" t="s">
        <v>107</v>
      </c>
      <c r="W38">
        <v>8.8503222337852261</v>
      </c>
      <c r="X38" s="52" t="s">
        <v>107</v>
      </c>
      <c r="Y38">
        <v>2591.1367835087922</v>
      </c>
      <c r="Z38" s="52" t="s">
        <v>107</v>
      </c>
      <c r="AA38">
        <v>186.50710374919129</v>
      </c>
      <c r="AB38" s="52" t="s">
        <v>107</v>
      </c>
      <c r="AC38">
        <v>-8.8503222337852261</v>
      </c>
      <c r="AD38" s="52" t="s">
        <v>107</v>
      </c>
      <c r="AE38" s="52">
        <v>0</v>
      </c>
      <c r="AF38" s="52" t="s">
        <v>107</v>
      </c>
      <c r="AG38">
        <v>8366.6705479331576</v>
      </c>
      <c r="AH38" s="52" t="s">
        <v>107</v>
      </c>
      <c r="AI38">
        <v>-30.176017663964799</v>
      </c>
      <c r="AJ38" s="52" t="s">
        <v>107</v>
      </c>
      <c r="AK38" s="52">
        <v>0</v>
      </c>
      <c r="AL38" s="52" t="s">
        <v>107</v>
      </c>
      <c r="AM38">
        <v>7913.5551377558404</v>
      </c>
      <c r="AN38" s="52" t="s">
        <v>107</v>
      </c>
      <c r="AO38" s="52">
        <v>0</v>
      </c>
      <c r="AP38" s="52" t="s">
        <v>107</v>
      </c>
      <c r="AQ38">
        <v>16280.22568568902</v>
      </c>
      <c r="AR38" s="53" t="s">
        <v>108</v>
      </c>
    </row>
    <row r="39" spans="2:44" x14ac:dyDescent="0.25">
      <c r="B39" s="54" t="s">
        <v>106</v>
      </c>
      <c r="C39">
        <v>2389.11540591627</v>
      </c>
      <c r="D39" s="52" t="s">
        <v>107</v>
      </c>
      <c r="E39" s="52">
        <v>0</v>
      </c>
      <c r="F39" s="52" t="s">
        <v>107</v>
      </c>
      <c r="G39" s="52">
        <v>0</v>
      </c>
      <c r="H39" s="52" t="s">
        <v>107</v>
      </c>
      <c r="I39" s="52">
        <v>0</v>
      </c>
      <c r="J39" s="52" t="s">
        <v>107</v>
      </c>
      <c r="K39" s="52">
        <v>0</v>
      </c>
      <c r="L39" s="52" t="s">
        <v>107</v>
      </c>
      <c r="M39">
        <v>-225.67253185892579</v>
      </c>
      <c r="N39" s="52" t="s">
        <v>107</v>
      </c>
      <c r="O39">
        <v>2389.11540591627</v>
      </c>
      <c r="P39" s="52" t="s">
        <v>107</v>
      </c>
      <c r="Q39" s="52">
        <v>0</v>
      </c>
      <c r="R39" s="52" t="s">
        <v>107</v>
      </c>
      <c r="S39" s="52">
        <v>0</v>
      </c>
      <c r="T39" s="52" t="s">
        <v>107</v>
      </c>
      <c r="U39" s="52">
        <v>0</v>
      </c>
      <c r="V39" s="52" t="s">
        <v>107</v>
      </c>
      <c r="W39">
        <v>12.72980918701758</v>
      </c>
      <c r="X39" s="52" t="s">
        <v>107</v>
      </c>
      <c r="Y39">
        <v>2389.11540591627</v>
      </c>
      <c r="Z39" s="52" t="s">
        <v>107</v>
      </c>
      <c r="AA39">
        <v>225.67253185892579</v>
      </c>
      <c r="AB39" s="52" t="s">
        <v>107</v>
      </c>
      <c r="AC39">
        <v>-12.72980918701758</v>
      </c>
      <c r="AD39" s="52" t="s">
        <v>107</v>
      </c>
      <c r="AE39" s="52">
        <v>0</v>
      </c>
      <c r="AF39" s="52" t="s">
        <v>107</v>
      </c>
      <c r="AG39">
        <v>7605.9992052497046</v>
      </c>
      <c r="AH39" s="52" t="s">
        <v>107</v>
      </c>
      <c r="AI39">
        <v>-51.138148005356371</v>
      </c>
      <c r="AJ39" s="52" t="s">
        <v>107</v>
      </c>
      <c r="AK39" s="52">
        <v>0</v>
      </c>
      <c r="AL39" s="52" t="s">
        <v>107</v>
      </c>
      <c r="AM39">
        <v>6778.7078742704616</v>
      </c>
      <c r="AN39" s="52" t="s">
        <v>107</v>
      </c>
      <c r="AO39" s="52">
        <v>0</v>
      </c>
      <c r="AP39" s="52" t="s">
        <v>107</v>
      </c>
      <c r="AQ39">
        <v>14384.70707952018</v>
      </c>
      <c r="AR39" s="53" t="s">
        <v>108</v>
      </c>
    </row>
    <row r="40" spans="2:44" x14ac:dyDescent="0.25">
      <c r="B40" s="54" t="s">
        <v>106</v>
      </c>
      <c r="C40">
        <v>2203.52246956623</v>
      </c>
      <c r="D40" s="52" t="s">
        <v>107</v>
      </c>
      <c r="E40" s="52">
        <v>0</v>
      </c>
      <c r="F40" s="52" t="s">
        <v>107</v>
      </c>
      <c r="G40" s="52">
        <v>0</v>
      </c>
      <c r="H40" s="52" t="s">
        <v>107</v>
      </c>
      <c r="I40" s="52">
        <v>0</v>
      </c>
      <c r="J40" s="52" t="s">
        <v>107</v>
      </c>
      <c r="K40" s="52">
        <v>0</v>
      </c>
      <c r="L40" s="52" t="s">
        <v>107</v>
      </c>
      <c r="M40">
        <v>-266.66982245842092</v>
      </c>
      <c r="N40" s="52" t="s">
        <v>107</v>
      </c>
      <c r="O40">
        <v>2203.52246956623</v>
      </c>
      <c r="P40" s="52" t="s">
        <v>107</v>
      </c>
      <c r="Q40" s="52">
        <v>0</v>
      </c>
      <c r="R40" s="52" t="s">
        <v>107</v>
      </c>
      <c r="S40" s="52">
        <v>0</v>
      </c>
      <c r="T40" s="52" t="s">
        <v>107</v>
      </c>
      <c r="U40" s="52">
        <v>0</v>
      </c>
      <c r="V40" s="52" t="s">
        <v>107</v>
      </c>
      <c r="W40">
        <v>15.77615497545956</v>
      </c>
      <c r="X40" s="52" t="s">
        <v>107</v>
      </c>
      <c r="Y40">
        <v>2203.52246956623</v>
      </c>
      <c r="Z40" s="52" t="s">
        <v>107</v>
      </c>
      <c r="AA40">
        <v>266.66982245842092</v>
      </c>
      <c r="AB40" s="52" t="s">
        <v>107</v>
      </c>
      <c r="AC40">
        <v>-15.77615497545956</v>
      </c>
      <c r="AD40" s="52" t="s">
        <v>107</v>
      </c>
      <c r="AE40" s="52">
        <v>0</v>
      </c>
      <c r="AF40" s="52" t="s">
        <v>107</v>
      </c>
      <c r="AG40">
        <v>6947.021691181144</v>
      </c>
      <c r="AH40" s="52" t="s">
        <v>107</v>
      </c>
      <c r="AI40">
        <v>-69.342936424027826</v>
      </c>
      <c r="AJ40" s="52" t="s">
        <v>107</v>
      </c>
      <c r="AK40" s="52">
        <v>0</v>
      </c>
      <c r="AL40" s="52" t="s">
        <v>107</v>
      </c>
      <c r="AM40">
        <v>5816.7305131046887</v>
      </c>
      <c r="AN40" s="52" t="s">
        <v>107</v>
      </c>
      <c r="AO40" s="52">
        <v>0</v>
      </c>
      <c r="AP40" s="52" t="s">
        <v>107</v>
      </c>
      <c r="AQ40">
        <v>12763.75220428584</v>
      </c>
      <c r="AR40" s="53" t="s">
        <v>108</v>
      </c>
    </row>
    <row r="41" spans="2:44" x14ac:dyDescent="0.25">
      <c r="B41" s="54" t="s">
        <v>106</v>
      </c>
      <c r="C41">
        <v>1793.562180053548</v>
      </c>
      <c r="D41" s="52" t="s">
        <v>107</v>
      </c>
      <c r="E41" s="52">
        <v>0</v>
      </c>
      <c r="F41" s="52" t="s">
        <v>107</v>
      </c>
      <c r="G41" s="52">
        <v>0</v>
      </c>
      <c r="H41" s="52" t="s">
        <v>107</v>
      </c>
      <c r="I41" s="52">
        <v>0</v>
      </c>
      <c r="J41" s="52" t="s">
        <v>107</v>
      </c>
      <c r="K41" s="52">
        <v>0</v>
      </c>
      <c r="L41" s="52" t="s">
        <v>107</v>
      </c>
      <c r="M41">
        <v>-349.63893753405358</v>
      </c>
      <c r="N41" s="52" t="s">
        <v>107</v>
      </c>
      <c r="O41">
        <v>1793.562180053548</v>
      </c>
      <c r="P41" s="52" t="s">
        <v>107</v>
      </c>
      <c r="Q41" s="52">
        <v>0</v>
      </c>
      <c r="R41" s="52" t="s">
        <v>107</v>
      </c>
      <c r="S41" s="52">
        <v>0</v>
      </c>
      <c r="T41" s="52" t="s">
        <v>107</v>
      </c>
      <c r="U41" s="52">
        <v>0</v>
      </c>
      <c r="V41" s="52" t="s">
        <v>107</v>
      </c>
      <c r="W41">
        <v>21.32062998431816</v>
      </c>
      <c r="X41" s="52" t="s">
        <v>107</v>
      </c>
      <c r="Y41">
        <v>1793.562180053548</v>
      </c>
      <c r="Z41" s="52" t="s">
        <v>107</v>
      </c>
      <c r="AA41">
        <v>349.63893753405358</v>
      </c>
      <c r="AB41" s="52" t="s">
        <v>107</v>
      </c>
      <c r="AC41">
        <v>-21.32062998431816</v>
      </c>
      <c r="AD41" s="52" t="s">
        <v>107</v>
      </c>
      <c r="AE41" s="52">
        <v>0</v>
      </c>
      <c r="AF41" s="52" t="s">
        <v>107</v>
      </c>
      <c r="AG41">
        <v>5542.22198919525</v>
      </c>
      <c r="AH41" s="52" t="s">
        <v>107</v>
      </c>
      <c r="AI41">
        <v>-103.28185672319491</v>
      </c>
      <c r="AJ41" s="52" t="s">
        <v>107</v>
      </c>
      <c r="AK41" s="52">
        <v>0</v>
      </c>
      <c r="AL41" s="52" t="s">
        <v>107</v>
      </c>
      <c r="AM41">
        <v>3914.5968281712321</v>
      </c>
      <c r="AN41" s="52" t="s">
        <v>107</v>
      </c>
      <c r="AO41" s="52">
        <v>0</v>
      </c>
      <c r="AP41" s="52" t="s">
        <v>107</v>
      </c>
      <c r="AQ41">
        <v>9456.8188173664403</v>
      </c>
      <c r="AR41" s="53" t="s">
        <v>108</v>
      </c>
    </row>
    <row r="42" spans="2:44" x14ac:dyDescent="0.25">
      <c r="B42" s="54" t="s">
        <v>106</v>
      </c>
      <c r="C42">
        <v>1694.507122647344</v>
      </c>
      <c r="D42" s="52" t="s">
        <v>107</v>
      </c>
      <c r="E42" s="52">
        <v>0</v>
      </c>
      <c r="F42" s="52" t="s">
        <v>107</v>
      </c>
      <c r="G42" s="52">
        <v>0</v>
      </c>
      <c r="H42" s="52" t="s">
        <v>107</v>
      </c>
      <c r="I42" s="52">
        <v>0</v>
      </c>
      <c r="J42" s="52" t="s">
        <v>107</v>
      </c>
      <c r="K42" s="52">
        <v>0</v>
      </c>
      <c r="L42" s="52" t="s">
        <v>107</v>
      </c>
      <c r="M42">
        <v>-525.43100024302544</v>
      </c>
      <c r="N42" s="52" t="s">
        <v>107</v>
      </c>
      <c r="O42">
        <v>1694.507122647344</v>
      </c>
      <c r="P42" s="52" t="s">
        <v>107</v>
      </c>
      <c r="Q42" s="52">
        <v>0</v>
      </c>
      <c r="R42" s="52" t="s">
        <v>107</v>
      </c>
      <c r="S42" s="52">
        <v>0</v>
      </c>
      <c r="T42" s="52" t="s">
        <v>107</v>
      </c>
      <c r="U42" s="52">
        <v>0</v>
      </c>
      <c r="V42" s="52" t="s">
        <v>107</v>
      </c>
      <c r="W42">
        <v>33.631497765115668</v>
      </c>
      <c r="X42" s="52" t="s">
        <v>107</v>
      </c>
      <c r="Y42">
        <v>1694.507122647344</v>
      </c>
      <c r="Z42" s="52" t="s">
        <v>107</v>
      </c>
      <c r="AA42">
        <v>525.43100024302544</v>
      </c>
      <c r="AB42" s="52" t="s">
        <v>107</v>
      </c>
      <c r="AC42">
        <v>-33.631497765115668</v>
      </c>
      <c r="AD42" s="52" t="s">
        <v>107</v>
      </c>
      <c r="AE42" s="52">
        <v>0</v>
      </c>
      <c r="AF42" s="52" t="s">
        <v>107</v>
      </c>
      <c r="AG42">
        <v>4883.6115857768373</v>
      </c>
      <c r="AH42" s="52" t="s">
        <v>107</v>
      </c>
      <c r="AI42">
        <v>-159.42251092667689</v>
      </c>
      <c r="AJ42" s="52" t="s">
        <v>107</v>
      </c>
      <c r="AK42" s="52">
        <v>0</v>
      </c>
      <c r="AL42" s="52" t="s">
        <v>107</v>
      </c>
      <c r="AM42">
        <v>2785.9557474336311</v>
      </c>
      <c r="AN42" s="52" t="s">
        <v>107</v>
      </c>
      <c r="AO42" s="52">
        <v>0</v>
      </c>
      <c r="AP42" s="52" t="s">
        <v>107</v>
      </c>
      <c r="AQ42">
        <v>7669.5673332104579</v>
      </c>
      <c r="AR42" s="53" t="s">
        <v>108</v>
      </c>
    </row>
    <row r="43" spans="2:44" x14ac:dyDescent="0.25">
      <c r="B43" s="54" t="s">
        <v>106</v>
      </c>
      <c r="C43">
        <v>1050.504161728986</v>
      </c>
      <c r="D43" s="52" t="s">
        <v>107</v>
      </c>
      <c r="E43" s="52">
        <v>0</v>
      </c>
      <c r="F43" s="52" t="s">
        <v>107</v>
      </c>
      <c r="G43" s="52">
        <v>0</v>
      </c>
      <c r="H43" s="52" t="s">
        <v>107</v>
      </c>
      <c r="I43" s="52">
        <v>0</v>
      </c>
      <c r="J43" s="52" t="s">
        <v>107</v>
      </c>
      <c r="K43" s="52">
        <v>0</v>
      </c>
      <c r="L43" s="52" t="s">
        <v>107</v>
      </c>
      <c r="M43">
        <v>-610.17118967978513</v>
      </c>
      <c r="N43" s="52" t="s">
        <v>107</v>
      </c>
      <c r="O43">
        <v>1050.504161728986</v>
      </c>
      <c r="P43" s="52" t="s">
        <v>107</v>
      </c>
      <c r="Q43" s="52">
        <v>0</v>
      </c>
      <c r="R43" s="52" t="s">
        <v>107</v>
      </c>
      <c r="S43" s="52">
        <v>0</v>
      </c>
      <c r="T43" s="52" t="s">
        <v>107</v>
      </c>
      <c r="U43" s="52">
        <v>0</v>
      </c>
      <c r="V43" s="52" t="s">
        <v>107</v>
      </c>
      <c r="W43">
        <v>24.48844909411967</v>
      </c>
      <c r="X43" s="52" t="s">
        <v>107</v>
      </c>
      <c r="Y43">
        <v>1050.504161728986</v>
      </c>
      <c r="Z43" s="52" t="s">
        <v>107</v>
      </c>
      <c r="AA43">
        <v>610.17118967978513</v>
      </c>
      <c r="AB43" s="52" t="s">
        <v>107</v>
      </c>
      <c r="AC43">
        <v>-24.48844909411967</v>
      </c>
      <c r="AD43" s="52" t="s">
        <v>107</v>
      </c>
      <c r="AE43" s="52">
        <v>0</v>
      </c>
      <c r="AF43" s="52" t="s">
        <v>107</v>
      </c>
      <c r="AG43">
        <v>3320.8865204968251</v>
      </c>
      <c r="AH43" s="52" t="s">
        <v>107</v>
      </c>
      <c r="AI43">
        <v>-109.412357645158</v>
      </c>
      <c r="AJ43" s="52" t="s">
        <v>107</v>
      </c>
      <c r="AK43" s="52">
        <v>0</v>
      </c>
      <c r="AL43" s="52" t="s">
        <v>107</v>
      </c>
      <c r="AM43">
        <v>956.30886983048447</v>
      </c>
      <c r="AN43" s="52" t="s">
        <v>107</v>
      </c>
      <c r="AO43" s="52">
        <v>0</v>
      </c>
      <c r="AP43" s="52" t="s">
        <v>107</v>
      </c>
      <c r="AQ43">
        <v>4277.195390327287</v>
      </c>
      <c r="AR43" s="53" t="s">
        <v>108</v>
      </c>
    </row>
    <row r="44" spans="2:44" x14ac:dyDescent="0.25">
      <c r="B44" s="54" t="s">
        <v>106</v>
      </c>
      <c r="C44">
        <v>668.83892052160127</v>
      </c>
      <c r="D44" s="52" t="s">
        <v>107</v>
      </c>
      <c r="E44" s="52">
        <v>0</v>
      </c>
      <c r="F44" s="52" t="s">
        <v>107</v>
      </c>
      <c r="G44" s="52">
        <v>0</v>
      </c>
      <c r="H44" s="52" t="s">
        <v>107</v>
      </c>
      <c r="I44" s="52">
        <v>0</v>
      </c>
      <c r="J44" s="52" t="s">
        <v>107</v>
      </c>
      <c r="K44" s="52">
        <v>0</v>
      </c>
      <c r="L44" s="52" t="s">
        <v>107</v>
      </c>
      <c r="M44">
        <v>-519.32414408645263</v>
      </c>
      <c r="N44" s="52" t="s">
        <v>107</v>
      </c>
      <c r="O44">
        <v>668.83892052160127</v>
      </c>
      <c r="P44" s="52" t="s">
        <v>107</v>
      </c>
      <c r="Q44" s="52">
        <v>0</v>
      </c>
      <c r="R44" s="52" t="s">
        <v>107</v>
      </c>
      <c r="S44" s="52">
        <v>0</v>
      </c>
      <c r="T44" s="52" t="s">
        <v>107</v>
      </c>
      <c r="U44" s="52">
        <v>0</v>
      </c>
      <c r="V44" s="52" t="s">
        <v>107</v>
      </c>
      <c r="W44">
        <v>20.275144559753709</v>
      </c>
      <c r="X44" s="52" t="s">
        <v>107</v>
      </c>
      <c r="Y44">
        <v>668.83892052160127</v>
      </c>
      <c r="Z44" s="52" t="s">
        <v>107</v>
      </c>
      <c r="AA44">
        <v>519.32414408645263</v>
      </c>
      <c r="AB44" s="52" t="s">
        <v>107</v>
      </c>
      <c r="AC44">
        <v>-20.275144559753709</v>
      </c>
      <c r="AD44" s="52" t="s">
        <v>107</v>
      </c>
      <c r="AE44" s="52">
        <v>0</v>
      </c>
      <c r="AF44" s="52" t="s">
        <v>107</v>
      </c>
      <c r="AG44">
        <v>2253.5586674096821</v>
      </c>
      <c r="AH44" s="52" t="s">
        <v>107</v>
      </c>
      <c r="AI44">
        <v>-74.256575025917357</v>
      </c>
      <c r="AJ44" s="52" t="s">
        <v>107</v>
      </c>
      <c r="AK44" s="52">
        <v>0</v>
      </c>
      <c r="AL44" s="52" t="s">
        <v>107</v>
      </c>
      <c r="AM44">
        <v>476.36366817186712</v>
      </c>
      <c r="AN44" s="52" t="s">
        <v>107</v>
      </c>
      <c r="AO44" s="52">
        <v>0</v>
      </c>
      <c r="AP44" s="52" t="s">
        <v>107</v>
      </c>
      <c r="AQ44">
        <v>2729.922335581542</v>
      </c>
      <c r="AR44" s="53" t="s">
        <v>108</v>
      </c>
    </row>
    <row r="45" spans="2:44" x14ac:dyDescent="0.25">
      <c r="B45" s="54" t="s">
        <v>106</v>
      </c>
      <c r="C45">
        <v>531.06127495130011</v>
      </c>
      <c r="D45" s="52" t="s">
        <v>107</v>
      </c>
      <c r="E45" s="52">
        <v>0</v>
      </c>
      <c r="F45" s="52" t="s">
        <v>107</v>
      </c>
      <c r="G45" s="52">
        <v>0</v>
      </c>
      <c r="H45" s="52" t="s">
        <v>107</v>
      </c>
      <c r="I45" s="52">
        <v>0</v>
      </c>
      <c r="J45" s="52" t="s">
        <v>107</v>
      </c>
      <c r="K45" s="52">
        <v>0</v>
      </c>
      <c r="L45" s="52" t="s">
        <v>107</v>
      </c>
      <c r="M45">
        <v>-469.18731596545729</v>
      </c>
      <c r="N45" s="52" t="s">
        <v>107</v>
      </c>
      <c r="O45">
        <v>531.06127495130011</v>
      </c>
      <c r="P45" s="52" t="s">
        <v>107</v>
      </c>
      <c r="Q45" s="52">
        <v>0</v>
      </c>
      <c r="R45" s="52" t="s">
        <v>107</v>
      </c>
      <c r="S45" s="52">
        <v>0</v>
      </c>
      <c r="T45" s="52" t="s">
        <v>107</v>
      </c>
      <c r="U45" s="52">
        <v>0</v>
      </c>
      <c r="V45" s="52" t="s">
        <v>107</v>
      </c>
      <c r="W45">
        <v>18.40686653041935</v>
      </c>
      <c r="X45" s="52" t="s">
        <v>107</v>
      </c>
      <c r="Y45">
        <v>531.06127495130011</v>
      </c>
      <c r="Z45" s="52" t="s">
        <v>107</v>
      </c>
      <c r="AA45">
        <v>469.18731596545729</v>
      </c>
      <c r="AB45" s="52" t="s">
        <v>107</v>
      </c>
      <c r="AC45">
        <v>-18.40686653041935</v>
      </c>
      <c r="AD45" s="52" t="s">
        <v>107</v>
      </c>
      <c r="AE45" s="52">
        <v>0</v>
      </c>
      <c r="AF45" s="52" t="s">
        <v>107</v>
      </c>
      <c r="AG45">
        <v>1848.578385062433</v>
      </c>
      <c r="AH45" s="52" t="s">
        <v>107</v>
      </c>
      <c r="AI45">
        <v>-51.000478667300591</v>
      </c>
      <c r="AJ45" s="52" t="s">
        <v>107</v>
      </c>
      <c r="AK45" s="52">
        <v>0</v>
      </c>
      <c r="AL45" s="52" t="s">
        <v>107</v>
      </c>
      <c r="AM45">
        <v>268.55950272107663</v>
      </c>
      <c r="AN45" s="52" t="s">
        <v>107</v>
      </c>
      <c r="AO45" s="52">
        <v>0</v>
      </c>
      <c r="AP45" s="52" t="s">
        <v>107</v>
      </c>
      <c r="AQ45">
        <v>2117.137887783515</v>
      </c>
      <c r="AR45" s="53" t="s">
        <v>108</v>
      </c>
    </row>
    <row r="46" spans="2:44" x14ac:dyDescent="0.25">
      <c r="B46" s="54" t="s">
        <v>106</v>
      </c>
      <c r="C46">
        <v>483.98515809475077</v>
      </c>
      <c r="D46" s="52" t="s">
        <v>107</v>
      </c>
      <c r="E46" s="52">
        <v>0</v>
      </c>
      <c r="F46" s="52" t="s">
        <v>107</v>
      </c>
      <c r="G46" s="52">
        <v>0</v>
      </c>
      <c r="H46" s="52" t="s">
        <v>107</v>
      </c>
      <c r="I46" s="52">
        <v>0</v>
      </c>
      <c r="J46" s="52" t="s">
        <v>107</v>
      </c>
      <c r="K46" s="52">
        <v>0</v>
      </c>
      <c r="L46" s="52" t="s">
        <v>107</v>
      </c>
      <c r="M46">
        <v>-429.54737031291631</v>
      </c>
      <c r="N46" s="52" t="s">
        <v>107</v>
      </c>
      <c r="O46">
        <v>483.98515809475077</v>
      </c>
      <c r="P46" s="52" t="s">
        <v>107</v>
      </c>
      <c r="Q46" s="52">
        <v>0</v>
      </c>
      <c r="R46" s="52" t="s">
        <v>107</v>
      </c>
      <c r="S46" s="52">
        <v>0</v>
      </c>
      <c r="T46" s="52" t="s">
        <v>107</v>
      </c>
      <c r="U46" s="52">
        <v>0</v>
      </c>
      <c r="V46" s="52" t="s">
        <v>107</v>
      </c>
      <c r="W46">
        <v>15.24938260415129</v>
      </c>
      <c r="X46" s="52" t="s">
        <v>107</v>
      </c>
      <c r="Y46">
        <v>483.98515809475077</v>
      </c>
      <c r="Z46" s="52" t="s">
        <v>107</v>
      </c>
      <c r="AA46">
        <v>429.54737031291631</v>
      </c>
      <c r="AB46" s="52" t="s">
        <v>107</v>
      </c>
      <c r="AC46">
        <v>-15.24938260415129</v>
      </c>
      <c r="AD46" s="52" t="s">
        <v>107</v>
      </c>
      <c r="AE46" s="52">
        <v>0</v>
      </c>
      <c r="AF46" s="52" t="s">
        <v>107</v>
      </c>
      <c r="AG46">
        <v>1564.7359685439139</v>
      </c>
      <c r="AH46" s="52" t="s">
        <v>107</v>
      </c>
      <c r="AI46">
        <v>-34.070842237574617</v>
      </c>
      <c r="AJ46" s="52" t="s">
        <v>107</v>
      </c>
      <c r="AK46" s="52">
        <v>0</v>
      </c>
      <c r="AL46" s="52" t="s">
        <v>107</v>
      </c>
      <c r="AM46">
        <v>204.06774305708589</v>
      </c>
      <c r="AN46" s="52" t="s">
        <v>107</v>
      </c>
      <c r="AO46" s="52">
        <v>0</v>
      </c>
      <c r="AP46" s="52" t="s">
        <v>107</v>
      </c>
      <c r="AQ46">
        <v>1768.8037116010009</v>
      </c>
      <c r="AR46" s="53" t="s">
        <v>108</v>
      </c>
    </row>
    <row r="47" spans="2:44" x14ac:dyDescent="0.25">
      <c r="B47" s="54" t="s">
        <v>106</v>
      </c>
      <c r="C47">
        <v>458.08388673358053</v>
      </c>
      <c r="D47" s="52" t="s">
        <v>107</v>
      </c>
      <c r="E47" s="52">
        <v>0</v>
      </c>
      <c r="F47" s="52" t="s">
        <v>107</v>
      </c>
      <c r="G47" s="52">
        <v>0</v>
      </c>
      <c r="H47" s="52" t="s">
        <v>107</v>
      </c>
      <c r="I47" s="52">
        <v>0</v>
      </c>
      <c r="J47" s="52" t="s">
        <v>107</v>
      </c>
      <c r="K47" s="52">
        <v>0</v>
      </c>
      <c r="L47" s="52" t="s">
        <v>107</v>
      </c>
      <c r="M47">
        <v>-387.99790618434292</v>
      </c>
      <c r="N47" s="52" t="s">
        <v>107</v>
      </c>
      <c r="O47">
        <v>458.08388673358053</v>
      </c>
      <c r="P47" s="52" t="s">
        <v>107</v>
      </c>
      <c r="Q47" s="52">
        <v>0</v>
      </c>
      <c r="R47" s="52" t="s">
        <v>107</v>
      </c>
      <c r="S47" s="52">
        <v>0</v>
      </c>
      <c r="T47" s="52" t="s">
        <v>107</v>
      </c>
      <c r="U47" s="52">
        <v>0</v>
      </c>
      <c r="V47" s="52" t="s">
        <v>107</v>
      </c>
      <c r="W47">
        <v>12.54153614739082</v>
      </c>
      <c r="X47" s="52" t="s">
        <v>107</v>
      </c>
      <c r="Y47">
        <v>458.08388673358053</v>
      </c>
      <c r="Z47" s="52" t="s">
        <v>107</v>
      </c>
      <c r="AA47">
        <v>387.99790618434292</v>
      </c>
      <c r="AB47" s="52" t="s">
        <v>107</v>
      </c>
      <c r="AC47">
        <v>-12.54153614739082</v>
      </c>
      <c r="AD47" s="52" t="s">
        <v>107</v>
      </c>
      <c r="AE47" s="52">
        <v>0</v>
      </c>
      <c r="AF47" s="52" t="s">
        <v>107</v>
      </c>
      <c r="AG47">
        <v>1286.717581908948</v>
      </c>
      <c r="AH47" s="52" t="s">
        <v>107</v>
      </c>
      <c r="AI47">
        <v>-23.386419100574731</v>
      </c>
      <c r="AJ47" s="52" t="s">
        <v>107</v>
      </c>
      <c r="AK47" s="52">
        <v>0</v>
      </c>
      <c r="AL47" s="52" t="s">
        <v>107</v>
      </c>
      <c r="AM47">
        <v>154.74717074687629</v>
      </c>
      <c r="AN47" s="52" t="s">
        <v>107</v>
      </c>
      <c r="AO47" s="52">
        <v>0</v>
      </c>
      <c r="AP47" s="52" t="s">
        <v>107</v>
      </c>
      <c r="AQ47">
        <v>1441.4647526558299</v>
      </c>
      <c r="AR47" s="53" t="s">
        <v>108</v>
      </c>
    </row>
    <row r="48" spans="2:44" x14ac:dyDescent="0.25">
      <c r="B48" s="54" t="s">
        <v>106</v>
      </c>
      <c r="C48">
        <v>433.87160170581552</v>
      </c>
      <c r="D48" s="52" t="s">
        <v>107</v>
      </c>
      <c r="E48" s="52">
        <v>0</v>
      </c>
      <c r="F48" s="52" t="s">
        <v>107</v>
      </c>
      <c r="G48" s="52">
        <v>0</v>
      </c>
      <c r="H48" s="52" t="s">
        <v>107</v>
      </c>
      <c r="I48" s="52">
        <v>0</v>
      </c>
      <c r="J48" s="52" t="s">
        <v>107</v>
      </c>
      <c r="K48" s="52">
        <v>0</v>
      </c>
      <c r="L48" s="52" t="s">
        <v>107</v>
      </c>
      <c r="M48">
        <v>-345.88920172511263</v>
      </c>
      <c r="N48" s="52" t="s">
        <v>107</v>
      </c>
      <c r="O48">
        <v>433.87160170581552</v>
      </c>
      <c r="P48" s="52" t="s">
        <v>107</v>
      </c>
      <c r="Q48" s="52">
        <v>0</v>
      </c>
      <c r="R48" s="52" t="s">
        <v>107</v>
      </c>
      <c r="S48" s="52">
        <v>0</v>
      </c>
      <c r="T48" s="52" t="s">
        <v>107</v>
      </c>
      <c r="U48" s="52">
        <v>0</v>
      </c>
      <c r="V48" s="52" t="s">
        <v>107</v>
      </c>
      <c r="W48">
        <v>9.3851006664052647</v>
      </c>
      <c r="X48" s="52" t="s">
        <v>107</v>
      </c>
      <c r="Y48">
        <v>433.87160170581552</v>
      </c>
      <c r="Z48" s="52" t="s">
        <v>107</v>
      </c>
      <c r="AA48">
        <v>345.88920172511263</v>
      </c>
      <c r="AB48" s="52" t="s">
        <v>107</v>
      </c>
      <c r="AC48">
        <v>-9.3851006664052647</v>
      </c>
      <c r="AD48" s="52" t="s">
        <v>107</v>
      </c>
      <c r="AE48" s="52">
        <v>0</v>
      </c>
      <c r="AF48" s="52" t="s">
        <v>107</v>
      </c>
      <c r="AG48">
        <v>1076.1432859614899</v>
      </c>
      <c r="AH48" s="52" t="s">
        <v>107</v>
      </c>
      <c r="AI48">
        <v>-18.75152324183863</v>
      </c>
      <c r="AJ48" s="52" t="s">
        <v>107</v>
      </c>
      <c r="AK48" s="52">
        <v>0</v>
      </c>
      <c r="AL48" s="52" t="s">
        <v>107</v>
      </c>
      <c r="AM48">
        <v>120.1630106896849</v>
      </c>
      <c r="AN48" s="52" t="s">
        <v>107</v>
      </c>
      <c r="AO48" s="52">
        <v>0</v>
      </c>
      <c r="AP48" s="52" t="s">
        <v>107</v>
      </c>
      <c r="AQ48">
        <v>1196.306296651172</v>
      </c>
      <c r="AR48" s="53" t="s">
        <v>108</v>
      </c>
    </row>
    <row r="49" spans="2:44" x14ac:dyDescent="0.25">
      <c r="B49" s="54" t="s">
        <v>106</v>
      </c>
      <c r="C49">
        <v>404.91780665358158</v>
      </c>
      <c r="D49" s="52" t="s">
        <v>107</v>
      </c>
      <c r="E49" s="52">
        <v>0</v>
      </c>
      <c r="F49" s="52" t="s">
        <v>107</v>
      </c>
      <c r="G49" s="52">
        <v>0</v>
      </c>
      <c r="H49" s="52" t="s">
        <v>107</v>
      </c>
      <c r="I49" s="52">
        <v>0</v>
      </c>
      <c r="J49" s="52" t="s">
        <v>107</v>
      </c>
      <c r="K49" s="52">
        <v>0</v>
      </c>
      <c r="L49" s="52" t="s">
        <v>107</v>
      </c>
      <c r="M49">
        <v>-311.07188808957682</v>
      </c>
      <c r="N49" s="52" t="s">
        <v>107</v>
      </c>
      <c r="O49">
        <v>404.91780665358158</v>
      </c>
      <c r="P49" s="52" t="s">
        <v>107</v>
      </c>
      <c r="Q49" s="52">
        <v>0</v>
      </c>
      <c r="R49" s="52" t="s">
        <v>107</v>
      </c>
      <c r="S49" s="52">
        <v>0</v>
      </c>
      <c r="T49" s="52" t="s">
        <v>107</v>
      </c>
      <c r="U49" s="52">
        <v>0</v>
      </c>
      <c r="V49" s="52" t="s">
        <v>107</v>
      </c>
      <c r="W49">
        <v>7.4757636158596936</v>
      </c>
      <c r="X49" s="52" t="s">
        <v>107</v>
      </c>
      <c r="Y49">
        <v>404.91780665358158</v>
      </c>
      <c r="Z49" s="52" t="s">
        <v>107</v>
      </c>
      <c r="AA49">
        <v>311.07188808957682</v>
      </c>
      <c r="AB49" s="52" t="s">
        <v>107</v>
      </c>
      <c r="AC49">
        <v>-7.4757636158596936</v>
      </c>
      <c r="AD49" s="52" t="s">
        <v>107</v>
      </c>
      <c r="AE49" s="52">
        <v>0</v>
      </c>
      <c r="AF49" s="52" t="s">
        <v>107</v>
      </c>
      <c r="AG49">
        <v>895.75138211503292</v>
      </c>
      <c r="AH49" s="52" t="s">
        <v>107</v>
      </c>
      <c r="AI49">
        <v>-15.60362630992088</v>
      </c>
      <c r="AJ49" s="52" t="s">
        <v>107</v>
      </c>
      <c r="AK49" s="52">
        <v>0</v>
      </c>
      <c r="AL49" s="52" t="s">
        <v>107</v>
      </c>
      <c r="AM49">
        <v>90.508491775308329</v>
      </c>
      <c r="AN49" s="52" t="s">
        <v>107</v>
      </c>
      <c r="AO49" s="52">
        <v>0</v>
      </c>
      <c r="AP49" s="52" t="s">
        <v>107</v>
      </c>
      <c r="AQ49">
        <v>986.25987389033423</v>
      </c>
      <c r="AR49" s="53" t="s">
        <v>108</v>
      </c>
    </row>
    <row r="50" spans="2:44" x14ac:dyDescent="0.25">
      <c r="B50" s="54" t="s">
        <v>106</v>
      </c>
      <c r="C50">
        <v>377.73123303078398</v>
      </c>
      <c r="D50" s="52" t="s">
        <v>107</v>
      </c>
      <c r="E50" s="52">
        <v>0</v>
      </c>
      <c r="F50" s="52" t="s">
        <v>107</v>
      </c>
      <c r="G50" s="52">
        <v>0</v>
      </c>
      <c r="H50" s="52" t="s">
        <v>107</v>
      </c>
      <c r="I50" s="52">
        <v>0</v>
      </c>
      <c r="J50" s="52" t="s">
        <v>107</v>
      </c>
      <c r="K50" s="52">
        <v>0</v>
      </c>
      <c r="L50" s="52" t="s">
        <v>107</v>
      </c>
      <c r="M50">
        <v>-272.85008837230549</v>
      </c>
      <c r="N50" s="52" t="s">
        <v>107</v>
      </c>
      <c r="O50">
        <v>377.73123303078398</v>
      </c>
      <c r="P50" s="52" t="s">
        <v>107</v>
      </c>
      <c r="Q50" s="52">
        <v>0</v>
      </c>
      <c r="R50" s="52" t="s">
        <v>107</v>
      </c>
      <c r="S50" s="52">
        <v>0</v>
      </c>
      <c r="T50" s="52" t="s">
        <v>107</v>
      </c>
      <c r="U50" s="52">
        <v>0</v>
      </c>
      <c r="V50" s="52" t="s">
        <v>107</v>
      </c>
      <c r="W50">
        <v>7.8155616062122686</v>
      </c>
      <c r="X50" s="52" t="s">
        <v>107</v>
      </c>
      <c r="Y50">
        <v>377.73123303078398</v>
      </c>
      <c r="Z50" s="52" t="s">
        <v>107</v>
      </c>
      <c r="AA50">
        <v>272.85008837230549</v>
      </c>
      <c r="AB50" s="52" t="s">
        <v>107</v>
      </c>
      <c r="AC50">
        <v>-7.8155616062122686</v>
      </c>
      <c r="AD50" s="52" t="s">
        <v>107</v>
      </c>
      <c r="AE50" s="52">
        <v>0</v>
      </c>
      <c r="AF50" s="52" t="s">
        <v>107</v>
      </c>
      <c r="AG50">
        <v>735.40792682389701</v>
      </c>
      <c r="AH50" s="52" t="s">
        <v>107</v>
      </c>
      <c r="AI50">
        <v>-13.644216263894039</v>
      </c>
      <c r="AJ50" s="52" t="s">
        <v>107</v>
      </c>
      <c r="AK50" s="52">
        <v>0</v>
      </c>
      <c r="AL50" s="52" t="s">
        <v>107</v>
      </c>
      <c r="AM50">
        <v>66.515871947583975</v>
      </c>
      <c r="AN50" s="52" t="s">
        <v>107</v>
      </c>
      <c r="AO50" s="52">
        <v>0</v>
      </c>
      <c r="AP50" s="52" t="s">
        <v>107</v>
      </c>
      <c r="AQ50">
        <v>801.92379877148016</v>
      </c>
      <c r="AR50" s="53" t="s">
        <v>108</v>
      </c>
    </row>
    <row r="51" spans="2:44" x14ac:dyDescent="0.25">
      <c r="B51" s="54" t="s">
        <v>106</v>
      </c>
      <c r="C51">
        <v>350.48434003585851</v>
      </c>
      <c r="D51" s="52" t="s">
        <v>107</v>
      </c>
      <c r="E51" s="52">
        <v>0</v>
      </c>
      <c r="F51" s="52" t="s">
        <v>107</v>
      </c>
      <c r="G51" s="52">
        <v>0</v>
      </c>
      <c r="H51" s="52" t="s">
        <v>107</v>
      </c>
      <c r="I51" s="52">
        <v>0</v>
      </c>
      <c r="J51" s="52" t="s">
        <v>107</v>
      </c>
      <c r="K51" s="52">
        <v>0</v>
      </c>
      <c r="L51" s="52" t="s">
        <v>107</v>
      </c>
      <c r="M51">
        <v>-237.97949220138429</v>
      </c>
      <c r="N51" s="52" t="s">
        <v>107</v>
      </c>
      <c r="O51">
        <v>350.48434003585851</v>
      </c>
      <c r="P51" s="52" t="s">
        <v>107</v>
      </c>
      <c r="Q51" s="52">
        <v>0</v>
      </c>
      <c r="R51" s="52" t="s">
        <v>107</v>
      </c>
      <c r="S51" s="52">
        <v>0</v>
      </c>
      <c r="T51" s="52" t="s">
        <v>107</v>
      </c>
      <c r="U51" s="52">
        <v>0</v>
      </c>
      <c r="V51" s="52" t="s">
        <v>107</v>
      </c>
      <c r="W51">
        <v>8.1829762093834848</v>
      </c>
      <c r="X51" s="52" t="s">
        <v>107</v>
      </c>
      <c r="Y51">
        <v>350.48434003585851</v>
      </c>
      <c r="Z51" s="52" t="s">
        <v>107</v>
      </c>
      <c r="AA51">
        <v>237.97949220138429</v>
      </c>
      <c r="AB51" s="52" t="s">
        <v>107</v>
      </c>
      <c r="AC51">
        <v>-8.1829762093834848</v>
      </c>
      <c r="AD51" s="52" t="s">
        <v>107</v>
      </c>
      <c r="AE51" s="52">
        <v>0</v>
      </c>
      <c r="AF51" s="52" t="s">
        <v>107</v>
      </c>
      <c r="AG51">
        <v>593.10780004180549</v>
      </c>
      <c r="AH51" s="52" t="s">
        <v>107</v>
      </c>
      <c r="AI51">
        <v>-11.662250592755029</v>
      </c>
      <c r="AJ51" s="52" t="s">
        <v>107</v>
      </c>
      <c r="AK51" s="52">
        <v>0</v>
      </c>
      <c r="AL51" s="52" t="s">
        <v>107</v>
      </c>
      <c r="AM51">
        <v>48.3879168461972</v>
      </c>
      <c r="AN51" s="52" t="s">
        <v>107</v>
      </c>
      <c r="AO51" s="52">
        <v>0</v>
      </c>
      <c r="AP51" s="52" t="s">
        <v>107</v>
      </c>
      <c r="AQ51">
        <v>641.4957168880029</v>
      </c>
      <c r="AR51" s="53" t="s">
        <v>108</v>
      </c>
    </row>
    <row r="52" spans="2:44" x14ac:dyDescent="0.25">
      <c r="B52" s="54" t="s">
        <v>106</v>
      </c>
      <c r="C52">
        <v>307.34782507438518</v>
      </c>
      <c r="D52" s="52" t="s">
        <v>107</v>
      </c>
      <c r="E52" s="52">
        <v>0</v>
      </c>
      <c r="F52" s="52" t="s">
        <v>107</v>
      </c>
      <c r="G52" s="52">
        <v>0</v>
      </c>
      <c r="H52" s="52" t="s">
        <v>107</v>
      </c>
      <c r="I52" s="52">
        <v>0</v>
      </c>
      <c r="J52" s="52" t="s">
        <v>107</v>
      </c>
      <c r="K52" s="52">
        <v>0</v>
      </c>
      <c r="L52" s="52" t="s">
        <v>107</v>
      </c>
      <c r="M52">
        <v>-164.7291992520334</v>
      </c>
      <c r="N52" s="52" t="s">
        <v>107</v>
      </c>
      <c r="O52">
        <v>307.34782507438518</v>
      </c>
      <c r="P52" s="52" t="s">
        <v>107</v>
      </c>
      <c r="Q52" s="52">
        <v>0</v>
      </c>
      <c r="R52" s="52" t="s">
        <v>107</v>
      </c>
      <c r="S52" s="52">
        <v>0</v>
      </c>
      <c r="T52" s="52" t="s">
        <v>107</v>
      </c>
      <c r="U52" s="52">
        <v>0</v>
      </c>
      <c r="V52" s="52" t="s">
        <v>107</v>
      </c>
      <c r="W52">
        <v>7.9516860273884902</v>
      </c>
      <c r="X52" s="52" t="s">
        <v>107</v>
      </c>
      <c r="Y52">
        <v>307.34782507438518</v>
      </c>
      <c r="Z52" s="52" t="s">
        <v>107</v>
      </c>
      <c r="AA52">
        <v>164.7291992520334</v>
      </c>
      <c r="AB52" s="52" t="s">
        <v>107</v>
      </c>
      <c r="AC52">
        <v>-7.9516860273884902</v>
      </c>
      <c r="AD52" s="52" t="s">
        <v>107</v>
      </c>
      <c r="AE52" s="52">
        <v>0</v>
      </c>
      <c r="AF52" s="52" t="s">
        <v>107</v>
      </c>
      <c r="AG52">
        <v>389.10967484563162</v>
      </c>
      <c r="AH52" s="52" t="s">
        <v>107</v>
      </c>
      <c r="AI52">
        <v>-7.8369665202962926</v>
      </c>
      <c r="AJ52" s="52" t="s">
        <v>107</v>
      </c>
      <c r="AK52" s="52">
        <v>0</v>
      </c>
      <c r="AL52" s="52" t="s">
        <v>107</v>
      </c>
      <c r="AM52">
        <v>35.222170156455341</v>
      </c>
      <c r="AN52" s="52" t="s">
        <v>107</v>
      </c>
      <c r="AO52" s="52">
        <v>0</v>
      </c>
      <c r="AP52" s="52" t="s">
        <v>107</v>
      </c>
      <c r="AQ52">
        <v>424.33184500208648</v>
      </c>
      <c r="AR52" s="53" t="s">
        <v>108</v>
      </c>
    </row>
    <row r="53" spans="2:44" x14ac:dyDescent="0.25">
      <c r="B53" s="54" t="s">
        <v>106</v>
      </c>
      <c r="C53">
        <v>260.26533563727912</v>
      </c>
      <c r="D53" s="52" t="s">
        <v>107</v>
      </c>
      <c r="E53" s="52">
        <v>0</v>
      </c>
      <c r="F53" s="52" t="s">
        <v>107</v>
      </c>
      <c r="G53" s="52">
        <v>0</v>
      </c>
      <c r="H53" s="52" t="s">
        <v>107</v>
      </c>
      <c r="I53" s="52">
        <v>0</v>
      </c>
      <c r="J53" s="52" t="s">
        <v>107</v>
      </c>
      <c r="K53" s="52">
        <v>0</v>
      </c>
      <c r="L53" s="52" t="s">
        <v>107</v>
      </c>
      <c r="M53">
        <v>-93.434681520032939</v>
      </c>
      <c r="N53" s="52" t="s">
        <v>107</v>
      </c>
      <c r="O53">
        <v>260.26533563727912</v>
      </c>
      <c r="P53" s="52" t="s">
        <v>107</v>
      </c>
      <c r="Q53" s="52">
        <v>0</v>
      </c>
      <c r="R53" s="52" t="s">
        <v>107</v>
      </c>
      <c r="S53" s="52">
        <v>0</v>
      </c>
      <c r="T53" s="52" t="s">
        <v>107</v>
      </c>
      <c r="U53" s="52">
        <v>0</v>
      </c>
      <c r="V53" s="52" t="s">
        <v>107</v>
      </c>
      <c r="W53">
        <v>7.292661316519065</v>
      </c>
      <c r="X53" s="52" t="s">
        <v>107</v>
      </c>
      <c r="Y53">
        <v>260.26533563727912</v>
      </c>
      <c r="Z53" s="52" t="s">
        <v>107</v>
      </c>
      <c r="AA53">
        <v>93.434681520032939</v>
      </c>
      <c r="AB53" s="52" t="s">
        <v>107</v>
      </c>
      <c r="AC53">
        <v>-7.292661316519065</v>
      </c>
      <c r="AD53" s="52" t="s">
        <v>107</v>
      </c>
      <c r="AE53" s="52">
        <v>0</v>
      </c>
      <c r="AF53" s="52" t="s">
        <v>107</v>
      </c>
      <c r="AG53">
        <v>215.46936888932271</v>
      </c>
      <c r="AH53" s="52" t="s">
        <v>107</v>
      </c>
      <c r="AI53">
        <v>-4.1761330690847638</v>
      </c>
      <c r="AJ53" s="52" t="s">
        <v>107</v>
      </c>
      <c r="AK53" s="52">
        <v>0</v>
      </c>
      <c r="AL53" s="52" t="s">
        <v>107</v>
      </c>
      <c r="AM53">
        <v>25.215546621059769</v>
      </c>
      <c r="AN53" s="52" t="s">
        <v>107</v>
      </c>
      <c r="AO53" s="52">
        <v>0</v>
      </c>
      <c r="AP53" s="52" t="s">
        <v>107</v>
      </c>
      <c r="AQ53">
        <v>240.68491551038221</v>
      </c>
      <c r="AR53" s="53" t="s">
        <v>108</v>
      </c>
    </row>
    <row r="54" spans="2:44" x14ac:dyDescent="0.25">
      <c r="B54" s="54" t="s">
        <v>106</v>
      </c>
      <c r="C54">
        <v>223.94256194555771</v>
      </c>
      <c r="D54" s="52" t="s">
        <v>107</v>
      </c>
      <c r="E54" s="52">
        <v>0</v>
      </c>
      <c r="F54" s="52" t="s">
        <v>107</v>
      </c>
      <c r="G54" s="52">
        <v>0</v>
      </c>
      <c r="H54" s="52" t="s">
        <v>107</v>
      </c>
      <c r="I54" s="52">
        <v>0</v>
      </c>
      <c r="J54" s="52" t="s">
        <v>107</v>
      </c>
      <c r="K54" s="52">
        <v>0</v>
      </c>
      <c r="L54" s="52" t="s">
        <v>107</v>
      </c>
      <c r="M54">
        <v>-57.935047674030983</v>
      </c>
      <c r="N54" s="52" t="s">
        <v>107</v>
      </c>
      <c r="O54">
        <v>223.94256194555771</v>
      </c>
      <c r="P54" s="52" t="s">
        <v>107</v>
      </c>
      <c r="Q54" s="52">
        <v>0</v>
      </c>
      <c r="R54" s="52" t="s">
        <v>107</v>
      </c>
      <c r="S54" s="52">
        <v>0</v>
      </c>
      <c r="T54" s="52" t="s">
        <v>107</v>
      </c>
      <c r="U54" s="52">
        <v>0</v>
      </c>
      <c r="V54" s="52" t="s">
        <v>107</v>
      </c>
      <c r="W54">
        <v>7.2230373824449474</v>
      </c>
      <c r="X54" s="52" t="s">
        <v>107</v>
      </c>
      <c r="Y54">
        <v>223.94256194555771</v>
      </c>
      <c r="Z54" s="52" t="s">
        <v>107</v>
      </c>
      <c r="AA54">
        <v>57.935047674030983</v>
      </c>
      <c r="AB54" s="52" t="s">
        <v>107</v>
      </c>
      <c r="AC54">
        <v>-7.2230373824449474</v>
      </c>
      <c r="AD54" s="52" t="s">
        <v>107</v>
      </c>
      <c r="AE54" s="52">
        <v>0</v>
      </c>
      <c r="AF54" s="52" t="s">
        <v>107</v>
      </c>
      <c r="AG54">
        <v>131.6545414850965</v>
      </c>
      <c r="AH54" s="52" t="s">
        <v>107</v>
      </c>
      <c r="AI54">
        <v>-2.6421037604616719</v>
      </c>
      <c r="AJ54" s="52" t="s">
        <v>107</v>
      </c>
      <c r="AK54" s="52">
        <v>0</v>
      </c>
      <c r="AL54" s="52" t="s">
        <v>107</v>
      </c>
      <c r="AM54">
        <v>17.74533007795668</v>
      </c>
      <c r="AN54" s="52" t="s">
        <v>107</v>
      </c>
      <c r="AO54" s="52">
        <v>0</v>
      </c>
      <c r="AP54" s="52" t="s">
        <v>107</v>
      </c>
      <c r="AQ54">
        <v>149.39987156305429</v>
      </c>
      <c r="AR54" s="53" t="s">
        <v>108</v>
      </c>
    </row>
    <row r="55" spans="2:44" x14ac:dyDescent="0.25">
      <c r="B55" s="54" t="s">
        <v>106</v>
      </c>
      <c r="C55">
        <v>179.58407067190129</v>
      </c>
      <c r="D55" s="52" t="s">
        <v>107</v>
      </c>
      <c r="E55" s="52">
        <v>0</v>
      </c>
      <c r="F55" s="52" t="s">
        <v>107</v>
      </c>
      <c r="G55" s="52">
        <v>0</v>
      </c>
      <c r="H55" s="52" t="s">
        <v>107</v>
      </c>
      <c r="I55" s="52">
        <v>0</v>
      </c>
      <c r="J55" s="52" t="s">
        <v>107</v>
      </c>
      <c r="K55" s="52">
        <v>0</v>
      </c>
      <c r="L55" s="52" t="s">
        <v>107</v>
      </c>
      <c r="M55">
        <v>-38.052397550438201</v>
      </c>
      <c r="N55" s="52" t="s">
        <v>107</v>
      </c>
      <c r="O55">
        <v>179.58407067190129</v>
      </c>
      <c r="P55" s="52" t="s">
        <v>107</v>
      </c>
      <c r="Q55" s="52">
        <v>0</v>
      </c>
      <c r="R55" s="52" t="s">
        <v>107</v>
      </c>
      <c r="S55" s="52">
        <v>0</v>
      </c>
      <c r="T55" s="52" t="s">
        <v>107</v>
      </c>
      <c r="U55" s="52">
        <v>0</v>
      </c>
      <c r="V55" s="52" t="s">
        <v>107</v>
      </c>
      <c r="W55">
        <v>6.5723577228530008</v>
      </c>
      <c r="X55" s="52" t="s">
        <v>107</v>
      </c>
      <c r="Y55">
        <v>179.58407067190129</v>
      </c>
      <c r="Z55" s="52" t="s">
        <v>107</v>
      </c>
      <c r="AA55">
        <v>38.052397550438201</v>
      </c>
      <c r="AB55" s="52" t="s">
        <v>107</v>
      </c>
      <c r="AC55">
        <v>-6.5723577228530008</v>
      </c>
      <c r="AD55" s="52" t="s">
        <v>107</v>
      </c>
      <c r="AE55" s="52">
        <v>0</v>
      </c>
      <c r="AF55" s="52" t="s">
        <v>107</v>
      </c>
      <c r="AG55">
        <v>84.649621499078862</v>
      </c>
      <c r="AH55" s="52" t="s">
        <v>107</v>
      </c>
      <c r="AI55">
        <v>-1.799611877679552</v>
      </c>
      <c r="AJ55" s="52" t="s">
        <v>107</v>
      </c>
      <c r="AK55" s="52">
        <v>0</v>
      </c>
      <c r="AL55" s="52" t="s">
        <v>107</v>
      </c>
      <c r="AM55">
        <v>11.271194923324609</v>
      </c>
      <c r="AN55" s="52" t="s">
        <v>107</v>
      </c>
      <c r="AO55" s="52">
        <v>0</v>
      </c>
      <c r="AP55" s="52" t="s">
        <v>107</v>
      </c>
      <c r="AQ55">
        <v>95.92081642240376</v>
      </c>
      <c r="AR55" s="53" t="s">
        <v>108</v>
      </c>
    </row>
    <row r="56" spans="2:44" x14ac:dyDescent="0.25">
      <c r="B56" s="54" t="s">
        <v>106</v>
      </c>
      <c r="C56">
        <v>129.30800548094689</v>
      </c>
      <c r="D56" s="52" t="s">
        <v>107</v>
      </c>
      <c r="E56" s="52">
        <v>0</v>
      </c>
      <c r="F56" s="52" t="s">
        <v>107</v>
      </c>
      <c r="G56" s="52">
        <v>0</v>
      </c>
      <c r="H56" s="52" t="s">
        <v>107</v>
      </c>
      <c r="I56" s="52">
        <v>0</v>
      </c>
      <c r="J56" s="52" t="s">
        <v>107</v>
      </c>
      <c r="K56" s="52">
        <v>0</v>
      </c>
      <c r="L56" s="52" t="s">
        <v>107</v>
      </c>
      <c r="M56">
        <v>-23.226025130813621</v>
      </c>
      <c r="N56" s="52" t="s">
        <v>107</v>
      </c>
      <c r="O56">
        <v>129.30800548094689</v>
      </c>
      <c r="P56" s="52" t="s">
        <v>107</v>
      </c>
      <c r="Q56" s="52">
        <v>0</v>
      </c>
      <c r="R56" s="52" t="s">
        <v>107</v>
      </c>
      <c r="S56" s="52">
        <v>0</v>
      </c>
      <c r="T56" s="52" t="s">
        <v>107</v>
      </c>
      <c r="U56" s="52">
        <v>0</v>
      </c>
      <c r="V56" s="52" t="s">
        <v>107</v>
      </c>
      <c r="W56">
        <v>4.7191622897940597</v>
      </c>
      <c r="X56" s="52" t="s">
        <v>107</v>
      </c>
      <c r="Y56">
        <v>129.30800548094689</v>
      </c>
      <c r="Z56" s="52" t="s">
        <v>107</v>
      </c>
      <c r="AA56">
        <v>23.226025130813621</v>
      </c>
      <c r="AB56" s="52" t="s">
        <v>107</v>
      </c>
      <c r="AC56">
        <v>-4.7191622897940597</v>
      </c>
      <c r="AD56" s="52" t="s">
        <v>107</v>
      </c>
      <c r="AE56" s="52">
        <v>0</v>
      </c>
      <c r="AF56" s="52" t="s">
        <v>107</v>
      </c>
      <c r="AG56">
        <v>51.45480233093064</v>
      </c>
      <c r="AH56" s="52" t="s">
        <v>107</v>
      </c>
      <c r="AI56">
        <v>-1.0405277605856149</v>
      </c>
      <c r="AJ56" s="52" t="s">
        <v>107</v>
      </c>
      <c r="AK56" s="52">
        <v>0</v>
      </c>
      <c r="AL56" s="52" t="s">
        <v>107</v>
      </c>
      <c r="AM56">
        <v>6.6845805757635572</v>
      </c>
      <c r="AN56" s="52" t="s">
        <v>107</v>
      </c>
      <c r="AO56" s="52">
        <v>0</v>
      </c>
      <c r="AP56" s="52" t="s">
        <v>107</v>
      </c>
      <c r="AQ56">
        <v>58.139382906694387</v>
      </c>
      <c r="AR56" s="53" t="s">
        <v>108</v>
      </c>
    </row>
    <row r="57" spans="2:44" x14ac:dyDescent="0.25">
      <c r="B57" s="54" t="s">
        <v>106</v>
      </c>
      <c r="C57">
        <v>84.455737452662021</v>
      </c>
      <c r="D57" s="52" t="s">
        <v>107</v>
      </c>
      <c r="E57" s="52">
        <v>0</v>
      </c>
      <c r="F57" s="52" t="s">
        <v>107</v>
      </c>
      <c r="G57" s="52">
        <v>0</v>
      </c>
      <c r="H57" s="52" t="s">
        <v>107</v>
      </c>
      <c r="I57" s="52">
        <v>0</v>
      </c>
      <c r="J57" s="52" t="s">
        <v>107</v>
      </c>
      <c r="K57" s="52">
        <v>0</v>
      </c>
      <c r="L57" s="52" t="s">
        <v>107</v>
      </c>
      <c r="M57">
        <v>-16.395462258634751</v>
      </c>
      <c r="N57" s="52" t="s">
        <v>107</v>
      </c>
      <c r="O57">
        <v>84.455737452662021</v>
      </c>
      <c r="P57" s="52" t="s">
        <v>107</v>
      </c>
      <c r="Q57" s="52">
        <v>0</v>
      </c>
      <c r="R57" s="52" t="s">
        <v>107</v>
      </c>
      <c r="S57" s="52">
        <v>0</v>
      </c>
      <c r="T57" s="52" t="s">
        <v>107</v>
      </c>
      <c r="U57" s="52">
        <v>0</v>
      </c>
      <c r="V57" s="52" t="s">
        <v>107</v>
      </c>
      <c r="W57">
        <v>2.8210572700220209</v>
      </c>
      <c r="X57" s="52" t="s">
        <v>107</v>
      </c>
      <c r="Y57">
        <v>84.455737452662021</v>
      </c>
      <c r="Z57" s="52" t="s">
        <v>107</v>
      </c>
      <c r="AA57">
        <v>16.395462258634751</v>
      </c>
      <c r="AB57" s="52" t="s">
        <v>107</v>
      </c>
      <c r="AC57">
        <v>-2.8210572700220209</v>
      </c>
      <c r="AD57" s="52" t="s">
        <v>107</v>
      </c>
      <c r="AE57" s="52">
        <v>0</v>
      </c>
      <c r="AF57" s="52" t="s">
        <v>107</v>
      </c>
      <c r="AG57">
        <v>31.507539581364629</v>
      </c>
      <c r="AH57" s="52" t="s">
        <v>107</v>
      </c>
      <c r="AI57">
        <v>-0.62320776624495089</v>
      </c>
      <c r="AJ57" s="52" t="s">
        <v>107</v>
      </c>
      <c r="AK57" s="52">
        <v>0</v>
      </c>
      <c r="AL57" s="52" t="s">
        <v>107</v>
      </c>
      <c r="AM57">
        <v>3.6163376640505831</v>
      </c>
      <c r="AN57" s="52" t="s">
        <v>107</v>
      </c>
      <c r="AO57" s="52">
        <v>0</v>
      </c>
      <c r="AP57" s="52" t="s">
        <v>107</v>
      </c>
      <c r="AQ57">
        <v>35.123877245415102</v>
      </c>
      <c r="AR57" s="53" t="s">
        <v>108</v>
      </c>
    </row>
    <row r="58" spans="2:44" x14ac:dyDescent="0.25">
      <c r="B58" s="54" t="s">
        <v>106</v>
      </c>
      <c r="C58">
        <v>54.70473032506861</v>
      </c>
      <c r="D58" s="52" t="s">
        <v>107</v>
      </c>
      <c r="E58" s="52">
        <v>0</v>
      </c>
      <c r="F58" s="52" t="s">
        <v>107</v>
      </c>
      <c r="G58" s="52">
        <v>0</v>
      </c>
      <c r="H58" s="52" t="s">
        <v>107</v>
      </c>
      <c r="I58" s="52">
        <v>0</v>
      </c>
      <c r="J58" s="52" t="s">
        <v>107</v>
      </c>
      <c r="K58" s="52">
        <v>0</v>
      </c>
      <c r="L58" s="52" t="s">
        <v>107</v>
      </c>
      <c r="M58">
        <v>-11.033185396820331</v>
      </c>
      <c r="N58" s="52" t="s">
        <v>107</v>
      </c>
      <c r="O58">
        <v>54.70473032506861</v>
      </c>
      <c r="P58" s="52" t="s">
        <v>107</v>
      </c>
      <c r="Q58" s="52">
        <v>0</v>
      </c>
      <c r="R58" s="52" t="s">
        <v>107</v>
      </c>
      <c r="S58" s="52">
        <v>0</v>
      </c>
      <c r="T58" s="52" t="s">
        <v>107</v>
      </c>
      <c r="U58" s="52">
        <v>0</v>
      </c>
      <c r="V58" s="52" t="s">
        <v>107</v>
      </c>
      <c r="W58">
        <v>1.641825402841</v>
      </c>
      <c r="X58" s="52" t="s">
        <v>107</v>
      </c>
      <c r="Y58">
        <v>54.70473032506861</v>
      </c>
      <c r="Z58" s="52" t="s">
        <v>107</v>
      </c>
      <c r="AA58">
        <v>11.033185396820331</v>
      </c>
      <c r="AB58" s="52" t="s">
        <v>107</v>
      </c>
      <c r="AC58">
        <v>-1.641825402841</v>
      </c>
      <c r="AD58" s="52" t="s">
        <v>107</v>
      </c>
      <c r="AE58" s="52">
        <v>0</v>
      </c>
      <c r="AF58" s="52" t="s">
        <v>107</v>
      </c>
      <c r="AG58">
        <v>19.31985607950643</v>
      </c>
      <c r="AH58" s="52" t="s">
        <v>107</v>
      </c>
      <c r="AI58">
        <v>-0.36848755076490369</v>
      </c>
      <c r="AJ58" s="52" t="s">
        <v>107</v>
      </c>
      <c r="AK58" s="52">
        <v>0</v>
      </c>
      <c r="AL58" s="52" t="s">
        <v>107</v>
      </c>
      <c r="AM58">
        <v>1.7833371573604699</v>
      </c>
      <c r="AN58" s="52" t="s">
        <v>107</v>
      </c>
      <c r="AO58" s="52">
        <v>0</v>
      </c>
      <c r="AP58" s="52" t="s">
        <v>107</v>
      </c>
      <c r="AQ58">
        <v>21.103193236866911</v>
      </c>
      <c r="AR58" s="53" t="s">
        <v>108</v>
      </c>
    </row>
    <row r="59" spans="2:44" x14ac:dyDescent="0.25">
      <c r="B59" s="54" t="s">
        <v>106</v>
      </c>
      <c r="C59">
        <v>34.449928852326607</v>
      </c>
      <c r="D59" s="52" t="s">
        <v>107</v>
      </c>
      <c r="E59" s="52">
        <v>0</v>
      </c>
      <c r="F59" s="52" t="s">
        <v>107</v>
      </c>
      <c r="G59" s="52">
        <v>0</v>
      </c>
      <c r="H59" s="52" t="s">
        <v>107</v>
      </c>
      <c r="I59" s="52">
        <v>0</v>
      </c>
      <c r="J59" s="52" t="s">
        <v>107</v>
      </c>
      <c r="K59" s="52">
        <v>0</v>
      </c>
      <c r="L59" s="52" t="s">
        <v>107</v>
      </c>
      <c r="M59">
        <v>-8.119492797706668</v>
      </c>
      <c r="N59" s="52" t="s">
        <v>107</v>
      </c>
      <c r="O59">
        <v>34.449928852326607</v>
      </c>
      <c r="P59" s="52" t="s">
        <v>107</v>
      </c>
      <c r="Q59" s="52">
        <v>0</v>
      </c>
      <c r="R59" s="52" t="s">
        <v>107</v>
      </c>
      <c r="S59" s="52">
        <v>0</v>
      </c>
      <c r="T59" s="52" t="s">
        <v>107</v>
      </c>
      <c r="U59" s="52">
        <v>0</v>
      </c>
      <c r="V59" s="52" t="s">
        <v>107</v>
      </c>
      <c r="W59">
        <v>0.91650501626307801</v>
      </c>
      <c r="X59" s="52" t="s">
        <v>107</v>
      </c>
      <c r="Y59">
        <v>34.449928852326607</v>
      </c>
      <c r="Z59" s="52" t="s">
        <v>107</v>
      </c>
      <c r="AA59">
        <v>8.119492797706668</v>
      </c>
      <c r="AB59" s="52" t="s">
        <v>107</v>
      </c>
      <c r="AC59">
        <v>-0.91650501626307801</v>
      </c>
      <c r="AD59" s="52" t="s">
        <v>107</v>
      </c>
      <c r="AE59" s="52">
        <v>0</v>
      </c>
      <c r="AF59" s="52" t="s">
        <v>107</v>
      </c>
      <c r="AG59">
        <v>12.26282199990785</v>
      </c>
      <c r="AH59" s="52" t="s">
        <v>107</v>
      </c>
      <c r="AI59">
        <v>-0.24956166062622989</v>
      </c>
      <c r="AJ59" s="52" t="s">
        <v>107</v>
      </c>
      <c r="AK59" s="52">
        <v>0</v>
      </c>
      <c r="AL59" s="52" t="s">
        <v>107</v>
      </c>
      <c r="AM59">
        <v>0.75738361614069372</v>
      </c>
      <c r="AN59" s="52" t="s">
        <v>107</v>
      </c>
      <c r="AO59" s="52">
        <v>0</v>
      </c>
      <c r="AP59" s="52" t="s">
        <v>107</v>
      </c>
      <c r="AQ59">
        <v>13.02020561604856</v>
      </c>
      <c r="AR59" s="53" t="s">
        <v>108</v>
      </c>
    </row>
    <row r="60" spans="2:44" x14ac:dyDescent="0.25">
      <c r="B60" s="54" t="s">
        <v>106</v>
      </c>
      <c r="C60">
        <v>5.3949706913357218</v>
      </c>
      <c r="D60" s="52" t="s">
        <v>107</v>
      </c>
      <c r="E60" s="52">
        <v>0</v>
      </c>
      <c r="F60" s="52" t="s">
        <v>107</v>
      </c>
      <c r="G60" s="52">
        <v>0</v>
      </c>
      <c r="H60" s="52" t="s">
        <v>107</v>
      </c>
      <c r="I60" s="52">
        <v>0</v>
      </c>
      <c r="J60" s="52" t="s">
        <v>107</v>
      </c>
      <c r="K60" s="52">
        <v>0</v>
      </c>
      <c r="L60" s="52" t="s">
        <v>107</v>
      </c>
      <c r="M60">
        <v>-0.15888593660892941</v>
      </c>
      <c r="N60" s="52" t="s">
        <v>107</v>
      </c>
      <c r="O60">
        <v>5.3949706913357218</v>
      </c>
      <c r="P60" s="52" t="s">
        <v>107</v>
      </c>
      <c r="Q60" s="52">
        <v>0</v>
      </c>
      <c r="R60" s="52" t="s">
        <v>107</v>
      </c>
      <c r="S60" s="52">
        <v>0</v>
      </c>
      <c r="T60" s="52" t="s">
        <v>107</v>
      </c>
      <c r="U60" s="52">
        <v>0</v>
      </c>
      <c r="V60" s="52" t="s">
        <v>107</v>
      </c>
      <c r="W60">
        <v>3.6961089182658023E-2</v>
      </c>
      <c r="X60" s="52" t="s">
        <v>107</v>
      </c>
      <c r="Y60">
        <v>5.3949706913357218</v>
      </c>
      <c r="Z60" s="52" t="s">
        <v>107</v>
      </c>
      <c r="AA60">
        <v>0.15888593660892941</v>
      </c>
      <c r="AB60" s="52" t="s">
        <v>107</v>
      </c>
      <c r="AC60">
        <v>-3.6961089182658023E-2</v>
      </c>
      <c r="AD60" s="52" t="s">
        <v>107</v>
      </c>
      <c r="AE60" s="52">
        <v>0</v>
      </c>
      <c r="AF60" s="52" t="s">
        <v>107</v>
      </c>
      <c r="AG60">
        <v>9.373427692288798E-2</v>
      </c>
      <c r="AH60" s="52" t="s">
        <v>107</v>
      </c>
      <c r="AI60">
        <v>-2.2768326051883152E-3</v>
      </c>
      <c r="AJ60" s="52" t="s">
        <v>107</v>
      </c>
      <c r="AK60" s="52">
        <v>0</v>
      </c>
      <c r="AL60" s="52" t="s">
        <v>107</v>
      </c>
      <c r="AM60">
        <v>7.1808104318029677E-3</v>
      </c>
      <c r="AN60" s="52" t="s">
        <v>107</v>
      </c>
      <c r="AO60" s="52">
        <v>0</v>
      </c>
      <c r="AP60" s="52" t="s">
        <v>107</v>
      </c>
      <c r="AQ60">
        <v>0.10091508735469069</v>
      </c>
      <c r="AR60" s="53" t="s">
        <v>108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7"/>
  <sheetViews>
    <sheetView showGridLines="0" zoomScaleNormal="100" workbookViewId="0">
      <selection activeCell="E33" sqref="E33"/>
    </sheetView>
  </sheetViews>
  <sheetFormatPr baseColWidth="10" defaultRowHeight="15" x14ac:dyDescent="0.25"/>
  <cols>
    <col min="2" max="2" width="23.42578125" bestFit="1" customWidth="1"/>
    <col min="4" max="4" width="13.5703125" bestFit="1" customWidth="1"/>
    <col min="5" max="5" width="14.5703125" bestFit="1" customWidth="1"/>
    <col min="6" max="6" width="13.85546875" bestFit="1" customWidth="1"/>
    <col min="7" max="7" width="14.85546875" bestFit="1" customWidth="1"/>
    <col min="8" max="8" width="14.140625" bestFit="1" customWidth="1"/>
    <col min="9" max="9" width="14.85546875" bestFit="1" customWidth="1"/>
    <col min="12" max="12" width="13" customWidth="1"/>
    <col min="13" max="13" width="13.5703125" bestFit="1" customWidth="1"/>
    <col min="14" max="14" width="13" customWidth="1"/>
    <col min="15" max="16" width="13.5703125" bestFit="1" customWidth="1"/>
  </cols>
  <sheetData>
    <row r="2" spans="2:4" x14ac:dyDescent="0.25">
      <c r="B2" s="58" t="s">
        <v>157</v>
      </c>
    </row>
    <row r="4" spans="2:4" x14ac:dyDescent="0.25">
      <c r="B4" s="59" t="s">
        <v>132</v>
      </c>
      <c r="C4" s="55" t="s">
        <v>36</v>
      </c>
      <c r="D4" s="64">
        <v>646895</v>
      </c>
    </row>
    <row r="5" spans="2:4" x14ac:dyDescent="0.25">
      <c r="B5" s="59" t="s">
        <v>135</v>
      </c>
      <c r="C5" s="55" t="s">
        <v>136</v>
      </c>
      <c r="D5" s="64">
        <v>0</v>
      </c>
    </row>
    <row r="6" spans="2:4" x14ac:dyDescent="0.25">
      <c r="B6" s="55"/>
      <c r="C6" s="55" t="s">
        <v>137</v>
      </c>
      <c r="D6" s="64">
        <v>0</v>
      </c>
    </row>
    <row r="7" spans="2:4" x14ac:dyDescent="0.25">
      <c r="B7" s="55"/>
      <c r="C7" s="55" t="s">
        <v>138</v>
      </c>
      <c r="D7" s="64">
        <v>0</v>
      </c>
    </row>
    <row r="8" spans="2:4" x14ac:dyDescent="0.25">
      <c r="B8" s="55"/>
    </row>
    <row r="9" spans="2:4" x14ac:dyDescent="0.25">
      <c r="B9" s="59" t="s">
        <v>133</v>
      </c>
    </row>
    <row r="10" spans="2:4" x14ac:dyDescent="0.25">
      <c r="C10" s="55" t="s">
        <v>139</v>
      </c>
      <c r="D10" s="65">
        <v>9437478.0082388092</v>
      </c>
    </row>
    <row r="11" spans="2:4" x14ac:dyDescent="0.25">
      <c r="C11" s="55" t="s">
        <v>140</v>
      </c>
      <c r="D11" s="65">
        <v>9808155.9876425676</v>
      </c>
    </row>
    <row r="12" spans="2:4" x14ac:dyDescent="0.25">
      <c r="C12" s="55" t="s">
        <v>141</v>
      </c>
      <c r="D12" s="65">
        <v>9780449.1838345043</v>
      </c>
    </row>
    <row r="13" spans="2:4" x14ac:dyDescent="0.25">
      <c r="C13" s="55" t="s">
        <v>142</v>
      </c>
      <c r="D13" s="65">
        <v>446585.45945450838</v>
      </c>
    </row>
    <row r="14" spans="2:4" x14ac:dyDescent="0.25">
      <c r="C14" s="55" t="s">
        <v>143</v>
      </c>
      <c r="D14" s="65">
        <v>1960561.6197482159</v>
      </c>
    </row>
    <row r="15" spans="2:4" x14ac:dyDescent="0.25">
      <c r="C15" s="55" t="s">
        <v>144</v>
      </c>
      <c r="D15" s="65">
        <v>-232499.0084123702</v>
      </c>
    </row>
    <row r="17" spans="2:10" x14ac:dyDescent="0.25">
      <c r="C17" s="55" t="s">
        <v>145</v>
      </c>
      <c r="D17" s="60">
        <f>0.5*(D11+D12-D10)</f>
        <v>5075563.5816191314</v>
      </c>
    </row>
    <row r="18" spans="2:10" x14ac:dyDescent="0.25">
      <c r="C18" s="55" t="s">
        <v>146</v>
      </c>
      <c r="D18" s="60">
        <f>0.5*(D10+D12-D11)</f>
        <v>4704885.6022153739</v>
      </c>
    </row>
    <row r="19" spans="2:10" x14ac:dyDescent="0.25">
      <c r="C19" s="55" t="s">
        <v>147</v>
      </c>
      <c r="D19" s="60">
        <f>0.5*(D10+D11-D12)</f>
        <v>4732592.4060234372</v>
      </c>
    </row>
    <row r="20" spans="2:10" x14ac:dyDescent="0.25">
      <c r="C20" s="55" t="s">
        <v>148</v>
      </c>
      <c r="D20" s="61">
        <f>+D13*-1</f>
        <v>-446585.45945450838</v>
      </c>
    </row>
    <row r="21" spans="2:10" x14ac:dyDescent="0.25">
      <c r="C21" s="55" t="s">
        <v>149</v>
      </c>
      <c r="D21" s="61">
        <f>+D14*-1</f>
        <v>-1960561.6197482159</v>
      </c>
    </row>
    <row r="22" spans="2:10" x14ac:dyDescent="0.25">
      <c r="C22" s="55" t="s">
        <v>150</v>
      </c>
      <c r="D22" s="61">
        <f>+D15*-1</f>
        <v>232499.0084123702</v>
      </c>
    </row>
    <row r="24" spans="2:10" x14ac:dyDescent="0.25">
      <c r="C24" s="55"/>
      <c r="F24" s="67">
        <f>COS(D25*PI()/180)</f>
        <v>-1</v>
      </c>
      <c r="G24" s="67">
        <f>-SIN(D25*PI()/180)</f>
        <v>-1.22514845490862E-16</v>
      </c>
      <c r="H24" s="67">
        <v>0</v>
      </c>
    </row>
    <row r="25" spans="2:10" x14ac:dyDescent="0.25">
      <c r="B25" s="59" t="s">
        <v>134</v>
      </c>
      <c r="C25" s="55" t="s">
        <v>130</v>
      </c>
      <c r="D25" s="66">
        <v>180</v>
      </c>
      <c r="E25" s="55" t="s">
        <v>131</v>
      </c>
      <c r="F25" s="67">
        <f>SIN(D25*PI()/180)</f>
        <v>1.22514845490862E-16</v>
      </c>
      <c r="G25" s="67">
        <f>+F24</f>
        <v>-1</v>
      </c>
      <c r="H25" s="67">
        <v>0</v>
      </c>
    </row>
    <row r="26" spans="2:10" x14ac:dyDescent="0.25">
      <c r="F26" s="67">
        <v>0</v>
      </c>
      <c r="G26" s="67">
        <v>0</v>
      </c>
      <c r="H26" s="67">
        <v>1</v>
      </c>
    </row>
    <row r="28" spans="2:10" x14ac:dyDescent="0.25">
      <c r="C28" s="56"/>
      <c r="D28" s="63">
        <f>+D4</f>
        <v>646895</v>
      </c>
      <c r="E28" s="63">
        <v>0</v>
      </c>
      <c r="F28" s="63">
        <v>0</v>
      </c>
      <c r="G28" s="63">
        <v>0</v>
      </c>
    </row>
    <row r="29" spans="2:10" x14ac:dyDescent="0.25">
      <c r="C29" s="57" t="s">
        <v>153</v>
      </c>
      <c r="D29" s="63">
        <f>+E28</f>
        <v>0</v>
      </c>
      <c r="E29" s="63">
        <f>+D10+D4*(D6^2+D7^2)</f>
        <v>9437478.0082388092</v>
      </c>
      <c r="F29" s="63">
        <f>+D13-D4*D5*D6</f>
        <v>446585.45945450838</v>
      </c>
      <c r="G29" s="63">
        <f>+D14-D4*D5*D7</f>
        <v>1960561.6197482159</v>
      </c>
      <c r="J29" t="s">
        <v>154</v>
      </c>
    </row>
    <row r="30" spans="2:10" x14ac:dyDescent="0.25">
      <c r="D30" s="63">
        <f>+E28</f>
        <v>0</v>
      </c>
      <c r="E30" s="63">
        <f>+F29</f>
        <v>446585.45945450838</v>
      </c>
      <c r="F30" s="63">
        <f>+D11+D4*(D5^2+D7^2)</f>
        <v>9808155.9876425676</v>
      </c>
      <c r="G30" s="63">
        <f>+D15-D4*D6*D7</f>
        <v>-232499.0084123702</v>
      </c>
    </row>
    <row r="31" spans="2:10" x14ac:dyDescent="0.25">
      <c r="D31" s="63">
        <f>+E28</f>
        <v>0</v>
      </c>
      <c r="E31" s="63">
        <f>+G29</f>
        <v>1960561.6197482159</v>
      </c>
      <c r="F31" s="63">
        <f>+G30</f>
        <v>-232499.0084123702</v>
      </c>
      <c r="G31" s="63">
        <f>+D12+D4*(D5^2+D6^2)</f>
        <v>9780449.1838345043</v>
      </c>
    </row>
    <row r="33" spans="3:13" x14ac:dyDescent="0.25">
      <c r="C33" s="56"/>
      <c r="D33" s="62">
        <f>+D4</f>
        <v>646895</v>
      </c>
      <c r="E33" s="62">
        <f>+D4*D5</f>
        <v>0</v>
      </c>
      <c r="F33" s="62">
        <f>+D4*D6</f>
        <v>0</v>
      </c>
      <c r="G33" s="62">
        <f>+D4*D7</f>
        <v>0</v>
      </c>
    </row>
    <row r="34" spans="3:13" x14ac:dyDescent="0.25">
      <c r="C34" s="57" t="s">
        <v>151</v>
      </c>
      <c r="D34" s="62">
        <f>+E33</f>
        <v>0</v>
      </c>
      <c r="E34" s="62">
        <f>+D17</f>
        <v>5075563.5816191314</v>
      </c>
      <c r="F34" s="62">
        <f>+D20</f>
        <v>-446585.45945450838</v>
      </c>
      <c r="G34" s="62">
        <f>+D21</f>
        <v>-1960561.6197482159</v>
      </c>
      <c r="J34" t="s">
        <v>155</v>
      </c>
    </row>
    <row r="35" spans="3:13" x14ac:dyDescent="0.25">
      <c r="D35" s="62">
        <f>+F33</f>
        <v>0</v>
      </c>
      <c r="E35" s="62">
        <f>+F34</f>
        <v>-446585.45945450838</v>
      </c>
      <c r="F35" s="62">
        <f>+D18</f>
        <v>4704885.6022153739</v>
      </c>
      <c r="G35" s="62">
        <f>+D22</f>
        <v>232499.0084123702</v>
      </c>
    </row>
    <row r="36" spans="3:13" x14ac:dyDescent="0.25">
      <c r="D36" s="62">
        <f>+G33</f>
        <v>0</v>
      </c>
      <c r="E36" s="62">
        <f>+G34</f>
        <v>-1960561.6197482159</v>
      </c>
      <c r="F36" s="62">
        <f>+G35</f>
        <v>232499.0084123702</v>
      </c>
      <c r="G36" s="62">
        <f>+D19</f>
        <v>4732592.4060234372</v>
      </c>
      <c r="H36" s="56"/>
      <c r="I36" s="56"/>
    </row>
    <row r="38" spans="3:13" x14ac:dyDescent="0.25">
      <c r="C38" s="56"/>
      <c r="D38" s="62">
        <f>+D33</f>
        <v>646895</v>
      </c>
      <c r="E38" s="62">
        <f t="array" ref="E38:G38">TRANSPOSE(D39:D41)</f>
        <v>0</v>
      </c>
      <c r="F38" s="62">
        <v>0</v>
      </c>
      <c r="G38" s="62">
        <v>0</v>
      </c>
    </row>
    <row r="39" spans="3:13" x14ac:dyDescent="0.25">
      <c r="C39" s="57" t="s">
        <v>152</v>
      </c>
      <c r="D39" s="62">
        <f t="array" ref="D39:D41">MMULT(F24:H26,D5:D7)*D4</f>
        <v>0</v>
      </c>
      <c r="E39" s="62">
        <f t="array" ref="E39:G41">MMULT(MMULT(TRANSPOSE(F24:H26),E34:G36),F24:H26)</f>
        <v>5075563.5816191314</v>
      </c>
      <c r="F39" s="62">
        <v>-446585.45945450832</v>
      </c>
      <c r="G39" s="62">
        <v>1960561.6197482159</v>
      </c>
      <c r="J39" t="s">
        <v>156</v>
      </c>
    </row>
    <row r="40" spans="3:13" x14ac:dyDescent="0.25">
      <c r="D40" s="62">
        <v>0</v>
      </c>
      <c r="E40" s="62">
        <v>-446585.45945450832</v>
      </c>
      <c r="F40" s="62">
        <v>4704885.6022153739</v>
      </c>
      <c r="G40" s="62">
        <v>-232499.00841236996</v>
      </c>
    </row>
    <row r="41" spans="3:13" x14ac:dyDescent="0.25">
      <c r="D41" s="62">
        <v>0</v>
      </c>
      <c r="E41" s="62">
        <v>1960561.6197482159</v>
      </c>
      <c r="F41" s="62">
        <v>-232499.00841236996</v>
      </c>
      <c r="G41" s="62">
        <v>4732592.4060234372</v>
      </c>
      <c r="H41" s="56"/>
      <c r="I41" s="56"/>
    </row>
    <row r="42" spans="3:13" x14ac:dyDescent="0.25">
      <c r="F42" s="56"/>
    </row>
    <row r="43" spans="3:13" x14ac:dyDescent="0.25">
      <c r="F43" s="56"/>
    </row>
    <row r="44" spans="3:13" x14ac:dyDescent="0.25">
      <c r="F44" s="56"/>
    </row>
    <row r="46" spans="3:13" x14ac:dyDescent="0.25">
      <c r="D46" s="69" t="s">
        <v>68</v>
      </c>
      <c r="E46" s="69" t="s">
        <v>158</v>
      </c>
      <c r="F46" s="69" t="s">
        <v>159</v>
      </c>
      <c r="G46" s="69" t="s">
        <v>160</v>
      </c>
      <c r="H46" s="69" t="s">
        <v>161</v>
      </c>
      <c r="I46" s="69" t="s">
        <v>162</v>
      </c>
      <c r="J46" s="69" t="s">
        <v>163</v>
      </c>
      <c r="K46" s="69" t="s">
        <v>164</v>
      </c>
      <c r="L46" s="69" t="s">
        <v>165</v>
      </c>
      <c r="M46" s="69" t="s">
        <v>166</v>
      </c>
    </row>
    <row r="47" spans="3:13" x14ac:dyDescent="0.25">
      <c r="D47" s="69">
        <v>1.5952605000000002E-2</v>
      </c>
      <c r="E47" s="69">
        <v>-9.8372061699999991E-4</v>
      </c>
      <c r="F47" s="69">
        <v>6.9000595900000003E-3</v>
      </c>
      <c r="G47" s="69">
        <v>-3.1467767199999997E-5</v>
      </c>
      <c r="H47" s="69">
        <v>4.77700848E-7</v>
      </c>
      <c r="I47" s="69">
        <v>9.1917017600000001E-6</v>
      </c>
      <c r="J47" s="69">
        <v>9.2333841299999994E-6</v>
      </c>
      <c r="K47" s="69">
        <v>5.42845193E-8</v>
      </c>
      <c r="L47" s="69">
        <v>9.9747357700000006E-9</v>
      </c>
      <c r="M47" s="69">
        <v>4.48612612E-10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DeSiO-beam</vt:lpstr>
      <vt:lpstr>Beam_WT</vt:lpstr>
      <vt:lpstr>spatial_inertia_euler_intertia</vt:lpstr>
    </vt:vector>
  </TitlesOfParts>
  <Company>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Hente</dc:creator>
  <cp:lastModifiedBy>David Märtins</cp:lastModifiedBy>
  <cp:lastPrinted>2022-01-25T12:07:31Z</cp:lastPrinted>
  <dcterms:created xsi:type="dcterms:W3CDTF">2017-07-24T12:07:07Z</dcterms:created>
  <dcterms:modified xsi:type="dcterms:W3CDTF">2024-04-26T13:03:38Z</dcterms:modified>
</cp:coreProperties>
</file>