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Homework 1\"/>
    </mc:Choice>
  </mc:AlternateContent>
  <xr:revisionPtr revIDLastSave="0" documentId="13_ncr:1_{6535CE0E-4FDF-4636-A9B8-077E8B1939E7}" xr6:coauthVersionLast="47" xr6:coauthVersionMax="47" xr10:uidLastSave="{00000000-0000-0000-0000-000000000000}"/>
  <bookViews>
    <workbookView xWindow="-96" yWindow="-96" windowWidth="23232" windowHeight="12552" firstSheet="2" activeTab="6" xr2:uid="{00000000-000D-0000-FFFF-FFFF00000000}"/>
  </bookViews>
  <sheets>
    <sheet name="Pivot Table - Category" sheetId="3" r:id="rId1"/>
    <sheet name="Pivot Table - Sub Category" sheetId="4" r:id="rId2"/>
    <sheet name="Pivot Table - Date Created Con" sheetId="13" r:id="rId3"/>
    <sheet name="Crowdfunding Goal Analysis" sheetId="5" r:id="rId4"/>
    <sheet name="Statistical Analysis" sheetId="19" r:id="rId5"/>
    <sheet name="Pivot Table - Currency" sheetId="20" r:id="rId6"/>
    <sheet name="Crowdfunding" sheetId="1" r:id="rId7"/>
  </sheets>
  <definedNames>
    <definedName name="_xlnm._FilterDatabase" localSheetId="6" hidden="1">Crowdfunding!$A$1:$T$1001</definedName>
    <definedName name="Crowdfunding">Crowdfunding!$1:$1048576</definedName>
  </definedNames>
  <calcPr calcId="191029"/>
  <pivotCaches>
    <pivotCache cacheId="0" r:id="rId8"/>
    <pivotCache cacheId="2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9" l="1"/>
  <c r="J7" i="19"/>
  <c r="J6" i="19"/>
  <c r="J5" i="19"/>
  <c r="J4" i="19"/>
  <c r="E8" i="19"/>
  <c r="E7" i="19"/>
  <c r="E6" i="19"/>
  <c r="E5" i="19"/>
  <c r="E4" i="19"/>
  <c r="J3" i="19"/>
  <c r="E3" i="19"/>
  <c r="E14" i="5"/>
  <c r="D14" i="5"/>
  <c r="C14" i="5"/>
  <c r="E13" i="5"/>
  <c r="D13" i="5"/>
  <c r="C13" i="5"/>
  <c r="E12" i="5"/>
  <c r="C12" i="5"/>
  <c r="D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I50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6" i="4"/>
  <c r="F11" i="5" l="1"/>
  <c r="F8" i="5"/>
  <c r="H8" i="5" s="1"/>
  <c r="F9" i="5"/>
  <c r="I9" i="5" s="1"/>
  <c r="I8" i="5"/>
  <c r="H11" i="5"/>
  <c r="I11" i="5"/>
  <c r="F3" i="5"/>
  <c r="H3" i="5" s="1"/>
  <c r="F7" i="5"/>
  <c r="G7" i="5" s="1"/>
  <c r="F14" i="5"/>
  <c r="H14" i="5" s="1"/>
  <c r="F6" i="5"/>
  <c r="G6" i="5" s="1"/>
  <c r="F13" i="5"/>
  <c r="H13" i="5" s="1"/>
  <c r="F5" i="5"/>
  <c r="H5" i="5" s="1"/>
  <c r="G11" i="5"/>
  <c r="F12" i="5"/>
  <c r="G12" i="5" s="1"/>
  <c r="F4" i="5"/>
  <c r="G4" i="5" s="1"/>
  <c r="G8" i="5"/>
  <c r="F10" i="5"/>
  <c r="I10" i="5" s="1"/>
  <c r="H9" i="5" l="1"/>
  <c r="G9" i="5"/>
  <c r="I13" i="5"/>
  <c r="I14" i="5"/>
  <c r="H10" i="5"/>
  <c r="H6" i="5"/>
  <c r="I5" i="5"/>
  <c r="G14" i="5"/>
  <c r="G13" i="5"/>
  <c r="H12" i="5"/>
  <c r="G10" i="5"/>
  <c r="G5" i="5"/>
  <c r="H7" i="5"/>
  <c r="H4" i="5"/>
  <c r="I7" i="5"/>
  <c r="I6" i="5"/>
  <c r="I12" i="5"/>
  <c r="I4" i="5"/>
  <c r="I3" i="5"/>
  <c r="G3" i="5"/>
</calcChain>
</file>

<file path=xl/sharedStrings.xml><?xml version="1.0" encoding="utf-8"?>
<sst xmlns="http://schemas.openxmlformats.org/spreadsheetml/2006/main" count="9091" uniqueCount="2120">
  <si>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</si>
  <si>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</si>
  <si>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</si>
  <si>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</si>
  <si>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</si>
  <si>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</si>
  <si>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</si>
  <si>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</si>
  <si>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</si>
  <si>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</si>
  <si>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</si>
  <si>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</si>
  <si>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</si>
  <si>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</si>
  <si>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</si>
  <si>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</si>
  <si>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</si>
  <si>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</si>
  <si>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</si>
  <si>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</si>
  <si>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</si>
  <si>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</si>
  <si>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</si>
  <si>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</si>
  <si>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</si>
  <si>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</si>
  <si>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</si>
  <si>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</si>
  <si>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</si>
  <si>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</si>
  <si>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</si>
  <si>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</si>
  <si>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</si>
  <si>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</si>
  <si>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</si>
  <si>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</si>
  <si>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</si>
  <si>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</si>
  <si>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</si>
  <si>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</si>
  <si>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</si>
  <si>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</si>
  <si>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</si>
  <si>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</si>
  <si>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</si>
  <si>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</si>
  <si>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</si>
  <si>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</si>
  <si>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</si>
  <si>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</si>
  <si>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</si>
  <si>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</si>
  <si>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</si>
  <si>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</si>
  <si>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</si>
  <si>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</si>
  <si>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</si>
  <si>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</si>
  <si>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</si>
  <si>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</si>
  <si>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</si>
  <si>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</si>
  <si>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</si>
  <si>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</si>
  <si>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</si>
  <si>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</si>
  <si>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</si>
  <si>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</si>
  <si>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</si>
  <si>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</si>
  <si>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</si>
  <si>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</si>
  <si>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</si>
  <si>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</si>
  <si>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</si>
  <si>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</si>
  <si>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</si>
  <si>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</si>
  <si>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</si>
  <si>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</si>
  <si>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</si>
  <si>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</si>
  <si>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</si>
  <si>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</si>
  <si>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</si>
  <si>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</si>
  <si>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</si>
  <si>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</si>
  <si>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</si>
  <si>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</si>
  <si>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</si>
  <si>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</si>
  <si>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</si>
  <si>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</si>
  <si>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</si>
  <si>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</si>
  <si>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</si>
  <si>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</si>
  <si>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</si>
  <si>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</si>
  <si>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</si>
  <si>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</si>
  <si>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</si>
  <si>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</si>
  <si>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</si>
  <si>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</si>
  <si>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</si>
  <si>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</si>
  <si>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</si>
  <si>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</si>
  <si>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</si>
  <si>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</si>
  <si>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</si>
  <si>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</si>
  <si>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</si>
  <si>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</si>
  <si>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</si>
  <si>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</si>
  <si>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</si>
  <si>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</si>
  <si>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</si>
  <si>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</si>
  <si>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</si>
  <si>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</si>
  <si>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</si>
  <si>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</si>
  <si>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</si>
  <si>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</si>
  <si>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</si>
  <si>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</si>
  <si>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</si>
  <si>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</si>
  <si>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</si>
  <si>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</si>
  <si>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</si>
  <si>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</si>
  <si>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</si>
  <si>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</si>
  <si>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</si>
  <si>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</si>
  <si>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</si>
  <si>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</si>
  <si>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</si>
  <si>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</si>
  <si>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</si>
  <si>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</si>
  <si>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</si>
  <si>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</si>
  <si>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</si>
  <si>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</si>
  <si>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</si>
  <si>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</si>
  <si>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</si>
  <si>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</si>
  <si>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</si>
  <si>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</si>
  <si>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</si>
  <si>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</si>
  <si>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</si>
  <si>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</si>
  <si>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</si>
  <si>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</si>
  <si>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</si>
  <si>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</si>
  <si>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</si>
  <si>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</si>
  <si>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</si>
  <si>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</si>
  <si>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</si>
  <si>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</si>
  <si>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</si>
  <si>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</si>
  <si>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</si>
  <si>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</si>
  <si>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</si>
  <si>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</si>
  <si>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</si>
  <si>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</si>
  <si>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</si>
  <si>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</si>
  <si>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</si>
  <si>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</si>
  <si>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</si>
  <si>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</si>
  <si>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</si>
  <si>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</si>
  <si>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</si>
  <si>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</si>
  <si>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</si>
  <si>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</si>
  <si>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</si>
  <si>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</si>
  <si>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</si>
  <si>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</si>
  <si>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</si>
  <si>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</si>
  <si>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</si>
  <si>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</si>
  <si>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</si>
  <si>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</si>
  <si>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</si>
  <si>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</si>
  <si>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</si>
  <si>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</si>
  <si>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</si>
  <si>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</si>
  <si>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</si>
  <si>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</si>
  <si>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</si>
  <si>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</si>
  <si>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</si>
  <si>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</si>
  <si>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</si>
  <si>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</si>
  <si>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</si>
  <si>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</si>
  <si>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</si>
  <si>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</si>
  <si>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</si>
  <si>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</si>
  <si>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</si>
  <si>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</si>
  <si>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</si>
  <si>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</si>
  <si>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</si>
  <si>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</si>
  <si>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</si>
  <si>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</si>
  <si>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</si>
  <si>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</si>
  <si>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</si>
  <si>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</si>
  <si>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</si>
  <si>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</si>
  <si>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</si>
  <si>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</si>
  <si>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</si>
  <si>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</si>
  <si>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</si>
  <si>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</si>
  <si>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</si>
  <si>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</si>
  <si>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</si>
  <si>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</si>
  <si>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</si>
  <si>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</si>
  <si>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</si>
  <si>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</si>
  <si>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</si>
  <si>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</si>
  <si>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</si>
  <si>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</si>
  <si>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</si>
  <si>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</si>
  <si>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</si>
  <si>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</si>
  <si>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</si>
  <si>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</si>
  <si>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</si>
  <si>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</si>
  <si>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</si>
  <si>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</si>
  <si>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</si>
  <si>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</si>
  <si>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</si>
  <si>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</si>
  <si>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</si>
  <si>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</si>
  <si>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</si>
  <si>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</si>
  <si>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</si>
  <si>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</si>
  <si>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</si>
  <si>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</si>
  <si>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</si>
  <si>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</si>
  <si>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</si>
  <si>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</si>
  <si>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</si>
  <si>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</si>
  <si>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</si>
  <si>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</si>
  <si>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</si>
  <si>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</si>
  <si>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</si>
  <si>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</si>
  <si>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</si>
  <si>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</si>
  <si>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</si>
  <si>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</si>
  <si>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</si>
  <si>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</si>
  <si>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</si>
  <si>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</si>
  <si>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</si>
  <si>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</si>
  <si>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</si>
  <si>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</si>
  <si>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</si>
  <si>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</si>
  <si>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</si>
  <si>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</si>
  <si>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</si>
  <si>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</si>
  <si>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</si>
  <si>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</si>
  <si>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</si>
  <si>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</si>
  <si>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</si>
  <si>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</si>
  <si>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</si>
  <si>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</si>
  <si>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</si>
  <si>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</si>
  <si>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</si>
  <si>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</si>
  <si>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</si>
  <si>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</si>
  <si>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</si>
  <si>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</si>
  <si>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</si>
  <si>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</si>
  <si>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</si>
  <si>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</si>
  <si>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</si>
  <si>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</si>
  <si>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</si>
  <si>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</si>
  <si>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</si>
  <si>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</si>
  <si>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</si>
  <si>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</si>
  <si>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</si>
  <si>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</si>
  <si>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</si>
  <si>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</si>
  <si>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</si>
  <si>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</si>
  <si>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</si>
  <si>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</si>
  <si>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</si>
  <si>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</si>
  <si>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</si>
  <si>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</si>
  <si>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</si>
  <si>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</si>
  <si>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</si>
  <si>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</si>
  <si>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</si>
  <si>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</si>
  <si>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</si>
  <si>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</si>
  <si>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</si>
  <si>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</si>
  <si>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</si>
  <si>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</si>
  <si>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</si>
  <si>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</si>
  <si>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</si>
  <si>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</si>
  <si>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</si>
  <si>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</si>
  <si>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</si>
  <si>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</si>
  <si>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</si>
  <si>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</si>
  <si>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</si>
  <si>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</si>
  <si>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</si>
  <si>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</si>
  <si>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</si>
  <si>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</si>
  <si>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</si>
  <si>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</si>
  <si>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</si>
  <si>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</si>
  <si>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</si>
  <si>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</si>
  <si>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</si>
  <si>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</si>
  <si>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</si>
  <si>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</si>
  <si>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</si>
  <si>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</si>
  <si>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</si>
  <si>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</si>
  <si>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</si>
  <si>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</si>
  <si>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</si>
  <si>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</si>
  <si>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</si>
  <si>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</si>
  <si>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</si>
  <si>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</si>
  <si>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</si>
  <si>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</si>
  <si>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</si>
  <si>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</si>
  <si>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</si>
  <si>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</si>
  <si>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</si>
  <si>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</si>
  <si>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</si>
  <si>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</si>
  <si>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</si>
  <si>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</si>
  <si>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</si>
  <si>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</si>
  <si>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</si>
  <si>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</si>
  <si>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</si>
  <si>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</si>
  <si>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</si>
  <si>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</si>
  <si>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</si>
  <si>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</si>
  <si>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</si>
  <si>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</si>
  <si>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</si>
  <si>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</si>
  <si>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</si>
  <si>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</si>
  <si>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</si>
  <si>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</si>
  <si>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</si>
  <si>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</si>
  <si>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</si>
  <si>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</si>
  <si>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</si>
  <si>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</si>
  <si>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</si>
  <si>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</si>
  <si>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</si>
  <si>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</si>
  <si>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</si>
  <si>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</si>
  <si>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</si>
  <si>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</si>
  <si>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</si>
  <si>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</si>
  <si>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</si>
  <si>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</si>
  <si>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</si>
  <si>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</si>
  <si>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</si>
  <si>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</si>
  <si>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</si>
  <si>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</si>
  <si>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</si>
  <si>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</si>
  <si>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</si>
  <si>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</si>
  <si>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</si>
  <si>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</si>
  <si>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</si>
  <si>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</si>
  <si>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</si>
  <si>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</si>
  <si>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</si>
  <si>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</si>
  <si>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</si>
  <si>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</si>
  <si>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</si>
  <si>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</si>
  <si>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</si>
  <si>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</si>
  <si>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</si>
  <si>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</si>
  <si>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</si>
  <si>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</si>
  <si>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</si>
  <si>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</si>
  <si>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</si>
  <si>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</si>
  <si>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</si>
  <si>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</si>
  <si>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</si>
  <si>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</si>
  <si>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</si>
  <si>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</si>
  <si>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</si>
  <si>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</si>
  <si>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</si>
  <si>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</si>
  <si>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</si>
  <si>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</si>
  <si>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</si>
  <si>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</si>
  <si>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</si>
  <si>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</si>
  <si>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</si>
  <si>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</si>
  <si>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</si>
  <si>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</si>
  <si>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</si>
  <si>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</si>
  <si>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</si>
  <si>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</si>
  <si>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</si>
  <si>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</si>
  <si>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</si>
  <si>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</si>
  <si>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</si>
  <si>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</si>
  <si>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</si>
  <si>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</si>
  <si>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</si>
  <si>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</si>
  <si>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</si>
  <si>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</si>
  <si>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</si>
  <si>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</si>
  <si>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</si>
  <si>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</si>
  <si>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</si>
  <si>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</si>
  <si>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</si>
  <si>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</si>
  <si>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</si>
  <si>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</si>
  <si>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</si>
  <si>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</si>
  <si>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</si>
  <si>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</si>
  <si>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</si>
  <si>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</si>
  <si>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</si>
  <si>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</si>
  <si>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</si>
  <si>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</si>
  <si>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</si>
  <si>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</si>
  <si>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</si>
  <si>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</si>
  <si>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</si>
  <si>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</si>
  <si>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</si>
  <si>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</si>
  <si>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</si>
  <si>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</si>
  <si>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</si>
  <si>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</si>
  <si>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</si>
  <si>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</si>
  <si>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</si>
  <si>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</si>
  <si>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</si>
  <si>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</si>
  <si>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</si>
  <si>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</si>
  <si>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</si>
  <si>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</si>
  <si>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</si>
  <si>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</si>
  <si>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</si>
  <si>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</si>
  <si>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</si>
  <si>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</si>
  <si>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</si>
  <si>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</si>
  <si>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</si>
  <si>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</si>
  <si>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</si>
  <si>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</si>
  <si>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</si>
  <si>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</si>
  <si>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</si>
  <si>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</si>
  <si>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</si>
  <si>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</si>
  <si>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</si>
  <si>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</si>
  <si>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</si>
  <si>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</si>
  <si>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</si>
  <si>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</si>
  <si>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</si>
  <si>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</si>
  <si>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</si>
  <si>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</si>
  <si>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</si>
  <si>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</si>
  <si>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</si>
  <si>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</si>
  <si>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</si>
  <si>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</si>
  <si>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</si>
  <si>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</si>
  <si>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</si>
  <si>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</si>
  <si>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</si>
  <si>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</si>
  <si>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</si>
  <si>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</si>
  <si>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</si>
  <si>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</si>
  <si>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</si>
  <si>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</si>
  <si>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</si>
  <si>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</si>
  <si>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</si>
  <si>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</si>
  <si>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</si>
  <si>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</si>
  <si>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</si>
  <si>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</si>
  <si>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</si>
  <si>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</si>
  <si>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</si>
  <si>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</si>
  <si>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</si>
  <si>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</si>
  <si>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</si>
  <si>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</si>
  <si>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</si>
  <si>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</si>
  <si>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</si>
  <si>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</si>
  <si>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</si>
  <si>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</si>
  <si>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</si>
  <si>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</si>
  <si>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</si>
  <si>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</si>
  <si>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</si>
  <si>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</si>
  <si>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</si>
  <si>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</si>
  <si>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</si>
  <si>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</si>
  <si>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</si>
  <si>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</si>
  <si>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</si>
  <si>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</si>
  <si>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</si>
  <si>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</si>
  <si>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</si>
  <si>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</si>
  <si>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</si>
  <si>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</si>
  <si>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</si>
  <si>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</si>
  <si>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</si>
  <si>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</si>
  <si>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</si>
  <si>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</si>
  <si>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</si>
  <si>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</si>
  <si>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</si>
  <si>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</si>
  <si>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</si>
  <si>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</si>
  <si>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</si>
  <si>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</si>
  <si>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</si>
  <si>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</si>
  <si>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</si>
  <si>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</si>
  <si>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</si>
  <si>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</si>
  <si>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</si>
  <si>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</si>
  <si>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</si>
  <si>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</si>
  <si>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</si>
  <si>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</si>
  <si>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</si>
  <si>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</si>
  <si>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</si>
  <si>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</si>
  <si>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</si>
  <si>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</si>
  <si>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</si>
  <si>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</si>
  <si>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</si>
  <si>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</si>
  <si>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</si>
  <si>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</si>
  <si>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</si>
  <si>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</si>
  <si>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</si>
  <si>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</si>
  <si>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</si>
  <si>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</si>
  <si>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</si>
  <si>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</si>
  <si>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</si>
  <si>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</si>
  <si>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</si>
  <si>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</si>
  <si>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</si>
  <si>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</si>
  <si>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</si>
  <si>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</si>
  <si>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</si>
  <si>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</si>
  <si>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</si>
  <si>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</si>
  <si>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</si>
  <si>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</si>
  <si>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</si>
  <si>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</si>
  <si>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</si>
  <si>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</si>
  <si>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</si>
  <si>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</si>
  <si>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</si>
  <si>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</si>
  <si>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</si>
  <si>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</si>
  <si>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</si>
  <si>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</si>
  <si>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</si>
  <si>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</si>
  <si>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</si>
  <si>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</si>
  <si>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</si>
  <si>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</si>
  <si>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</si>
  <si>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</si>
  <si>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</si>
  <si>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</si>
  <si>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</si>
  <si>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</si>
  <si>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</si>
  <si>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</si>
  <si>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</si>
  <si>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</si>
  <si>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</si>
  <si>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</si>
  <si>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</si>
  <si>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</si>
  <si>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</si>
  <si>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</si>
  <si>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</si>
  <si>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</si>
  <si>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</si>
  <si>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</si>
  <si>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</si>
  <si>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</si>
  <si>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</si>
  <si>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</si>
  <si>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</si>
  <si>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</si>
  <si>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</si>
  <si>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</si>
  <si>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</si>
  <si>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</si>
  <si>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</si>
  <si>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</si>
  <si>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</si>
  <si>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</si>
  <si>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</si>
  <si>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</si>
  <si>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</si>
  <si>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</si>
  <si>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</si>
  <si>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</si>
  <si>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</si>
  <si>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</si>
  <si>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</si>
  <si>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</si>
  <si>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</si>
  <si>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</si>
  <si>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</si>
  <si>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</si>
  <si>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</si>
  <si>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</si>
  <si>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</si>
  <si>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</si>
  <si>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</si>
  <si>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</si>
  <si>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</si>
  <si>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</si>
  <si>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</si>
  <si>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</si>
  <si>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</si>
  <si>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</si>
  <si>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</si>
  <si>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</si>
  <si>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</si>
  <si>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</si>
  <si>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</si>
  <si>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</si>
  <si>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</si>
  <si>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</si>
  <si>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</si>
  <si>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</si>
  <si>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</si>
  <si>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</si>
  <si>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</si>
  <si>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</si>
  <si>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</si>
  <si>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</si>
  <si>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</si>
  <si>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</si>
  <si>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</si>
  <si>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</si>
  <si>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</si>
  <si>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</si>
  <si>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</si>
  <si>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</si>
  <si>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</si>
  <si>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</si>
  <si>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</si>
  <si>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</si>
  <si>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</si>
  <si>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</si>
  <si>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</si>
  <si>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</si>
  <si>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</si>
  <si>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</si>
  <si>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</si>
  <si>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</si>
  <si>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</si>
  <si>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</si>
  <si>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</si>
  <si>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</si>
  <si>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</si>
  <si>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</si>
  <si>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</si>
  <si>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</si>
  <si>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</si>
  <si>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</si>
  <si>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</si>
  <si>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</si>
  <si>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</si>
  <si>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</si>
  <si>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</si>
  <si>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</si>
  <si>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</si>
  <si>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</si>
  <si>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</si>
  <si>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</si>
  <si>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</si>
  <si>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</si>
  <si>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</si>
  <si>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</si>
  <si>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</si>
  <si>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</si>
  <si>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</si>
  <si>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</si>
  <si>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</si>
  <si>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</si>
  <si>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</si>
  <si>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</si>
  <si>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</si>
  <si>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</si>
  <si>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</si>
  <si>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</si>
  <si>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</si>
  <si>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</si>
  <si>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</si>
  <si>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</si>
  <si>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</si>
  <si>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</si>
  <si>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</si>
  <si>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</si>
  <si>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</si>
  <si>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</si>
  <si>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</si>
  <si>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</si>
  <si>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</si>
  <si>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</si>
  <si>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</si>
  <si>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</si>
  <si>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</si>
  <si>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</si>
  <si>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</si>
  <si>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</si>
  <si>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</si>
  <si>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</si>
  <si>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</si>
  <si>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</si>
  <si>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</si>
  <si>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</si>
  <si>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</si>
  <si>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</si>
  <si>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</si>
  <si>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</si>
  <si>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</si>
  <si>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</si>
  <si>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</si>
  <si>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</si>
  <si>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</si>
  <si>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</si>
  <si>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</si>
  <si>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</si>
  <si>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</si>
  <si>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</si>
  <si>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</si>
  <si>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</si>
  <si>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</si>
  <si>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</si>
  <si>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</si>
  <si>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</si>
  <si>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</si>
  <si>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</si>
  <si>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</si>
  <si>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</si>
  <si>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</si>
  <si>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</si>
  <si>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</si>
  <si>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</si>
  <si>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</si>
  <si>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</si>
  <si>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</si>
  <si>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</si>
  <si>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</si>
  <si>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</si>
  <si>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</si>
  <si>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</si>
  <si>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</si>
  <si>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</si>
  <si>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</si>
  <si>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</si>
  <si>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</si>
  <si>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</si>
  <si>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</si>
  <si>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</si>
  <si>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</si>
  <si>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</si>
  <si>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</si>
  <si>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</si>
  <si>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</si>
  <si>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</si>
  <si>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</si>
  <si>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</si>
  <si>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</si>
  <si>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</si>
  <si>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</si>
  <si>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</si>
  <si>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</si>
  <si>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</si>
  <si>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</si>
  <si>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</si>
  <si>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</si>
  <si>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</si>
  <si>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</si>
  <si>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</si>
  <si>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</si>
  <si>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</si>
  <si>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</si>
  <si>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</si>
  <si>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</si>
  <si>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</si>
  <si>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</si>
  <si>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</si>
  <si>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</si>
  <si>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</si>
  <si>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</si>
  <si>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</si>
  <si>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</si>
  <si>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</si>
  <si>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</si>
  <si>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</si>
  <si>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</si>
  <si>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</si>
  <si>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</si>
  <si>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</si>
  <si>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</si>
  <si>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</si>
  <si>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</si>
  <si>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</si>
  <si>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</si>
  <si>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</si>
  <si>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</si>
  <si>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</si>
  <si>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</si>
  <si>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</si>
  <si>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</si>
  <si>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</si>
  <si>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</si>
  <si>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</si>
  <si>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</si>
  <si>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</si>
  <si>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</si>
  <si>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</si>
  <si>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</si>
  <si>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</si>
  <si>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</si>
  <si>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</si>
  <si>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</si>
  <si>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</si>
  <si>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</si>
  <si>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</si>
  <si>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</si>
  <si>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</si>
  <si>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</si>
  <si>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</si>
  <si>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</si>
  <si>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</si>
  <si>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</si>
  <si>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</si>
  <si>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</si>
  <si>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</si>
  <si>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</si>
  <si>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</si>
  <si>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</si>
  <si>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</si>
  <si>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</si>
  <si>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</si>
  <si>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</si>
  <si>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</si>
  <si>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</si>
  <si>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</si>
  <si>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</si>
  <si>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</si>
  <si>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</si>
  <si>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</si>
  <si>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</si>
  <si>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</si>
  <si>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</si>
  <si>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</si>
  <si>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</si>
  <si>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</si>
  <si>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</si>
  <si>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</si>
  <si>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</si>
  <si>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</si>
  <si>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</si>
  <si>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</si>
  <si>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</si>
  <si>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</si>
  <si>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</si>
  <si>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</si>
  <si>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</si>
  <si>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</si>
  <si>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</si>
  <si>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</si>
  <si>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</si>
  <si>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</si>
  <si>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</si>
  <si>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</si>
  <si>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</si>
  <si>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</si>
  <si>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</si>
  <si>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</si>
  <si>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</si>
  <si>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</si>
  <si>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</si>
  <si>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</si>
  <si>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</si>
  <si>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</si>
  <si>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</si>
  <si>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</si>
  <si>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</si>
  <si>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</si>
  <si>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</si>
  <si>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</si>
  <si>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</si>
  <si>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</si>
  <si>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</si>
  <si>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</si>
  <si>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</si>
  <si>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</si>
  <si>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</si>
  <si>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</si>
  <si>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</si>
  <si>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</si>
  <si>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</si>
  <si>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</si>
  <si>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</si>
  <si>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</si>
  <si>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</si>
  <si>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</si>
  <si>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</si>
  <si>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</si>
  <si>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</si>
  <si>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</si>
  <si>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</si>
  <si>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</si>
  <si>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</si>
  <si>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</si>
  <si>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</si>
  <si>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</si>
  <si>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</si>
  <si>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</si>
  <si>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</si>
  <si>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</si>
  <si>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</si>
  <si>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</si>
  <si>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</si>
  <si>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</si>
  <si>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</si>
  <si>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</si>
  <si>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</si>
  <si>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</si>
  <si>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</si>
  <si>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</si>
  <si>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</si>
  <si>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</si>
  <si>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</si>
  <si>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</si>
  <si>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</si>
  <si>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</si>
  <si>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</si>
  <si>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</si>
  <si>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</si>
  <si>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</si>
  <si>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</si>
  <si>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</si>
  <si>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</si>
  <si>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</si>
  <si>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</si>
  <si>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</si>
  <si>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</si>
  <si>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</si>
  <si>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</si>
  <si>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</si>
  <si>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</si>
  <si>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</si>
  <si>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</si>
  <si>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</si>
  <si>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</si>
  <si>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</si>
  <si>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</si>
  <si>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</si>
  <si>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</si>
  <si>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</si>
  <si>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</si>
  <si>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</si>
  <si>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</si>
  <si>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</si>
  <si>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</si>
  <si>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</si>
  <si>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</si>
  <si>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</si>
  <si>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</si>
  <si>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</si>
  <si>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</si>
  <si>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</si>
  <si>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</si>
  <si>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</si>
  <si>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</si>
  <si>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</si>
  <si>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</si>
  <si>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</si>
  <si>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</si>
  <si>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</si>
  <si>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</si>
  <si>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</si>
  <si>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</si>
  <si>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</si>
  <si>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</si>
  <si>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</si>
  <si>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</si>
  <si>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</si>
  <si>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</si>
  <si>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</si>
  <si>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</si>
  <si>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</si>
  <si>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</si>
  <si>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</si>
  <si>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</si>
  <si>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</si>
  <si>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</si>
  <si>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</si>
  <si>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</si>
  <si>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</si>
  <si>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</si>
  <si>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</si>
  <si>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</si>
  <si>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</si>
  <si>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</si>
  <si>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</si>
  <si>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</si>
  <si>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</si>
  <si>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</si>
  <si>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</si>
  <si>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</si>
  <si>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</si>
  <si>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</si>
  <si>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</si>
  <si>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</si>
  <si>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</si>
  <si>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</si>
  <si>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</si>
  <si>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</si>
  <si>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</si>
  <si>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</si>
  <si>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</si>
  <si>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</si>
  <si>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</si>
  <si>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</si>
  <si>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</si>
  <si>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</si>
  <si>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</si>
  <si>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</si>
  <si>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</si>
  <si>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</si>
  <si>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</si>
  <si>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</si>
  <si>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</si>
  <si>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</si>
  <si>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</si>
  <si>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</si>
  <si>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</si>
  <si>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</si>
  <si>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</si>
  <si>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</si>
  <si>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</si>
  <si>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</si>
  <si>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</si>
  <si>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</si>
  <si>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</si>
  <si>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</si>
  <si>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</si>
  <si>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</si>
  <si>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</si>
  <si>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</si>
  <si>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</si>
  <si>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</si>
  <si>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</si>
  <si>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</si>
  <si>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</si>
  <si>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</si>
  <si>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</si>
  <si>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</si>
  <si>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</si>
  <si>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</si>
  <si>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</si>
  <si>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</si>
  <si>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</si>
  <si>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</si>
  <si>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</si>
  <si>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</si>
  <si>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</si>
  <si>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</si>
  <si>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</si>
  <si>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</si>
  <si>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</si>
  <si>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</si>
  <si>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</si>
  <si>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</si>
  <si>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</si>
  <si>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</si>
  <si>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</si>
  <si>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</si>
  <si>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</si>
  <si>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</si>
  <si>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</si>
  <si>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</si>
  <si>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</si>
  <si>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</si>
  <si>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</si>
  <si>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</si>
  <si>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</si>
  <si>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</si>
  <si>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</si>
  <si>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</si>
  <si>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</si>
  <si>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</si>
  <si>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</si>
  <si>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</si>
  <si>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</si>
  <si>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</si>
  <si>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</si>
  <si>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</si>
  <si>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</si>
  <si>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</si>
  <si>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</si>
  <si>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</si>
  <si>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</si>
  <si>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</si>
  <si>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</si>
  <si>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</si>
  <si>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</si>
  <si>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</si>
  <si>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</si>
  <si>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</si>
  <si>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</si>
  <si>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</si>
  <si>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</si>
  <si>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</si>
  <si>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</si>
  <si>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</si>
  <si>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</si>
  <si>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</si>
  <si>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</si>
  <si>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</si>
  <si>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</si>
  <si>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</si>
  <si>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</si>
  <si>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</si>
  <si>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</si>
  <si>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</si>
  <si>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</si>
  <si>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</si>
  <si>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</si>
  <si>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</si>
  <si>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</si>
  <si>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</si>
  <si>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</si>
  <si>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</si>
  <si>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</si>
  <si>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</si>
  <si>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</si>
  <si>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</si>
  <si>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</si>
  <si>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</si>
  <si>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</si>
  <si>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</si>
  <si>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</si>
  <si>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</si>
  <si>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</si>
  <si>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</si>
  <si>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</si>
  <si>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</si>
  <si>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</si>
  <si>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</si>
  <si>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</si>
  <si>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</si>
  <si>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</si>
  <si>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</si>
  <si>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</si>
  <si>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</si>
  <si>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</si>
  <si>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</si>
  <si>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</si>
  <si>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</si>
  <si>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</si>
  <si>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</si>
  <si>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</si>
  <si>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</si>
  <si>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</si>
  <si>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</si>
  <si>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</si>
  <si>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</si>
  <si>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</si>
  <si>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</si>
  <si>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</si>
  <si>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</si>
  <si>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</si>
  <si>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</si>
  <si>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</si>
  <si>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</si>
  <si>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</si>
  <si>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</si>
  <si>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</si>
  <si>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</si>
  <si>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</si>
  <si>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</si>
  <si>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</si>
  <si>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</si>
  <si>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</si>
  <si>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</si>
  <si>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</si>
  <si>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</si>
  <si>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</si>
  <si>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</si>
  <si>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</si>
  <si>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</si>
  <si>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</si>
  <si>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</si>
  <si>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</si>
  <si>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</si>
  <si>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</si>
  <si>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</si>
  <si>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</si>
  <si>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</si>
  <si>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</si>
  <si>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</si>
  <si>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</si>
  <si>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</si>
  <si>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</si>
  <si>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</si>
  <si>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</si>
  <si>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</si>
  <si>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</si>
  <si>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</si>
  <si>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</si>
  <si>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</si>
  <si>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</si>
  <si>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</si>
  <si>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</si>
  <si>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</si>
  <si>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</si>
  <si>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</si>
  <si>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</si>
  <si>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</si>
  <si>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</si>
  <si>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</si>
  <si>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</si>
  <si>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</si>
  <si>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</si>
  <si>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</si>
  <si>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</si>
  <si>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</si>
  <si>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</si>
  <si>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</si>
  <si>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</si>
  <si>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</si>
  <si>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</si>
  <si>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</si>
  <si>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</si>
  <si>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</si>
  <si>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</si>
  <si>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</si>
  <si>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</si>
  <si>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</si>
  <si>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</si>
  <si>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</si>
  <si>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</si>
  <si>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</si>
  <si>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</si>
  <si>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</si>
  <si>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</si>
  <si>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</si>
  <si>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</si>
  <si>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</si>
  <si>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</si>
  <si>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</si>
  <si>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</si>
  <si>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</si>
  <si>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</si>
  <si>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</si>
  <si>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</si>
  <si>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</si>
  <si>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</si>
  <si>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</si>
  <si>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</si>
  <si>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</si>
  <si>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</si>
  <si>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</si>
  <si>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</si>
  <si>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</si>
  <si>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</si>
  <si>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</si>
  <si>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</si>
  <si>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</si>
  <si>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</si>
  <si>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</si>
  <si>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</si>
  <si>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</si>
  <si>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</si>
  <si>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</si>
  <si>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</si>
  <si>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</si>
  <si>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</si>
  <si>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</si>
  <si>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</si>
  <si>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</si>
  <si>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</si>
  <si>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</si>
  <si>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</si>
  <si>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</si>
  <si>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</si>
  <si>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</si>
  <si>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</si>
  <si>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</si>
  <si>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</si>
  <si>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</si>
  <si>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</si>
  <si>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</si>
  <si>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</si>
  <si>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</si>
  <si>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</si>
  <si>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</si>
  <si>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</si>
  <si>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</si>
  <si>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</si>
  <si>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</si>
  <si>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</si>
  <si>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</si>
  <si>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</si>
  <si>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</si>
  <si>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</si>
  <si>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</si>
  <si>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</si>
  <si>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</si>
  <si>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</si>
  <si>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</si>
  <si>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</si>
  <si>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</si>
  <si>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</si>
  <si>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</si>
  <si>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</si>
  <si>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</si>
  <si>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</si>
  <si>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</si>
  <si>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</si>
  <si>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</si>
  <si>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</si>
  <si>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</si>
  <si>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</si>
  <si>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</si>
  <si>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</si>
  <si>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</si>
  <si>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</si>
  <si>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</si>
  <si>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</si>
  <si>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</si>
  <si>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</si>
  <si>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</si>
  <si>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</si>
  <si>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</si>
  <si>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</si>
  <si>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</si>
  <si>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</si>
  <si>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</si>
  <si>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</si>
  <si>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</si>
  <si>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</si>
  <si>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</si>
  <si>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</si>
  <si>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</si>
  <si>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</si>
  <si>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</si>
  <si>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</si>
  <si>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</si>
  <si>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</si>
  <si>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</si>
  <si>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</si>
  <si>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</si>
  <si>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</si>
  <si>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</si>
  <si>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</si>
  <si>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</si>
  <si>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</si>
  <si>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</si>
  <si>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</si>
  <si>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</si>
  <si>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</si>
  <si>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</si>
  <si>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</si>
  <si>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</si>
  <si>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</si>
  <si>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</si>
  <si>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</si>
  <si>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</si>
  <si>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</si>
  <si>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</si>
  <si>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</si>
  <si>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</si>
  <si>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</si>
  <si>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</si>
  <si>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</si>
  <si>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</si>
  <si>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</si>
  <si>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</si>
  <si>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</si>
  <si>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</si>
  <si>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</si>
  <si>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</si>
  <si>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</si>
  <si>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</si>
  <si>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</si>
  <si>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</si>
  <si>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</si>
  <si>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</si>
  <si>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</si>
  <si>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</si>
  <si>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</si>
  <si>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</si>
  <si>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</si>
  <si>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</si>
  <si>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</si>
  <si>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</si>
  <si>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</si>
  <si>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</si>
  <si>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</si>
  <si>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</si>
  <si>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</si>
  <si>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</si>
  <si>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</si>
  <si>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</si>
  <si>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</si>
  <si>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</si>
  <si>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</si>
  <si>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</si>
  <si>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</si>
  <si>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</si>
  <si>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</si>
  <si>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</si>
  <si>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</si>
  <si>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</si>
  <si>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</si>
  <si>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</si>
  <si>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</si>
  <si>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</si>
  <si>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</si>
  <si>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</si>
  <si>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</si>
  <si>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</si>
  <si>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</si>
  <si>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</si>
  <si>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</si>
  <si>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</si>
  <si>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</si>
  <si>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</si>
  <si>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</si>
  <si>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</si>
  <si>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</si>
  <si>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</si>
  <si>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</si>
  <si>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</si>
  <si>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</si>
  <si>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</si>
  <si>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</si>
  <si>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</si>
  <si>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</si>
  <si>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</si>
  <si>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</si>
  <si>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</si>
  <si>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</si>
  <si>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</si>
  <si>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</si>
  <si>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</si>
  <si>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</si>
  <si>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</si>
  <si>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</si>
  <si>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</si>
  <si>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</si>
  <si>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</si>
  <si>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</si>
  <si>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</si>
  <si>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</si>
  <si>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</si>
  <si>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</si>
  <si>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</si>
  <si>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</si>
  <si>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</si>
  <si>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</si>
  <si>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</si>
  <si>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</si>
  <si>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</si>
  <si>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</si>
  <si>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</si>
  <si>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</si>
  <si>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</si>
  <si>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</si>
  <si>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</si>
  <si>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</si>
  <si>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</si>
  <si>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</si>
  <si>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</si>
  <si>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</si>
  <si>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</si>
  <si>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</si>
  <si>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</si>
  <si>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</si>
  <si>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</si>
  <si>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</si>
  <si>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</si>
  <si>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</si>
  <si>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</si>
  <si>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</si>
  <si>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</si>
  <si>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</si>
  <si>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</si>
  <si>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</si>
  <si>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</si>
  <si>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</si>
  <si>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</si>
  <si>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</si>
  <si>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</si>
  <si>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</si>
  <si>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</si>
  <si>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</si>
  <si>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</si>
  <si>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</si>
  <si>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</si>
  <si>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</si>
  <si>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</si>
  <si>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</si>
  <si>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</si>
  <si>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</si>
  <si>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</si>
  <si>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</si>
  <si>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</si>
  <si>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</si>
  <si>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</si>
  <si>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</si>
  <si>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</si>
  <si>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</si>
  <si>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</si>
  <si>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</si>
  <si>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</si>
  <si>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</si>
  <si>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</si>
  <si>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</si>
  <si>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</si>
  <si>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</si>
  <si>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</si>
  <si>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</si>
  <si>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</si>
  <si>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</si>
  <si>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</si>
  <si>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</si>
  <si>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</si>
  <si>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</si>
  <si>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</si>
  <si>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</si>
  <si>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</si>
  <si>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</si>
  <si>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</si>
  <si>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</si>
  <si>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</si>
  <si>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</si>
  <si>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</si>
  <si>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</si>
  <si>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</si>
  <si>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</si>
  <si>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</si>
  <si>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</si>
  <si>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</si>
  <si>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</si>
  <si>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</si>
  <si>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</si>
  <si>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</si>
  <si>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</si>
  <si>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</si>
  <si>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</si>
  <si>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</si>
  <si>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</si>
  <si>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</si>
  <si>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</si>
  <si>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</si>
  <si>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</si>
  <si>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</si>
  <si>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</si>
  <si>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</si>
  <si>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</si>
  <si>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</si>
  <si>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</si>
  <si>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</si>
  <si>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</si>
  <si>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</si>
  <si>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</si>
  <si>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</si>
  <si>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</si>
  <si>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</si>
  <si>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</si>
  <si>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</si>
  <si>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</si>
  <si>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</si>
  <si>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</si>
  <si>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</si>
  <si>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</si>
  <si>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</si>
  <si>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</si>
  <si>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</si>
  <si>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</si>
  <si>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</si>
  <si>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</si>
  <si>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</si>
  <si>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</si>
  <si>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</si>
  <si>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</si>
  <si>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</si>
  <si>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</si>
  <si>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</si>
  <si>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</si>
  <si>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</si>
  <si>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</si>
  <si>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</si>
  <si>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</si>
  <si>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</si>
  <si>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</si>
  <si>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</si>
  <si>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</si>
  <si>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</si>
  <si>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</si>
  <si>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</si>
  <si>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</si>
  <si>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</si>
  <si>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</si>
  <si>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</si>
  <si>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</si>
  <si>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</si>
  <si>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</si>
  <si>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</si>
  <si>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</si>
  <si>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</si>
  <si>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</si>
  <si>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</si>
  <si>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</si>
  <si>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</si>
  <si>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</si>
  <si>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</si>
  <si>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</si>
  <si>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</si>
  <si>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</si>
  <si>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</si>
  <si>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</si>
  <si>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</si>
  <si>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</si>
  <si>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</si>
  <si>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</si>
  <si>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</si>
  <si>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</si>
  <si>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</si>
  <si>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</si>
  <si>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</si>
  <si>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</si>
  <si>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</si>
  <si>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</si>
  <si>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</si>
  <si>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</si>
  <si>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</si>
  <si>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</si>
  <si>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</si>
  <si>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</si>
  <si>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</si>
  <si>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</si>
  <si>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</si>
  <si>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</si>
  <si>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</si>
  <si>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</si>
  <si>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</si>
  <si>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</si>
  <si>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</si>
  <si>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</si>
  <si>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</si>
  <si>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</si>
  <si>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</si>
  <si>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</si>
  <si>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</si>
  <si>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</si>
  <si>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</si>
  <si>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</si>
  <si>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</si>
  <si>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</si>
  <si>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</si>
  <si>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</si>
  <si>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</si>
  <si>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</si>
  <si>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</si>
  <si>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</si>
  <si>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</si>
  <si>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</si>
  <si>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</si>
  <si>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</si>
  <si>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</si>
  <si>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</si>
  <si>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</si>
  <si>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</si>
  <si>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</si>
  <si>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</si>
  <si>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</si>
  <si>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</si>
  <si>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</si>
  <si>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</si>
  <si>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</si>
  <si>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</si>
  <si>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</si>
  <si>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</si>
  <si>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</si>
  <si>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</si>
  <si>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</si>
  <si>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</si>
  <si>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</si>
  <si>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</si>
  <si>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</si>
  <si>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</si>
  <si>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</si>
  <si>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</si>
  <si>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</si>
  <si>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</si>
  <si>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</si>
  <si>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</si>
  <si>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</si>
  <si>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</si>
  <si>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</si>
  <si>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</si>
  <si>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</si>
  <si>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</si>
  <si>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</si>
  <si>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</si>
  <si>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</si>
  <si>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</si>
  <si>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</si>
  <si>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</si>
  <si>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</si>
  <si>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</si>
  <si>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</si>
  <si>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</si>
  <si>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</si>
  <si>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</si>
  <si>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</si>
  <si>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</si>
  <si>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</si>
  <si>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</si>
  <si>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</si>
  <si>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</si>
  <si>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</si>
  <si>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</si>
  <si>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</si>
  <si>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</si>
  <si>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</si>
  <si>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</si>
  <si>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</si>
  <si>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</si>
  <si>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</si>
  <si>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</si>
  <si>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</si>
  <si>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</si>
  <si>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</si>
  <si>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</si>
  <si>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</si>
  <si>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</si>
  <si>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</si>
  <si>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</si>
  <si>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</si>
  <si>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</si>
  <si>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</si>
  <si>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</si>
  <si>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</si>
  <si>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</si>
  <si>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</si>
  <si>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</si>
  <si>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</si>
  <si>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</si>
  <si>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</si>
  <si>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</si>
  <si>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</si>
  <si>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</si>
  <si>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</si>
  <si>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</si>
  <si>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</si>
  <si>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</si>
  <si>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</si>
  <si>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</si>
  <si>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</si>
  <si>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</si>
  <si>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</si>
  <si>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</si>
  <si>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</si>
  <si>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</si>
  <si>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</si>
  <si>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</si>
  <si>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</si>
  <si>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</si>
  <si>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</si>
  <si>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</si>
  <si>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</si>
  <si>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</si>
  <si>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</si>
  <si>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</si>
  <si>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</si>
  <si>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</si>
  <si>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</si>
  <si>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</si>
  <si>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</si>
  <si>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</si>
  <si>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</si>
  <si>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</si>
  <si>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</si>
  <si>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</si>
  <si>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</si>
  <si>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</si>
  <si>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</si>
  <si>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</si>
  <si>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</si>
  <si>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</si>
  <si>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</si>
  <si>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</si>
  <si>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</si>
  <si>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</si>
  <si>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</si>
  <si>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</si>
  <si>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</si>
  <si>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</si>
  <si>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</si>
  <si>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</si>
  <si>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</si>
  <si>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</si>
  <si>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</si>
  <si>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</si>
  <si>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</si>
  <si>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</si>
  <si>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</si>
  <si>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</si>
  <si>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</si>
  <si>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</si>
  <si>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</si>
  <si>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</si>
  <si>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</si>
  <si>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</si>
  <si>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</si>
  <si>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</si>
  <si>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</si>
  <si>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</si>
  <si>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</si>
  <si>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</si>
  <si>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</si>
  <si>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</si>
  <si>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</si>
  <si>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</si>
  <si>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</si>
  <si>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</si>
  <si>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</si>
  <si>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</si>
  <si>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</si>
  <si>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</si>
  <si>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</si>
  <si>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</si>
  <si>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</si>
  <si>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</si>
  <si>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</si>
  <si>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</si>
  <si>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</si>
  <si>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</si>
  <si>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</si>
  <si>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</si>
  <si>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</si>
  <si>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</si>
  <si>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</si>
  <si>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</si>
  <si>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</si>
  <si>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</si>
  <si>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</si>
  <si>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</si>
  <si>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</si>
  <si>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</si>
  <si>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</si>
  <si>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</si>
  <si>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</si>
  <si>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</si>
  <si>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</si>
  <si>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</si>
  <si>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</si>
  <si>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</si>
  <si>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</si>
  <si>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</si>
  <si>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</si>
  <si>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</si>
  <si>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</si>
  <si>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</si>
  <si>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</si>
  <si>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</si>
  <si>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</si>
  <si>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</si>
  <si>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</si>
  <si>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</si>
  <si>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</si>
  <si>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</si>
  <si>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</si>
  <si>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</si>
  <si>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</si>
  <si>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</si>
  <si>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</si>
  <si>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</si>
  <si>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</si>
  <si>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</si>
  <si>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</si>
  <si>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</si>
  <si>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</si>
  <si>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</si>
  <si>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</si>
  <si>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</si>
  <si>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</si>
  <si>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</si>
  <si>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</si>
  <si>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</si>
  <si>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</si>
  <si>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</si>
  <si>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</si>
  <si>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</si>
  <si>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</si>
  <si>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</si>
  <si>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</si>
  <si>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</si>
  <si>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</si>
  <si>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</si>
  <si>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</si>
  <si>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</si>
  <si>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</si>
  <si>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</si>
  <si>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</si>
  <si>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</si>
  <si>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</si>
  <si>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</si>
  <si>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</si>
  <si>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</si>
  <si>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</si>
  <si>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</si>
  <si>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</si>
  <si>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</si>
  <si>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</si>
  <si>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</si>
  <si>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</si>
  <si>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</si>
  <si>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</si>
  <si>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</si>
  <si>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</si>
  <si>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30000 to 34999</t>
  </si>
  <si>
    <t>40000 to 44999</t>
  </si>
  <si>
    <t>45000 to 49999</t>
  </si>
  <si>
    <t>Greater than or equal to 50000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</si>
  <si>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</si>
  <si>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</si>
  <si>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</si>
  <si>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</si>
  <si>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</si>
  <si>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</si>
  <si>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</si>
  <si>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</si>
  <si>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</si>
  <si>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</si>
  <si>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</si>
  <si>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</si>
  <si>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</si>
  <si>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</si>
  <si>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</si>
  <si>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</si>
  <si>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</si>
  <si>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</t>
  </si>
  <si>
    <t>Max</t>
  </si>
  <si>
    <t>Var</t>
  </si>
  <si>
    <t>SD</t>
  </si>
  <si>
    <t>successful campaigns</t>
  </si>
  <si>
    <t>unsuccessful campaigns</t>
  </si>
  <si>
    <t>Questions:</t>
  </si>
  <si>
    <t>1. Use your data to determine whether the mean or the median better summarizes the data.</t>
  </si>
  <si>
    <t>2. Use your data to determine if there is more variability with successful or unsuccessful campaigns. Does this make sense? Why or why not?</t>
  </si>
  <si>
    <t>Answer: There is more variability with successful campaigns with a greater standard deviation than unsuccessful campaigns. This makes sense because it means the values are spread out more and it tells how far the number is from the average.</t>
  </si>
  <si>
    <t>Answer: The median best summarizes the data; it does a better job of describing the center of the distribution than the mean because the distribution of the data is skewed.</t>
  </si>
  <si>
    <t>Sum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</si>
</sst>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4" formatCode="_(&quot;$&quot;* #,##0_);_(&quot;$&quot;* \(#,##0\);_(&quot;$&quot;* &quot;-&quot;??_);_(@_)"/>
    <numFmt numFmtId="175" formatCode="[$AUD]\ #,##0_);\([$AUD]\ #,##0\)"/>
    <numFmt numFmtId="176" formatCode="[$CAD]\ #,##0_);\([$CAD]\ #,##0\)"/>
    <numFmt numFmtId="177" formatCode="#,##0\ [$CHF-100C];\-#,##0\ [$CHF-100C]"/>
    <numFmt numFmtId="178" formatCode="[$DKK]\ #,##0_);\([$DKK]\ #,##0\)"/>
    <numFmt numFmtId="179" formatCode="[$GBP]\ #,##0_);\([$GBP]\ #,##0\)"/>
    <numFmt numFmtId="180" formatCode="#,##0\ [$€-410];\-#,##0\ [$€-410]"/>
    <numFmt numFmtId="186" formatCode="[$USD]\ #,##0_);\([$USD]\ #,##0\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0" fillId="0" borderId="0" xfId="0" applyNumberFormat="1"/>
    <xf numFmtId="9" fontId="0" fillId="0" borderId="0" xfId="42" applyFont="1"/>
    <xf numFmtId="0" fontId="0" fillId="0" borderId="0" xfId="0" applyAlignment="1">
      <alignment horizontal="right"/>
    </xf>
    <xf numFmtId="0" fontId="16" fillId="0" borderId="0" xfId="0" applyFon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86" formatCode="[$USD]\ #,##0_);\([$USD]\ #,##0\)"/>
    </dxf>
    <dxf>
      <fill>
        <patternFill>
          <bgColor rgb="FF00B050"/>
        </patternFill>
      </fill>
    </dxf>
    <dxf>
      <fill>
        <patternFill>
          <bgColor rgb="FF45B21A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FFCC66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45B21A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FFCC66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45B21A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FFCC66"/>
        </patternFill>
      </fill>
    </dxf>
    <dxf>
      <fill>
        <patternFill>
          <bgColor theme="8" tint="0.39994506668294322"/>
        </patternFill>
      </fill>
    </dxf>
    <dxf>
      <numFmt numFmtId="180" formatCode="#,##0\ [$€-410];\-#,##0\ [$€-410]"/>
    </dxf>
    <dxf>
      <numFmt numFmtId="179" formatCode="[$GBP]\ #,##0_);\([$GBP]\ #,##0\)"/>
    </dxf>
    <dxf>
      <numFmt numFmtId="178" formatCode="[$DKK]\ #,##0_);\([$DKK]\ #,##0\)"/>
    </dxf>
    <dxf>
      <numFmt numFmtId="177" formatCode="#,##0\ [$CHF-100C];\-#,##0\ [$CHF-100C]"/>
    </dxf>
    <dxf>
      <numFmt numFmtId="176" formatCode="[$CAD]\ #,##0_);\([$CAD]\ #,##0\)"/>
    </dxf>
    <dxf>
      <numFmt numFmtId="175" formatCode="[$AUD]\ #,##0_);\([$AUD]\ #,##0\)"/>
    </dxf>
    <dxf>
      <numFmt numFmtId="174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CC66"/>
      <color rgb="FFFF9999"/>
      <color rgb="FF45B2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80E-8AD1-F8D4B08DE358}"/>
            </c:ext>
          </c:extLst>
        </c:ser>
        <c:ser>
          <c:idx val="1"/>
          <c:order val="1"/>
          <c:tx>
            <c:strRef>
              <c:f>'Pivot Table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Category'!$C$6:$C$15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2-480E-8AD1-F8D4B08DE358}"/>
            </c:ext>
          </c:extLst>
        </c:ser>
        <c:ser>
          <c:idx val="2"/>
          <c:order val="2"/>
          <c:tx>
            <c:strRef>
              <c:f>'Pivot Table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Category'!$D$6:$D$15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2-480E-8AD1-F8D4B08DE358}"/>
            </c:ext>
          </c:extLst>
        </c:ser>
        <c:ser>
          <c:idx val="3"/>
          <c:order val="3"/>
          <c:tx>
            <c:strRef>
              <c:f>'Pivot Table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Category'!$E$6:$E$15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7-4902-B234-7328EDE9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211471"/>
        <c:axId val="288212719"/>
      </c:barChart>
      <c:catAx>
        <c:axId val="2882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2719"/>
        <c:crosses val="autoZero"/>
        <c:auto val="1"/>
        <c:lblAlgn val="ctr"/>
        <c:lblOffset val="100"/>
        <c:noMultiLvlLbl val="0"/>
      </c:catAx>
      <c:valAx>
        <c:axId val="2882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F-419B-9413-8D115A44AF8D}"/>
            </c:ext>
          </c:extLst>
        </c:ser>
        <c:ser>
          <c:idx val="1"/>
          <c:order val="1"/>
          <c:tx>
            <c:strRef>
              <c:f>'Pivot Table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F-419B-9413-8D115A44AF8D}"/>
            </c:ext>
          </c:extLst>
        </c:ser>
        <c:ser>
          <c:idx val="2"/>
          <c:order val="2"/>
          <c:tx>
            <c:strRef>
              <c:f>'Pivot Table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F-419B-9413-8D115A44AF8D}"/>
            </c:ext>
          </c:extLst>
        </c:ser>
        <c:ser>
          <c:idx val="3"/>
          <c:order val="3"/>
          <c:tx>
            <c:strRef>
              <c:f>'Pivot Table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75F-AA7F-EE22B3E0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02559"/>
        <c:axId val="180402975"/>
      </c:barChart>
      <c:catAx>
        <c:axId val="1804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975"/>
        <c:crosses val="autoZero"/>
        <c:auto val="1"/>
        <c:lblAlgn val="ctr"/>
        <c:lblOffset val="100"/>
        <c:noMultiLvlLbl val="0"/>
      </c:catAx>
      <c:valAx>
        <c:axId val="1804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Date Created Con!PivotTable2</c:name>
    <c:fmtId val="1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Date Created Con'!$B$5:$B$6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- Date Created Con'!$A$7:$A$19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 Con'!$B$7:$B$19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E-4CFF-BAC5-DCC88B5D9CCF}"/>
            </c:ext>
          </c:extLst>
        </c:ser>
        <c:ser>
          <c:idx val="1"/>
          <c:order val="1"/>
          <c:tx>
            <c:strRef>
              <c:f>'Pivot Table - Date Created Con'!$C$5:$C$6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- Date Created Con'!$A$7:$A$19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 Con'!$C$7:$C$19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E-4CFF-BAC5-DCC88B5D9CCF}"/>
            </c:ext>
          </c:extLst>
        </c:ser>
        <c:ser>
          <c:idx val="2"/>
          <c:order val="2"/>
          <c:tx>
            <c:strRef>
              <c:f>'Pivot Table - Date Created Con'!$D$5:$D$6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- Date Created Con'!$A$7:$A$19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Date Created Con'!$D$7:$D$19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E-4CFF-BAC5-DCC88B5D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31631"/>
        <c:axId val="381132047"/>
      </c:lineChart>
      <c:catAx>
        <c:axId val="3811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32047"/>
        <c:crosses val="autoZero"/>
        <c:auto val="1"/>
        <c:lblAlgn val="ctr"/>
        <c:lblOffset val="100"/>
        <c:noMultiLvlLbl val="0"/>
      </c:catAx>
      <c:valAx>
        <c:axId val="3811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1916010498687E-2"/>
          <c:y val="0.18739756488772236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89C-8B8B-42B82FB259AB}"/>
            </c:ext>
          </c:extLst>
        </c:ser>
        <c:ser>
          <c:idx val="1"/>
          <c:order val="1"/>
          <c:tx>
            <c:strRef>
              <c:f>'Crowdfunding 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B-489C-8B8B-42B82FB259AB}"/>
            </c:ext>
          </c:extLst>
        </c:ser>
        <c:ser>
          <c:idx val="2"/>
          <c:order val="2"/>
          <c:tx>
            <c:strRef>
              <c:f>'Crowdfunding Goal Analysis'!$I$2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Goal Analysis'!$B$3:$B$14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B-489C-8B8B-42B82FB2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9903"/>
        <c:axId val="177212399"/>
      </c:lineChart>
      <c:catAx>
        <c:axId val="1772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2399"/>
        <c:crosses val="autoZero"/>
        <c:auto val="1"/>
        <c:lblAlgn val="ctr"/>
        <c:lblOffset val="100"/>
        <c:noMultiLvlLbl val="0"/>
      </c:catAx>
      <c:valAx>
        <c:axId val="177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Currency!PivotTable8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Donation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- Currency'!$B$3:$B$4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Currency'!$A$5:$A$12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- Currency'!$B$5:$B$12</c:f>
              <c:numCache>
                <c:formatCode>General</c:formatCode>
                <c:ptCount val="7"/>
                <c:pt idx="0">
                  <c:v>157.48591988486447</c:v>
                </c:pt>
                <c:pt idx="1">
                  <c:v>174.32004626060137</c:v>
                </c:pt>
                <c:pt idx="2">
                  <c:v>230.99409053590085</c:v>
                </c:pt>
                <c:pt idx="3">
                  <c:v>84.921052631578945</c:v>
                </c:pt>
                <c:pt idx="4">
                  <c:v>86</c:v>
                </c:pt>
                <c:pt idx="5">
                  <c:v>167.83635791366908</c:v>
                </c:pt>
                <c:pt idx="6">
                  <c:v>3089.8988179682051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D7F-B12E-8C97CBCFFCD5}"/>
            </c:ext>
          </c:extLst>
        </c:ser>
        <c:ser>
          <c:idx val="1"/>
          <c:order val="1"/>
          <c:tx>
            <c:strRef>
              <c:f>'Pivot Table - Currency'!$C$3:$C$4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Currency'!$A$5:$A$12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- Currency'!$C$5:$C$12</c:f>
              <c:numCache>
                <c:formatCode>General</c:formatCode>
                <c:ptCount val="7"/>
                <c:pt idx="0">
                  <c:v>1055.8780775345165</c:v>
                </c:pt>
                <c:pt idx="1">
                  <c:v>870.48137543535063</c:v>
                </c:pt>
                <c:pt idx="2">
                  <c:v>320.81126629910705</c:v>
                </c:pt>
                <c:pt idx="3">
                  <c:v>626.4635073711994</c:v>
                </c:pt>
                <c:pt idx="4">
                  <c:v>1061.116094646633</c:v>
                </c:pt>
                <c:pt idx="5">
                  <c:v>1243.8509246050514</c:v>
                </c:pt>
                <c:pt idx="6">
                  <c:v>18159.159895883564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D7F-B12E-8C97CBCFFCD5}"/>
            </c:ext>
          </c:extLst>
        </c:ser>
        <c:ser>
          <c:idx val="2"/>
          <c:order val="2"/>
          <c:tx>
            <c:strRef>
              <c:f>'Pivot Table - Currency'!$D$3:$D$4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Currency'!$A$5:$A$12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- Currency'!$D$5:$D$12</c:f>
              <c:numCache>
                <c:formatCode>General</c:formatCode>
                <c:ptCount val="7"/>
                <c:pt idx="0">
                  <c:v>51.004950495049506</c:v>
                </c:pt>
                <c:pt idx="1">
                  <c:v>93.348484848484844</c:v>
                </c:pt>
                <c:pt idx="2">
                  <c:v>48.993956043956047</c:v>
                </c:pt>
                <c:pt idx="3">
                  <c:v>30.997175141242938</c:v>
                </c:pt>
                <c:pt idx="4">
                  <c:v>77.666666666666671</c:v>
                </c:pt>
                <c:pt idx="6">
                  <c:v>689.42935902965269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E-4D7F-B12E-8C97CBCFFCD5}"/>
            </c:ext>
          </c:extLst>
        </c:ser>
        <c:ser>
          <c:idx val="3"/>
          <c:order val="3"/>
          <c:tx>
            <c:strRef>
              <c:f>'Pivot Table - Currency'!$E$3:$E$4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Currency'!$A$5:$A$12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Table - Currency'!$E$5:$E$12</c:f>
              <c:numCache>
                <c:formatCode>General</c:formatCode>
                <c:ptCount val="7"/>
                <c:pt idx="0">
                  <c:v>1840.985441702692</c:v>
                </c:pt>
                <c:pt idx="1">
                  <c:v>1525.7362851251587</c:v>
                </c:pt>
                <c:pt idx="2">
                  <c:v>859.33051222932841</c:v>
                </c:pt>
                <c:pt idx="3">
                  <c:v>1284.7777582165054</c:v>
                </c:pt>
                <c:pt idx="4">
                  <c:v>1784.891325715053</c:v>
                </c:pt>
                <c:pt idx="5">
                  <c:v>1987.9466891637878</c:v>
                </c:pt>
                <c:pt idx="6">
                  <c:v>29942.378806629811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DE-4D7F-B12E-8C97CBCF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68767"/>
        <c:axId val="175070847"/>
      </c:barChart>
      <c:catAx>
        <c:axId val="1750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847"/>
        <c:crosses val="autoZero"/>
        <c:auto val="1"/>
        <c:lblAlgn val="ctr"/>
        <c:lblOffset val="100"/>
        <c:noMultiLvlLbl val="0"/>
      </c:catAx>
      <c:valAx>
        <c:axId val="175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750570</xdr:colOff>
      <xdr:row>1</xdr:row>
      <xdr:rowOff>41910</xdr:rowOff>
    </xdr:from>
    <xdr:to>
      <xdr:col>14</xdr:col>
      <xdr:colOff>468630</xdr:colOff>
      <xdr:row>17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C5E3B-29DF-E1FC-FE6D-38DDB354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3</xdr:row>
      <xdr:rowOff>49530</xdr:rowOff>
    </xdr:from>
    <xdr:to>
      <xdr:col>17</xdr:col>
      <xdr:colOff>384810</xdr:colOff>
      <xdr:row>23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8798FF-3BFC-7218-71BB-786B120C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4</xdr:row>
      <xdr:rowOff>15240</xdr:rowOff>
    </xdr:from>
    <xdr:to>
      <xdr:col>11</xdr:col>
      <xdr:colOff>590550</xdr:colOff>
      <xdr:row>18</xdr:row>
      <xdr:rowOff>194310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5B52E-E865-1F31-1C7E-57BD04B02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1320164</xdr:colOff>
      <xdr:row>15</xdr:row>
      <xdr:rowOff>144780</xdr:rowOff>
    </xdr:from>
    <xdr:to>
      <xdr:col>8</xdr:col>
      <xdr:colOff>666749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D71A-E41E-3625-7A47-9BD62D7C4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489585</xdr:colOff>
      <xdr:row>2</xdr:row>
      <xdr:rowOff>30480</xdr:rowOff>
    </xdr:from>
    <xdr:to>
      <xdr:col>15</xdr:col>
      <xdr:colOff>156211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646E9-095F-664A-5D0D-2A12EB58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jain" refreshedDate="44979.507257754631" createdVersion="8" refreshedVersion="8" minRefreshableVersion="3" recordCount="1000" xr:uid="{259C067F-BBAE-4AFB-BE06-D699EDA7BA1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iya jain" refreshedDate="44979.578497569448" createdVersion="8" refreshedVersion="8" minRefreshableVersion="3" recordCount="1001" xr:uid="{5071F7DD-6A0C-4D17-8135-D1317876DA8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2A83E-C9EB-48A4-8418-87979FA561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16896-BA08-4E5D-8B3B-8628497B496C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C6522-702D-48E7-993F-116F8BB0A310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65B30-CEA9-44E3-AFB5-CBAC59BEEE93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axis="axisRow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Sum of average donation" fld="8" baseField="0" baseItem="0" numFmtId="174"/>
  </dataFields>
  <formats count="8">
    <format dxfId="25">
      <pivotArea outline="0" collapsedLevelsAreSubtotals="1" fieldPosition="0"/>
    </format>
    <format dxfId="24">
      <pivotArea collapsedLevelsAreSubtotals="1" fieldPosition="0">
        <references count="1">
          <reference field="9" count="1">
            <x v="0"/>
          </reference>
        </references>
      </pivotArea>
    </format>
    <format dxfId="23">
      <pivotArea collapsedLevelsAreSubtotals="1" fieldPosition="0">
        <references count="1">
          <reference field="9" count="1">
            <x v="1"/>
          </reference>
        </references>
      </pivotArea>
    </format>
    <format dxfId="22">
      <pivotArea collapsedLevelsAreSubtotals="1" fieldPosition="0">
        <references count="1">
          <reference field="9" count="1">
            <x v="2"/>
          </reference>
        </references>
      </pivotArea>
    </format>
    <format dxfId="21">
      <pivotArea collapsedLevelsAreSubtotals="1" fieldPosition="0">
        <references count="1">
          <reference field="9" count="1">
            <x v="3"/>
          </reference>
        </references>
      </pivotArea>
    </format>
    <format dxfId="20">
      <pivotArea collapsedLevelsAreSubtotals="1" fieldPosition="0">
        <references count="1">
          <reference field="9" count="1">
            <x v="4"/>
          </reference>
        </references>
      </pivotArea>
    </format>
    <format dxfId="19">
      <pivotArea collapsedLevelsAreSubtotals="1" fieldPosition="0">
        <references count="1">
          <reference field="9" count="1">
            <x v="5"/>
          </reference>
        </references>
      </pivotArea>
    </format>
    <format dxfId="0">
      <pivotArea collapsedLevelsAreSubtotals="1" fieldPosition="0">
        <references count="1">
          <reference field="9" count="1">
            <x v="6"/>
          </reference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FA8F-297A-4ECF-AD39-920DDFCA73D4}">
  <dimension ref="A2:Q15"/>
  <sheetViews>
    <sheetView workbookViewId="0"/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  <col min="8" max="8" width="12.1484375" bestFit="1" customWidth="1"/>
    <col min="9" max="9" width="14.296875" bestFit="1" customWidth="1"/>
    <col min="10" max="10" width="9.8984375" bestFit="1" customWidth="1"/>
    <col min="11" max="11" width="15.34765625" bestFit="1" customWidth="1"/>
    <col min="12" max="12" width="11.6484375" bestFit="1" customWidth="1"/>
    <col min="13" max="14" width="2.6484375" bestFit="1" customWidth="1"/>
    <col min="15" max="15" width="6.3984375" bestFit="1" customWidth="1"/>
    <col min="16" max="16" width="15.34765625" bestFit="1" customWidth="1"/>
    <col min="17" max="17" width="3.6484375" bestFit="1" customWidth="1"/>
    <col min="18" max="19" width="2.6484375" bestFit="1" customWidth="1"/>
    <col min="20" max="20" width="5.84765625" customWidth="1"/>
    <col min="21" max="21" width="3.6484375" bestFit="1" customWidth="1"/>
    <col min="22" max="22" width="6.3984375" bestFit="1" customWidth="1"/>
    <col min="23" max="23" width="11.6484375" bestFit="1" customWidth="1"/>
    <col min="24" max="27" width="2.6484375" bestFit="1" customWidth="1"/>
    <col min="28" max="28" width="3.6484375" bestFit="1" customWidth="1"/>
    <col min="29" max="29" width="6.3984375" bestFit="1" customWidth="1"/>
    <col min="30" max="30" width="14.69921875" bestFit="1" customWidth="1"/>
    <col min="31" max="31" width="20.1484375" bestFit="1" customWidth="1"/>
    <col min="32" max="32" width="16.44921875" bestFit="1" customWidth="1"/>
  </cols>
  <sheetData>
    <row r="2" spans="1:17" x14ac:dyDescent="0.6">
      <c r="A2" s="9" t="s">
        <v>6</v>
      </c>
      <c r="B2" t="s">
        <v>21</v>
      </c>
    </row>
    <row r="4" spans="1:17" x14ac:dyDescent="0.6">
      <c r="A4" s="9" t="s">
        <v>2069</v>
      </c>
      <c r="B4" s="9" t="s">
        <v>2070</v>
      </c>
    </row>
    <row r="5" spans="1:17" x14ac:dyDescent="0.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P5" s="13">
        <v>41</v>
      </c>
      <c r="Q5" s="13">
        <v>130</v>
      </c>
    </row>
    <row r="6" spans="1:17" x14ac:dyDescent="0.6">
      <c r="A6" s="10" t="s">
        <v>2041</v>
      </c>
      <c r="B6" s="13">
        <v>10</v>
      </c>
      <c r="C6" s="13">
        <v>41</v>
      </c>
      <c r="D6" s="13">
        <v>3</v>
      </c>
      <c r="E6" s="13">
        <v>76</v>
      </c>
      <c r="F6" s="13">
        <v>130</v>
      </c>
      <c r="P6" s="13">
        <v>15</v>
      </c>
      <c r="Q6" s="13">
        <v>35</v>
      </c>
    </row>
    <row r="7" spans="1:17" x14ac:dyDescent="0.6">
      <c r="A7" s="10" t="s">
        <v>2033</v>
      </c>
      <c r="B7" s="13">
        <v>3</v>
      </c>
      <c r="C7" s="13">
        <v>15</v>
      </c>
      <c r="D7" s="13"/>
      <c r="E7" s="13">
        <v>17</v>
      </c>
      <c r="F7" s="13">
        <v>35</v>
      </c>
      <c r="P7" s="13">
        <v>20</v>
      </c>
      <c r="Q7" s="13">
        <v>37</v>
      </c>
    </row>
    <row r="8" spans="1:17" x14ac:dyDescent="0.6">
      <c r="A8" s="10" t="s">
        <v>2050</v>
      </c>
      <c r="B8" s="13">
        <v>1</v>
      </c>
      <c r="C8" s="13">
        <v>20</v>
      </c>
      <c r="D8" s="13">
        <v>2</v>
      </c>
      <c r="E8" s="13">
        <v>14</v>
      </c>
      <c r="F8" s="13">
        <v>37</v>
      </c>
      <c r="P8" s="13"/>
      <c r="Q8" s="13">
        <v>4</v>
      </c>
    </row>
    <row r="9" spans="1:17" x14ac:dyDescent="0.6">
      <c r="A9" s="10" t="s">
        <v>2064</v>
      </c>
      <c r="B9" s="13"/>
      <c r="C9" s="13"/>
      <c r="D9" s="13"/>
      <c r="E9" s="13">
        <v>4</v>
      </c>
      <c r="F9" s="13">
        <v>4</v>
      </c>
      <c r="P9" s="13">
        <v>44</v>
      </c>
      <c r="Q9" s="13">
        <v>129</v>
      </c>
    </row>
    <row r="10" spans="1:17" x14ac:dyDescent="0.6">
      <c r="A10" s="10" t="s">
        <v>2035</v>
      </c>
      <c r="B10" s="13">
        <v>6</v>
      </c>
      <c r="C10" s="13">
        <v>44</v>
      </c>
      <c r="D10" s="13"/>
      <c r="E10" s="13">
        <v>79</v>
      </c>
      <c r="F10" s="13">
        <v>129</v>
      </c>
      <c r="P10" s="13">
        <v>6</v>
      </c>
      <c r="Q10" s="13">
        <v>34</v>
      </c>
    </row>
    <row r="11" spans="1:17" x14ac:dyDescent="0.6">
      <c r="A11" s="10" t="s">
        <v>2054</v>
      </c>
      <c r="B11" s="13">
        <v>3</v>
      </c>
      <c r="C11" s="13">
        <v>6</v>
      </c>
      <c r="D11" s="13">
        <v>1</v>
      </c>
      <c r="E11" s="13">
        <v>24</v>
      </c>
      <c r="F11" s="13">
        <v>34</v>
      </c>
      <c r="P11" s="13">
        <v>18</v>
      </c>
      <c r="Q11" s="13">
        <v>49</v>
      </c>
    </row>
    <row r="12" spans="1:17" x14ac:dyDescent="0.6">
      <c r="A12" s="10" t="s">
        <v>2047</v>
      </c>
      <c r="B12" s="13">
        <v>2</v>
      </c>
      <c r="C12" s="13">
        <v>18</v>
      </c>
      <c r="D12" s="13">
        <v>1</v>
      </c>
      <c r="E12" s="13">
        <v>28</v>
      </c>
      <c r="F12" s="13">
        <v>49</v>
      </c>
      <c r="P12" s="13">
        <v>24</v>
      </c>
      <c r="Q12" s="13">
        <v>72</v>
      </c>
    </row>
    <row r="13" spans="1:17" x14ac:dyDescent="0.6">
      <c r="A13" s="10" t="s">
        <v>2037</v>
      </c>
      <c r="B13" s="13">
        <v>2</v>
      </c>
      <c r="C13" s="13">
        <v>24</v>
      </c>
      <c r="D13" s="13">
        <v>1</v>
      </c>
      <c r="E13" s="13">
        <v>45</v>
      </c>
      <c r="F13" s="13">
        <v>72</v>
      </c>
      <c r="P13" s="13">
        <v>106</v>
      </c>
      <c r="Q13" s="13">
        <v>273</v>
      </c>
    </row>
    <row r="14" spans="1:17" x14ac:dyDescent="0.6">
      <c r="A14" s="10" t="s">
        <v>2039</v>
      </c>
      <c r="B14" s="13">
        <v>17</v>
      </c>
      <c r="C14" s="13">
        <v>106</v>
      </c>
      <c r="D14" s="13">
        <v>1</v>
      </c>
      <c r="E14" s="13">
        <v>149</v>
      </c>
      <c r="F14" s="13">
        <v>273</v>
      </c>
    </row>
    <row r="15" spans="1:17" x14ac:dyDescent="0.6">
      <c r="A15" s="10" t="s">
        <v>2067</v>
      </c>
      <c r="B15" s="13">
        <v>44</v>
      </c>
      <c r="C15" s="13">
        <v>274</v>
      </c>
      <c r="D15" s="13">
        <v>9</v>
      </c>
      <c r="E15" s="13">
        <v>436</v>
      </c>
      <c r="F15" s="13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78A2-EE8C-484B-A7AA-F29842D7F6B3}">
  <dimension ref="A1:I30"/>
  <sheetViews>
    <sheetView workbookViewId="0">
      <pivotSelection pane="bottomRight" click="1" r:id="rId1">
        <pivotArea field="9" type="button" dataOnly="0" labelOnly="1" outline="0" axis="axisPage" fieldPosition="0"/>
      </pivotSelection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7" width="10.44921875" bestFit="1" customWidth="1"/>
  </cols>
  <sheetData>
    <row r="1" spans="1:6" x14ac:dyDescent="0.6">
      <c r="A1" s="9" t="s">
        <v>6</v>
      </c>
      <c r="B1" t="s">
        <v>2068</v>
      </c>
    </row>
    <row r="2" spans="1:6" x14ac:dyDescent="0.6">
      <c r="A2" s="9" t="s">
        <v>2031</v>
      </c>
      <c r="B2" t="s">
        <v>2068</v>
      </c>
    </row>
    <row r="4" spans="1:6" x14ac:dyDescent="0.6">
      <c r="A4" s="9" t="s">
        <v>2069</v>
      </c>
      <c r="B4" s="9" t="s">
        <v>2070</v>
      </c>
    </row>
    <row r="5" spans="1:6" x14ac:dyDescent="0.6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6">
      <c r="A6" s="10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6">
      <c r="A7" s="10" t="s">
        <v>2065</v>
      </c>
      <c r="B7" s="13"/>
      <c r="C7" s="13"/>
      <c r="D7" s="13"/>
      <c r="E7" s="13">
        <v>4</v>
      </c>
      <c r="F7" s="13">
        <v>4</v>
      </c>
    </row>
    <row r="8" spans="1:6" x14ac:dyDescent="0.6">
      <c r="A8" s="10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6">
      <c r="A9" s="10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6">
      <c r="A10" s="10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6">
      <c r="A11" s="10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6">
      <c r="A12" s="10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6">
      <c r="A13" s="10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6">
      <c r="A14" s="10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6">
      <c r="A15" s="10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6">
      <c r="A16" s="10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9" x14ac:dyDescent="0.6">
      <c r="A17" s="10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9" x14ac:dyDescent="0.6">
      <c r="A18" s="10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9" x14ac:dyDescent="0.6">
      <c r="A19" s="10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9" x14ac:dyDescent="0.6">
      <c r="A20" s="10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9" x14ac:dyDescent="0.6">
      <c r="A21" s="10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9" x14ac:dyDescent="0.6">
      <c r="A22" s="10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9" x14ac:dyDescent="0.6">
      <c r="A23" s="10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9" x14ac:dyDescent="0.6">
      <c r="A24" s="10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9" x14ac:dyDescent="0.6">
      <c r="A25" s="10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9" x14ac:dyDescent="0.6">
      <c r="A26" s="10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  <c r="I26">
        <f>SUM(GETPIVOTDATA("outcome",$A$4,"outcome","successful","sub-category","plays")/GETPIVOTDATA("outcome",$A$4,"sub-category","plays"))</f>
        <v>0.54360465116279066</v>
      </c>
    </row>
    <row r="27" spans="1:9" x14ac:dyDescent="0.6">
      <c r="A27" s="10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9" x14ac:dyDescent="0.6">
      <c r="A28" s="10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9" x14ac:dyDescent="0.6">
      <c r="A29" s="10" t="s">
        <v>2062</v>
      </c>
      <c r="B29" s="13"/>
      <c r="C29" s="13"/>
      <c r="D29" s="13"/>
      <c r="E29" s="13">
        <v>3</v>
      </c>
      <c r="F29" s="13">
        <v>3</v>
      </c>
    </row>
    <row r="30" spans="1:9" x14ac:dyDescent="0.6">
      <c r="A30" s="10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F652-77D3-42D4-A6B1-E849AE636C99}">
  <dimension ref="A2:E19"/>
  <sheetViews>
    <sheetView workbookViewId="0"/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9" bestFit="1" customWidth="1"/>
    <col min="5" max="7" width="10.44921875" bestFit="1" customWidth="1"/>
  </cols>
  <sheetData>
    <row r="2" spans="1:5" x14ac:dyDescent="0.6">
      <c r="A2" s="9" t="s">
        <v>2031</v>
      </c>
      <c r="B2" t="s">
        <v>2068</v>
      </c>
    </row>
    <row r="3" spans="1:5" x14ac:dyDescent="0.6">
      <c r="A3" s="9" t="s">
        <v>2105</v>
      </c>
      <c r="B3" t="s">
        <v>2068</v>
      </c>
    </row>
    <row r="5" spans="1:5" x14ac:dyDescent="0.6">
      <c r="A5" s="9" t="s">
        <v>2069</v>
      </c>
      <c r="B5" s="9" t="s">
        <v>2070</v>
      </c>
    </row>
    <row r="6" spans="1:5" x14ac:dyDescent="0.6">
      <c r="A6" s="9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6">
      <c r="A7" s="10" t="s">
        <v>2093</v>
      </c>
      <c r="B7" s="13">
        <v>6</v>
      </c>
      <c r="C7" s="13">
        <v>36</v>
      </c>
      <c r="D7" s="13">
        <v>49</v>
      </c>
      <c r="E7" s="13">
        <v>91</v>
      </c>
    </row>
    <row r="8" spans="1:5" x14ac:dyDescent="0.6">
      <c r="A8" s="10" t="s">
        <v>2094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6">
      <c r="A9" s="10" t="s">
        <v>2095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6">
      <c r="A10" s="10" t="s">
        <v>2096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6">
      <c r="A11" s="10" t="s">
        <v>2097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6">
      <c r="A12" s="10" t="s">
        <v>2098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6">
      <c r="A13" s="10" t="s">
        <v>2099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6">
      <c r="A14" s="10" t="s">
        <v>2100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6">
      <c r="A15" s="10" t="s">
        <v>2101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6">
      <c r="A16" s="10" t="s">
        <v>2102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6">
      <c r="A17" s="10" t="s">
        <v>2103</v>
      </c>
      <c r="B17" s="13">
        <v>3</v>
      </c>
      <c r="C17" s="13">
        <v>27</v>
      </c>
      <c r="D17" s="13">
        <v>45</v>
      </c>
      <c r="E17" s="13">
        <v>75</v>
      </c>
    </row>
    <row r="18" spans="1:5" x14ac:dyDescent="0.6">
      <c r="A18" s="10" t="s">
        <v>2104</v>
      </c>
      <c r="B18" s="13">
        <v>7</v>
      </c>
      <c r="C18" s="13">
        <v>32</v>
      </c>
      <c r="D18" s="13">
        <v>42</v>
      </c>
      <c r="E18" s="13">
        <v>81</v>
      </c>
    </row>
    <row r="19" spans="1:5" x14ac:dyDescent="0.6">
      <c r="A19" s="10" t="s">
        <v>2067</v>
      </c>
      <c r="B19" s="13">
        <v>57</v>
      </c>
      <c r="C19" s="13">
        <v>364</v>
      </c>
      <c r="D19" s="13">
        <v>565</v>
      </c>
      <c r="E19" s="13">
        <v>986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480-73FE-4466-9FD4-AAC9A8285976}">
  <dimension ref="B2:I14"/>
  <sheetViews>
    <sheetView workbookViewId="0"/>
  </sheetViews>
  <sheetFormatPr defaultRowHeight="15.6" x14ac:dyDescent="0.6"/>
  <cols>
    <col min="1" max="1" width="3.19921875" customWidth="1"/>
    <col min="2" max="2" width="26" bestFit="1" customWidth="1"/>
    <col min="3" max="3" width="16.19921875" bestFit="1" customWidth="1"/>
    <col min="4" max="4" width="12.59765625" bestFit="1" customWidth="1"/>
    <col min="5" max="5" width="15.25" bestFit="1" customWidth="1"/>
    <col min="6" max="6" width="11.796875" bestFit="1" customWidth="1"/>
    <col min="7" max="7" width="18.75" bestFit="1" customWidth="1"/>
    <col min="8" max="8" width="15.1484375" bestFit="1" customWidth="1"/>
    <col min="9" max="9" width="17.796875" bestFit="1" customWidth="1"/>
  </cols>
  <sheetData>
    <row r="2" spans="2:9" x14ac:dyDescent="0.6">
      <c r="B2" t="s">
        <v>2071</v>
      </c>
      <c r="C2" t="s">
        <v>2072</v>
      </c>
      <c r="D2" t="s">
        <v>2073</v>
      </c>
      <c r="E2" t="s">
        <v>2074</v>
      </c>
      <c r="F2" t="s">
        <v>2075</v>
      </c>
      <c r="G2" t="s">
        <v>2076</v>
      </c>
      <c r="H2" t="s">
        <v>2077</v>
      </c>
      <c r="I2" t="s">
        <v>2078</v>
      </c>
    </row>
    <row r="3" spans="2:9" x14ac:dyDescent="0.6">
      <c r="B3" t="s">
        <v>2079</v>
      </c>
      <c r="C3">
        <f>COUNTIFS(Crowdfunding!D:D,"&lt;1000",Crowdfunding!G:G, "successful")</f>
        <v>30</v>
      </c>
      <c r="D3">
        <f>COUNTIFS(Crowdfunding!D:D,"&lt;1000",Crowdfunding!G:G, "failed")</f>
        <v>20</v>
      </c>
      <c r="E3">
        <f>COUNTIFS(Crowdfunding!D:D,"&lt;1000",Crowdfunding!G:G, "canceled")</f>
        <v>1</v>
      </c>
      <c r="F3">
        <f>SUM(C3:E3)</f>
        <v>51</v>
      </c>
      <c r="G3" s="14">
        <f>C3/F3</f>
        <v>0.58823529411764708</v>
      </c>
      <c r="H3" s="14">
        <f>D3/F3</f>
        <v>0.39215686274509803</v>
      </c>
      <c r="I3" s="14">
        <f>E3/F3</f>
        <v>1.9607843137254902E-2</v>
      </c>
    </row>
    <row r="4" spans="2:9" x14ac:dyDescent="0.6">
      <c r="B4" t="s">
        <v>2080</v>
      </c>
      <c r="C4">
        <f>COUNTIFS(Crowdfunding!D:D,"&gt;=1000",Crowdfunding!D:D,"&lt;4999",Crowdfunding!G:G, "successful")</f>
        <v>191</v>
      </c>
      <c r="D4">
        <f>COUNTIFS(Crowdfunding!D:D,"&gt;=1000",Crowdfunding!D:D,"&lt;4999",Crowdfunding!G:G, "failed")</f>
        <v>38</v>
      </c>
      <c r="E4">
        <f>COUNTIFS(Crowdfunding!D:D,"&gt;=1000",Crowdfunding!D:D,"&lt;4999",Crowdfunding!G:G, "canceled")</f>
        <v>2</v>
      </c>
      <c r="F4">
        <f t="shared" ref="F4:F14" si="0">SUM(C4:E4)</f>
        <v>231</v>
      </c>
      <c r="G4" s="14">
        <f t="shared" ref="G4:G14" si="1">C4/F4</f>
        <v>0.82683982683982682</v>
      </c>
      <c r="H4" s="14">
        <f t="shared" ref="H4:H14" si="2">D4/F4</f>
        <v>0.16450216450216451</v>
      </c>
      <c r="I4" s="14">
        <f t="shared" ref="I4:I14" si="3">E4/F4</f>
        <v>8.658008658008658E-3</v>
      </c>
    </row>
    <row r="5" spans="2:9" x14ac:dyDescent="0.6">
      <c r="B5" t="s">
        <v>2081</v>
      </c>
      <c r="C5">
        <f>COUNTIFS(Crowdfunding!D:D,"&gt;=5000",Crowdfunding!D:D,"&lt;9999",Crowdfunding!G:G, "successful")</f>
        <v>164</v>
      </c>
      <c r="D5">
        <f>COUNTIFS(Crowdfunding!D:D,"&gt;=5000",Crowdfunding!D:D,"&lt;9999",Crowdfunding!G:G, "failed")</f>
        <v>126</v>
      </c>
      <c r="E5">
        <f>COUNTIFS(Crowdfunding!D:D,"&gt;=5000",Crowdfunding!D:D,"&lt;9999",Crowdfunding!G:G, "canceled")</f>
        <v>25</v>
      </c>
      <c r="F5">
        <f t="shared" si="0"/>
        <v>315</v>
      </c>
      <c r="G5" s="14">
        <f t="shared" si="1"/>
        <v>0.52063492063492067</v>
      </c>
      <c r="H5" s="14">
        <f t="shared" si="2"/>
        <v>0.4</v>
      </c>
      <c r="I5" s="14">
        <f t="shared" si="3"/>
        <v>7.9365079365079361E-2</v>
      </c>
    </row>
    <row r="6" spans="2:9" x14ac:dyDescent="0.6">
      <c r="B6" t="s">
        <v>2082</v>
      </c>
      <c r="C6">
        <f>COUNTIFS(Crowdfunding!D:D,"&gt;=10000",Crowdfunding!D:D,"&lt;14999",Crowdfunding!G:G, "successful")</f>
        <v>4</v>
      </c>
      <c r="D6">
        <f>COUNTIFS(Crowdfunding!D:D,"&gt;=10000",Crowdfunding!D:D,"&lt;14999",Crowdfunding!G:G, "failed")</f>
        <v>5</v>
      </c>
      <c r="E6">
        <f>COUNTIFS(Crowdfunding!D:D,"&gt;=10000",Crowdfunding!D:D,"&lt;14999",Crowdfunding!G:G, "canceled")</f>
        <v>0</v>
      </c>
      <c r="F6">
        <f t="shared" si="0"/>
        <v>9</v>
      </c>
      <c r="G6" s="14">
        <f t="shared" si="1"/>
        <v>0.44444444444444442</v>
      </c>
      <c r="H6" s="14">
        <f t="shared" si="2"/>
        <v>0.55555555555555558</v>
      </c>
      <c r="I6" s="14">
        <f t="shared" si="3"/>
        <v>0</v>
      </c>
    </row>
    <row r="7" spans="2:9" x14ac:dyDescent="0.6">
      <c r="B7" t="s">
        <v>2083</v>
      </c>
      <c r="C7">
        <f>COUNTIFS(Crowdfunding!D:D,"&gt;=15000",Crowdfunding!D:D,"&lt;19999",Crowdfunding!G:G, "successful")</f>
        <v>10</v>
      </c>
      <c r="D7">
        <f>COUNTIFS(Crowdfunding!D:D,"&gt;=15000",Crowdfunding!D:D,"&lt;19999",Crowdfunding!G:G, "failed")</f>
        <v>0</v>
      </c>
      <c r="E7">
        <f>COUNTIFS(Crowdfunding!D:D,"&gt;=15000",Crowdfunding!D:D,"&lt;19999",Crowdfunding!G:G, "canceled")</f>
        <v>0</v>
      </c>
      <c r="F7">
        <f t="shared" si="0"/>
        <v>10</v>
      </c>
      <c r="G7" s="14">
        <f t="shared" si="1"/>
        <v>1</v>
      </c>
      <c r="H7" s="14">
        <f t="shared" si="2"/>
        <v>0</v>
      </c>
      <c r="I7" s="14">
        <f t="shared" si="3"/>
        <v>0</v>
      </c>
    </row>
    <row r="8" spans="2:9" x14ac:dyDescent="0.6">
      <c r="B8" t="s">
        <v>2084</v>
      </c>
      <c r="C8">
        <f>COUNTIFS(Crowdfunding!D:D,"&gt;=20000",Crowdfunding!D:D,"&lt;24999",Crowdfunding!G:G, "successful")</f>
        <v>7</v>
      </c>
      <c r="D8">
        <f>COUNTIFS(Crowdfunding!D:D,"&gt;=20000",Crowdfunding!D:D,"&lt;24999",Crowdfunding!G:G, "failed")</f>
        <v>0</v>
      </c>
      <c r="E8">
        <f>COUNTIFS(Crowdfunding!D:D,"&gt;=20000",Crowdfunding!D:D,"&lt;24999",Crowdfunding!G:G, "canceled")</f>
        <v>0</v>
      </c>
      <c r="F8">
        <f t="shared" si="0"/>
        <v>7</v>
      </c>
      <c r="G8" s="14">
        <f t="shared" si="1"/>
        <v>1</v>
      </c>
      <c r="H8" s="14">
        <f t="shared" si="2"/>
        <v>0</v>
      </c>
      <c r="I8" s="14">
        <f t="shared" si="3"/>
        <v>0</v>
      </c>
    </row>
    <row r="9" spans="2:9" x14ac:dyDescent="0.6">
      <c r="B9" t="s">
        <v>2085</v>
      </c>
      <c r="C9">
        <f>COUNTIFS(Crowdfunding!D:D,"&gt;=25000",Crowdfunding!D:D,"&lt;29999",Crowdfunding!G:G, "successful")</f>
        <v>11</v>
      </c>
      <c r="D9">
        <f>COUNTIFS(Crowdfunding!D:D,"&gt;=25000",Crowdfunding!D:D,"&lt;29999",Crowdfunding!G:G, "failed")</f>
        <v>3</v>
      </c>
      <c r="E9">
        <f>COUNTIFS(Crowdfunding!D:D,"&gt;=25000",Crowdfunding!D:D,"&lt;29999",Crowdfunding!G:G, "canceled")</f>
        <v>0</v>
      </c>
      <c r="F9">
        <f t="shared" si="0"/>
        <v>14</v>
      </c>
      <c r="G9" s="14">
        <f t="shared" si="1"/>
        <v>0.7857142857142857</v>
      </c>
      <c r="H9" s="14">
        <f t="shared" si="2"/>
        <v>0.21428571428571427</v>
      </c>
      <c r="I9" s="14">
        <f t="shared" si="3"/>
        <v>0</v>
      </c>
    </row>
    <row r="10" spans="2:9" x14ac:dyDescent="0.6">
      <c r="B10" t="s">
        <v>2087</v>
      </c>
      <c r="C10">
        <f>COUNTIFS(Crowdfunding!D:D,"&gt;=30000",Crowdfunding!D:D,"&lt;34999",Crowdfunding!G:G, "successful")</f>
        <v>7</v>
      </c>
      <c r="D10">
        <f>COUNTIFS(Crowdfunding!D:D,"&gt;=30000",Crowdfunding!D:D,"&lt;34999",Crowdfunding!G:G, "failed")</f>
        <v>0</v>
      </c>
      <c r="E10">
        <f>COUNTIFS(Crowdfunding!D:D,"&gt;=30000",Crowdfunding!D:D,"&lt;34999",Crowdfunding!G:G, "canceled")</f>
        <v>0</v>
      </c>
      <c r="F10">
        <f t="shared" si="0"/>
        <v>7</v>
      </c>
      <c r="G10" s="14">
        <f t="shared" si="1"/>
        <v>1</v>
      </c>
      <c r="H10" s="14">
        <f t="shared" si="2"/>
        <v>0</v>
      </c>
      <c r="I10" s="14">
        <f t="shared" si="3"/>
        <v>0</v>
      </c>
    </row>
    <row r="11" spans="2:9" x14ac:dyDescent="0.6">
      <c r="B11" t="s">
        <v>2086</v>
      </c>
      <c r="C11">
        <f>COUNTIFS(Crowdfunding!D:D,"&gt;=35000",Crowdfunding!D:D,"&lt;39999",Crowdfunding!G:G, "successful")</f>
        <v>8</v>
      </c>
      <c r="D11">
        <f>COUNTIFS(Crowdfunding!D:D,"&gt;=35000",Crowdfunding!D:D,"&lt;39999",Crowdfunding!G:G, "failed")</f>
        <v>3</v>
      </c>
      <c r="E11">
        <f>COUNTIFS(Crowdfunding!D:D,"&gt;=35000",Crowdfunding!D:D,"&lt;39999",Crowdfunding!G:G, "canceled")</f>
        <v>1</v>
      </c>
      <c r="F11">
        <f t="shared" si="0"/>
        <v>12</v>
      </c>
      <c r="G11" s="14">
        <f t="shared" si="1"/>
        <v>0.66666666666666663</v>
      </c>
      <c r="H11" s="14">
        <f t="shared" si="2"/>
        <v>0.25</v>
      </c>
      <c r="I11" s="14">
        <f t="shared" si="3"/>
        <v>8.3333333333333329E-2</v>
      </c>
    </row>
    <row r="12" spans="2:9" x14ac:dyDescent="0.6">
      <c r="B12" t="s">
        <v>2088</v>
      </c>
      <c r="C12">
        <f>COUNTIFS(Crowdfunding!D:D,"&gt;=40000",Crowdfunding!D:D,"&lt;44999",Crowdfunding!G:G, "successful")</f>
        <v>11</v>
      </c>
      <c r="D12">
        <f>COUNTIFS(Crowdfunding!D:D,"&gt;=40000",Crowdfunding!D:D,"&lt;44999",Crowdfunding!G:G, "failed")</f>
        <v>3</v>
      </c>
      <c r="E12">
        <f>COUNTIFS(Crowdfunding!D:D,"&gt;=40000",Crowdfunding!D:D,"&lt;44999",Crowdfunding!G:G, "canceled")</f>
        <v>0</v>
      </c>
      <c r="F12">
        <f t="shared" si="0"/>
        <v>14</v>
      </c>
      <c r="G12" s="14">
        <f t="shared" si="1"/>
        <v>0.7857142857142857</v>
      </c>
      <c r="H12" s="14">
        <f t="shared" si="2"/>
        <v>0.21428571428571427</v>
      </c>
      <c r="I12" s="14">
        <f t="shared" si="3"/>
        <v>0</v>
      </c>
    </row>
    <row r="13" spans="2:9" x14ac:dyDescent="0.6">
      <c r="B13" t="s">
        <v>2089</v>
      </c>
      <c r="C13">
        <f>COUNTIFS(Crowdfunding!D:D,"&gt;=45000",Crowdfunding!D:D,"&lt;49999",Crowdfunding!G:G, "successful")</f>
        <v>8</v>
      </c>
      <c r="D13">
        <f>COUNTIFS(Crowdfunding!D:D,"&gt;=45000",Crowdfunding!D:D,"&lt;49999",Crowdfunding!G:G, "failed")</f>
        <v>3</v>
      </c>
      <c r="E13">
        <f>COUNTIFS(Crowdfunding!D:D,"&gt;=45000",Crowdfunding!D:D,"&lt;49999",Crowdfunding!G:G, "canceled")</f>
        <v>0</v>
      </c>
      <c r="F13">
        <f t="shared" si="0"/>
        <v>11</v>
      </c>
      <c r="G13" s="14">
        <f t="shared" si="1"/>
        <v>0.72727272727272729</v>
      </c>
      <c r="H13" s="14">
        <f t="shared" si="2"/>
        <v>0.27272727272727271</v>
      </c>
      <c r="I13" s="14">
        <f t="shared" si="3"/>
        <v>0</v>
      </c>
    </row>
    <row r="14" spans="2:9" x14ac:dyDescent="0.6">
      <c r="B14" t="s">
        <v>2090</v>
      </c>
      <c r="C14">
        <f>COUNTIFS(Crowdfunding!D:D,"&gt;=50000",Crowdfunding!G:G, "successful")</f>
        <v>114</v>
      </c>
      <c r="D14">
        <f>COUNTIFS(Crowdfunding!D:D,"&gt;=50000",Crowdfunding!G:G, "failed")</f>
        <v>163</v>
      </c>
      <c r="E14">
        <f>COUNTIFS(Crowdfunding!D:D,"&gt;=50000",Crowdfunding!G:G, "canceled")</f>
        <v>28</v>
      </c>
      <c r="F14">
        <f t="shared" si="0"/>
        <v>305</v>
      </c>
      <c r="G14" s="14">
        <f t="shared" si="1"/>
        <v>0.3737704918032787</v>
      </c>
      <c r="H14" s="14">
        <f t="shared" si="2"/>
        <v>0.53442622950819674</v>
      </c>
      <c r="I14" s="14">
        <f t="shared" si="3"/>
        <v>9.1803278688524587E-2</v>
      </c>
    </row>
  </sheetData>
  <pageMargins left="0.7" right="0.7" top="0.75" bottom="0.75" header="0.3" footer="0.3"/>
  <ignoredErrors>
    <ignoredError sqref="C5:E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880F-DF71-40B1-86EB-AFDC17D14E70}">
  <dimension ref="B2:L567"/>
  <sheetViews>
    <sheetView workbookViewId="0">
      <selection activeCell="B2" sqref="B2"/>
    </sheetView>
  </sheetViews>
  <sheetFormatPr defaultRowHeight="15.6" x14ac:dyDescent="0.6"/>
  <cols>
    <col min="2" max="2" width="8.8984375" bestFit="1" customWidth="1"/>
    <col min="3" max="3" width="12.796875" bestFit="1" customWidth="1"/>
    <col min="4" max="4" width="11.59765625" customWidth="1"/>
    <col min="5" max="5" width="9.1484375" bestFit="1" customWidth="1"/>
    <col min="7" max="7" width="8.09765625" bestFit="1" customWidth="1"/>
    <col min="8" max="8" width="12.796875" bestFit="1" customWidth="1"/>
    <col min="9" max="9" width="13.19921875" customWidth="1"/>
    <col min="12" max="12" width="46.09765625" customWidth="1"/>
  </cols>
  <sheetData>
    <row r="2" spans="2:12" ht="34.799999999999997" customHeight="1" x14ac:dyDescent="0.6">
      <c r="B2" s="1" t="s">
        <v>4</v>
      </c>
      <c r="C2" s="1" t="s">
        <v>5</v>
      </c>
      <c r="D2" s="2" t="s">
        <v>2112</v>
      </c>
      <c r="G2" s="1" t="s">
        <v>4</v>
      </c>
      <c r="H2" s="1" t="s">
        <v>5</v>
      </c>
      <c r="I2" s="2" t="s">
        <v>2113</v>
      </c>
      <c r="L2" s="16" t="s">
        <v>2114</v>
      </c>
    </row>
    <row r="3" spans="2:12" ht="28.2" x14ac:dyDescent="0.6">
      <c r="B3" t="s">
        <v>20</v>
      </c>
      <c r="C3">
        <v>158</v>
      </c>
      <c r="D3" s="15" t="s">
        <v>2106</v>
      </c>
      <c r="E3" s="8">
        <f>AVERAGE(C3:C567)</f>
        <v>851.14690265486729</v>
      </c>
      <c r="G3" t="s">
        <v>14</v>
      </c>
      <c r="H3">
        <v>0</v>
      </c>
      <c r="I3" s="15" t="s">
        <v>2106</v>
      </c>
      <c r="J3" s="8">
        <f>AVERAGE(H3:H366)</f>
        <v>585.61538461538464</v>
      </c>
      <c r="L3" s="12" t="s">
        <v>2115</v>
      </c>
    </row>
    <row r="4" spans="2:12" ht="56.4" x14ac:dyDescent="0.6">
      <c r="B4" t="s">
        <v>20</v>
      </c>
      <c r="C4">
        <v>1425</v>
      </c>
      <c r="D4" s="15" t="s">
        <v>2107</v>
      </c>
      <c r="E4">
        <f>MEDIAN(C3:C567)</f>
        <v>201</v>
      </c>
      <c r="G4" t="s">
        <v>14</v>
      </c>
      <c r="H4">
        <v>24</v>
      </c>
      <c r="I4" s="15" t="s">
        <v>2107</v>
      </c>
      <c r="J4" s="8">
        <f>MEDIAN(H3:H366)</f>
        <v>114.5</v>
      </c>
      <c r="L4" s="12" t="s">
        <v>2118</v>
      </c>
    </row>
    <row r="5" spans="2:12" x14ac:dyDescent="0.6">
      <c r="B5" t="s">
        <v>20</v>
      </c>
      <c r="C5">
        <v>174</v>
      </c>
      <c r="D5" s="15" t="s">
        <v>2108</v>
      </c>
      <c r="E5">
        <f>MIN(C3:C567)</f>
        <v>16</v>
      </c>
      <c r="G5" t="s">
        <v>14</v>
      </c>
      <c r="H5">
        <v>53</v>
      </c>
      <c r="I5" s="15" t="s">
        <v>2108</v>
      </c>
      <c r="J5">
        <f>MIN(H3:H366)</f>
        <v>0</v>
      </c>
    </row>
    <row r="6" spans="2:12" ht="42.3" x14ac:dyDescent="0.6">
      <c r="B6" t="s">
        <v>20</v>
      </c>
      <c r="C6">
        <v>227</v>
      </c>
      <c r="D6" s="15" t="s">
        <v>2109</v>
      </c>
      <c r="E6">
        <f>MAX(C3:C567)</f>
        <v>7295</v>
      </c>
      <c r="G6" t="s">
        <v>14</v>
      </c>
      <c r="H6">
        <v>18</v>
      </c>
      <c r="I6" s="15" t="s">
        <v>2109</v>
      </c>
      <c r="J6">
        <f>MAX((H3:H366))</f>
        <v>6080</v>
      </c>
      <c r="L6" s="12" t="s">
        <v>2116</v>
      </c>
    </row>
    <row r="7" spans="2:12" ht="70.5" x14ac:dyDescent="0.6">
      <c r="B7" t="s">
        <v>20</v>
      </c>
      <c r="C7">
        <v>220</v>
      </c>
      <c r="D7" s="15" t="s">
        <v>2110</v>
      </c>
      <c r="E7">
        <f>_xlfn.VAR.P(C3:C567)</f>
        <v>1603373.7324019109</v>
      </c>
      <c r="G7" t="s">
        <v>14</v>
      </c>
      <c r="H7">
        <v>44</v>
      </c>
      <c r="I7" s="15" t="s">
        <v>2110</v>
      </c>
      <c r="J7" s="8">
        <f>_xlfn.VAR.P(H3:H366)</f>
        <v>921574.68174133555</v>
      </c>
      <c r="L7" s="12" t="s">
        <v>2117</v>
      </c>
    </row>
    <row r="8" spans="2:12" x14ac:dyDescent="0.6">
      <c r="B8" t="s">
        <v>20</v>
      </c>
      <c r="C8">
        <v>98</v>
      </c>
      <c r="D8" s="15" t="s">
        <v>2111</v>
      </c>
      <c r="E8" s="8">
        <f>_xlfn.STDEV.P(C3:C567)</f>
        <v>1266.2439466397898</v>
      </c>
      <c r="G8" t="s">
        <v>14</v>
      </c>
      <c r="H8">
        <v>27</v>
      </c>
      <c r="I8" s="15" t="s">
        <v>2111</v>
      </c>
      <c r="J8" s="8">
        <f>_xlfn.STDEV.P(H3:H366)</f>
        <v>959.98681331637863</v>
      </c>
    </row>
    <row r="9" spans="2:12" x14ac:dyDescent="0.6">
      <c r="B9" t="s">
        <v>20</v>
      </c>
      <c r="C9">
        <v>100</v>
      </c>
      <c r="G9" t="s">
        <v>14</v>
      </c>
      <c r="H9">
        <v>55</v>
      </c>
      <c r="L9" s="12"/>
    </row>
    <row r="10" spans="2:12" x14ac:dyDescent="0.6">
      <c r="B10" t="s">
        <v>20</v>
      </c>
      <c r="C10">
        <v>1249</v>
      </c>
      <c r="G10" t="s">
        <v>14</v>
      </c>
      <c r="H10">
        <v>200</v>
      </c>
    </row>
    <row r="11" spans="2:12" x14ac:dyDescent="0.6">
      <c r="B11" t="s">
        <v>20</v>
      </c>
      <c r="C11">
        <v>1396</v>
      </c>
      <c r="G11" t="s">
        <v>14</v>
      </c>
      <c r="H11">
        <v>452</v>
      </c>
    </row>
    <row r="12" spans="2:12" x14ac:dyDescent="0.6">
      <c r="B12" t="s">
        <v>20</v>
      </c>
      <c r="C12">
        <v>890</v>
      </c>
      <c r="G12" t="s">
        <v>14</v>
      </c>
      <c r="H12">
        <v>674</v>
      </c>
    </row>
    <row r="13" spans="2:12" x14ac:dyDescent="0.6">
      <c r="B13" t="s">
        <v>20</v>
      </c>
      <c r="C13">
        <v>142</v>
      </c>
      <c r="G13" t="s">
        <v>14</v>
      </c>
      <c r="H13">
        <v>558</v>
      </c>
    </row>
    <row r="14" spans="2:12" x14ac:dyDescent="0.6">
      <c r="B14" t="s">
        <v>20</v>
      </c>
      <c r="C14">
        <v>2673</v>
      </c>
      <c r="G14" t="s">
        <v>14</v>
      </c>
      <c r="H14">
        <v>15</v>
      </c>
    </row>
    <row r="15" spans="2:12" x14ac:dyDescent="0.6">
      <c r="B15" t="s">
        <v>20</v>
      </c>
      <c r="C15">
        <v>163</v>
      </c>
      <c r="G15" t="s">
        <v>14</v>
      </c>
      <c r="H15">
        <v>2307</v>
      </c>
    </row>
    <row r="16" spans="2:12" x14ac:dyDescent="0.6">
      <c r="B16" t="s">
        <v>20</v>
      </c>
      <c r="C16">
        <v>2220</v>
      </c>
      <c r="G16" t="s">
        <v>14</v>
      </c>
      <c r="H16">
        <v>88</v>
      </c>
    </row>
    <row r="17" spans="2:8" x14ac:dyDescent="0.6">
      <c r="B17" t="s">
        <v>20</v>
      </c>
      <c r="C17">
        <v>1606</v>
      </c>
      <c r="G17" t="s">
        <v>14</v>
      </c>
      <c r="H17">
        <v>48</v>
      </c>
    </row>
    <row r="18" spans="2:8" x14ac:dyDescent="0.6">
      <c r="B18" t="s">
        <v>20</v>
      </c>
      <c r="C18">
        <v>129</v>
      </c>
      <c r="G18" t="s">
        <v>14</v>
      </c>
      <c r="H18">
        <v>1</v>
      </c>
    </row>
    <row r="19" spans="2:8" x14ac:dyDescent="0.6">
      <c r="B19" t="s">
        <v>20</v>
      </c>
      <c r="C19">
        <v>226</v>
      </c>
      <c r="G19" t="s">
        <v>14</v>
      </c>
      <c r="H19">
        <v>1467</v>
      </c>
    </row>
    <row r="20" spans="2:8" x14ac:dyDescent="0.6">
      <c r="B20" t="s">
        <v>20</v>
      </c>
      <c r="C20">
        <v>5419</v>
      </c>
      <c r="G20" t="s">
        <v>14</v>
      </c>
      <c r="H20">
        <v>75</v>
      </c>
    </row>
    <row r="21" spans="2:8" x14ac:dyDescent="0.6">
      <c r="B21" t="s">
        <v>20</v>
      </c>
      <c r="C21">
        <v>165</v>
      </c>
      <c r="G21" t="s">
        <v>14</v>
      </c>
      <c r="H21">
        <v>120</v>
      </c>
    </row>
    <row r="22" spans="2:8" x14ac:dyDescent="0.6">
      <c r="B22" t="s">
        <v>20</v>
      </c>
      <c r="C22">
        <v>1965</v>
      </c>
      <c r="G22" t="s">
        <v>14</v>
      </c>
      <c r="H22">
        <v>2253</v>
      </c>
    </row>
    <row r="23" spans="2:8" x14ac:dyDescent="0.6">
      <c r="B23" t="s">
        <v>20</v>
      </c>
      <c r="C23">
        <v>16</v>
      </c>
      <c r="G23" t="s">
        <v>14</v>
      </c>
      <c r="H23">
        <v>5</v>
      </c>
    </row>
    <row r="24" spans="2:8" x14ac:dyDescent="0.6">
      <c r="B24" t="s">
        <v>20</v>
      </c>
      <c r="C24">
        <v>107</v>
      </c>
      <c r="G24" t="s">
        <v>14</v>
      </c>
      <c r="H24">
        <v>38</v>
      </c>
    </row>
    <row r="25" spans="2:8" x14ac:dyDescent="0.6">
      <c r="B25" t="s">
        <v>20</v>
      </c>
      <c r="C25">
        <v>134</v>
      </c>
      <c r="G25" t="s">
        <v>14</v>
      </c>
      <c r="H25">
        <v>12</v>
      </c>
    </row>
    <row r="26" spans="2:8" x14ac:dyDescent="0.6">
      <c r="B26" t="s">
        <v>20</v>
      </c>
      <c r="C26">
        <v>198</v>
      </c>
      <c r="G26" t="s">
        <v>14</v>
      </c>
      <c r="H26">
        <v>1684</v>
      </c>
    </row>
    <row r="27" spans="2:8" x14ac:dyDescent="0.6">
      <c r="B27" t="s">
        <v>20</v>
      </c>
      <c r="C27">
        <v>111</v>
      </c>
      <c r="G27" t="s">
        <v>14</v>
      </c>
      <c r="H27">
        <v>56</v>
      </c>
    </row>
    <row r="28" spans="2:8" x14ac:dyDescent="0.6">
      <c r="B28" t="s">
        <v>20</v>
      </c>
      <c r="C28">
        <v>222</v>
      </c>
      <c r="G28" t="s">
        <v>14</v>
      </c>
      <c r="H28">
        <v>838</v>
      </c>
    </row>
    <row r="29" spans="2:8" x14ac:dyDescent="0.6">
      <c r="B29" t="s">
        <v>20</v>
      </c>
      <c r="C29">
        <v>6212</v>
      </c>
      <c r="G29" t="s">
        <v>14</v>
      </c>
      <c r="H29">
        <v>1000</v>
      </c>
    </row>
    <row r="30" spans="2:8" x14ac:dyDescent="0.6">
      <c r="B30" t="s">
        <v>20</v>
      </c>
      <c r="C30">
        <v>98</v>
      </c>
      <c r="G30" t="s">
        <v>14</v>
      </c>
      <c r="H30">
        <v>1482</v>
      </c>
    </row>
    <row r="31" spans="2:8" x14ac:dyDescent="0.6">
      <c r="B31" t="s">
        <v>20</v>
      </c>
      <c r="C31">
        <v>92</v>
      </c>
      <c r="G31" t="s">
        <v>14</v>
      </c>
      <c r="H31">
        <v>106</v>
      </c>
    </row>
    <row r="32" spans="2:8" x14ac:dyDescent="0.6">
      <c r="B32" t="s">
        <v>20</v>
      </c>
      <c r="C32">
        <v>149</v>
      </c>
      <c r="G32" t="s">
        <v>14</v>
      </c>
      <c r="H32">
        <v>679</v>
      </c>
    </row>
    <row r="33" spans="2:8" x14ac:dyDescent="0.6">
      <c r="B33" t="s">
        <v>20</v>
      </c>
      <c r="C33">
        <v>2431</v>
      </c>
      <c r="G33" t="s">
        <v>14</v>
      </c>
      <c r="H33">
        <v>1220</v>
      </c>
    </row>
    <row r="34" spans="2:8" x14ac:dyDescent="0.6">
      <c r="B34" t="s">
        <v>20</v>
      </c>
      <c r="C34">
        <v>303</v>
      </c>
      <c r="G34" t="s">
        <v>14</v>
      </c>
      <c r="H34">
        <v>1</v>
      </c>
    </row>
    <row r="35" spans="2:8" x14ac:dyDescent="0.6">
      <c r="B35" t="s">
        <v>20</v>
      </c>
      <c r="C35">
        <v>209</v>
      </c>
      <c r="G35" t="s">
        <v>14</v>
      </c>
      <c r="H35">
        <v>37</v>
      </c>
    </row>
    <row r="36" spans="2:8" x14ac:dyDescent="0.6">
      <c r="B36" t="s">
        <v>20</v>
      </c>
      <c r="C36">
        <v>131</v>
      </c>
      <c r="G36" t="s">
        <v>14</v>
      </c>
      <c r="H36">
        <v>60</v>
      </c>
    </row>
    <row r="37" spans="2:8" x14ac:dyDescent="0.6">
      <c r="B37" t="s">
        <v>20</v>
      </c>
      <c r="C37">
        <v>164</v>
      </c>
      <c r="G37" t="s">
        <v>14</v>
      </c>
      <c r="H37">
        <v>296</v>
      </c>
    </row>
    <row r="38" spans="2:8" x14ac:dyDescent="0.6">
      <c r="B38" t="s">
        <v>20</v>
      </c>
      <c r="C38">
        <v>201</v>
      </c>
      <c r="G38" t="s">
        <v>14</v>
      </c>
      <c r="H38">
        <v>3304</v>
      </c>
    </row>
    <row r="39" spans="2:8" x14ac:dyDescent="0.6">
      <c r="B39" t="s">
        <v>20</v>
      </c>
      <c r="C39">
        <v>211</v>
      </c>
      <c r="G39" t="s">
        <v>14</v>
      </c>
      <c r="H39">
        <v>73</v>
      </c>
    </row>
    <row r="40" spans="2:8" x14ac:dyDescent="0.6">
      <c r="B40" t="s">
        <v>20</v>
      </c>
      <c r="C40">
        <v>128</v>
      </c>
      <c r="G40" t="s">
        <v>14</v>
      </c>
      <c r="H40">
        <v>3387</v>
      </c>
    </row>
    <row r="41" spans="2:8" x14ac:dyDescent="0.6">
      <c r="B41" t="s">
        <v>20</v>
      </c>
      <c r="C41">
        <v>1600</v>
      </c>
      <c r="G41" t="s">
        <v>14</v>
      </c>
      <c r="H41">
        <v>662</v>
      </c>
    </row>
    <row r="42" spans="2:8" x14ac:dyDescent="0.6">
      <c r="B42" t="s">
        <v>20</v>
      </c>
      <c r="C42">
        <v>249</v>
      </c>
      <c r="G42" t="s">
        <v>14</v>
      </c>
      <c r="H42">
        <v>774</v>
      </c>
    </row>
    <row r="43" spans="2:8" x14ac:dyDescent="0.6">
      <c r="B43" t="s">
        <v>20</v>
      </c>
      <c r="C43">
        <v>236</v>
      </c>
      <c r="G43" t="s">
        <v>14</v>
      </c>
      <c r="H43">
        <v>672</v>
      </c>
    </row>
    <row r="44" spans="2:8" x14ac:dyDescent="0.6">
      <c r="B44" t="s">
        <v>20</v>
      </c>
      <c r="C44">
        <v>4065</v>
      </c>
      <c r="G44" t="s">
        <v>14</v>
      </c>
      <c r="H44">
        <v>940</v>
      </c>
    </row>
    <row r="45" spans="2:8" x14ac:dyDescent="0.6">
      <c r="B45" t="s">
        <v>20</v>
      </c>
      <c r="C45">
        <v>246</v>
      </c>
      <c r="G45" t="s">
        <v>14</v>
      </c>
      <c r="H45">
        <v>117</v>
      </c>
    </row>
    <row r="46" spans="2:8" x14ac:dyDescent="0.6">
      <c r="B46" t="s">
        <v>20</v>
      </c>
      <c r="C46">
        <v>2475</v>
      </c>
      <c r="G46" t="s">
        <v>14</v>
      </c>
      <c r="H46">
        <v>115</v>
      </c>
    </row>
    <row r="47" spans="2:8" x14ac:dyDescent="0.6">
      <c r="B47" t="s">
        <v>20</v>
      </c>
      <c r="C47">
        <v>76</v>
      </c>
      <c r="G47" t="s">
        <v>14</v>
      </c>
      <c r="H47">
        <v>326</v>
      </c>
    </row>
    <row r="48" spans="2:8" x14ac:dyDescent="0.6">
      <c r="B48" t="s">
        <v>20</v>
      </c>
      <c r="C48">
        <v>54</v>
      </c>
      <c r="G48" t="s">
        <v>14</v>
      </c>
      <c r="H48">
        <v>1</v>
      </c>
    </row>
    <row r="49" spans="2:8" x14ac:dyDescent="0.6">
      <c r="B49" t="s">
        <v>20</v>
      </c>
      <c r="C49">
        <v>88</v>
      </c>
      <c r="G49" t="s">
        <v>14</v>
      </c>
      <c r="H49">
        <v>1467</v>
      </c>
    </row>
    <row r="50" spans="2:8" x14ac:dyDescent="0.6">
      <c r="B50" t="s">
        <v>20</v>
      </c>
      <c r="C50">
        <v>85</v>
      </c>
      <c r="G50" t="s">
        <v>14</v>
      </c>
      <c r="H50">
        <v>5681</v>
      </c>
    </row>
    <row r="51" spans="2:8" x14ac:dyDescent="0.6">
      <c r="B51" t="s">
        <v>20</v>
      </c>
      <c r="C51">
        <v>170</v>
      </c>
      <c r="G51" t="s">
        <v>14</v>
      </c>
      <c r="H51">
        <v>1059</v>
      </c>
    </row>
    <row r="52" spans="2:8" x14ac:dyDescent="0.6">
      <c r="B52" t="s">
        <v>20</v>
      </c>
      <c r="C52">
        <v>330</v>
      </c>
      <c r="G52" t="s">
        <v>14</v>
      </c>
      <c r="H52">
        <v>1194</v>
      </c>
    </row>
    <row r="53" spans="2:8" x14ac:dyDescent="0.6">
      <c r="B53" t="s">
        <v>20</v>
      </c>
      <c r="C53">
        <v>127</v>
      </c>
      <c r="G53" t="s">
        <v>14</v>
      </c>
      <c r="H53">
        <v>30</v>
      </c>
    </row>
    <row r="54" spans="2:8" x14ac:dyDescent="0.6">
      <c r="B54" t="s">
        <v>20</v>
      </c>
      <c r="C54">
        <v>411</v>
      </c>
      <c r="G54" t="s">
        <v>14</v>
      </c>
      <c r="H54">
        <v>75</v>
      </c>
    </row>
    <row r="55" spans="2:8" x14ac:dyDescent="0.6">
      <c r="B55" t="s">
        <v>20</v>
      </c>
      <c r="C55">
        <v>180</v>
      </c>
      <c r="G55" t="s">
        <v>14</v>
      </c>
      <c r="H55">
        <v>955</v>
      </c>
    </row>
    <row r="56" spans="2:8" x14ac:dyDescent="0.6">
      <c r="B56" t="s">
        <v>20</v>
      </c>
      <c r="C56">
        <v>374</v>
      </c>
      <c r="G56" t="s">
        <v>14</v>
      </c>
      <c r="H56">
        <v>67</v>
      </c>
    </row>
    <row r="57" spans="2:8" x14ac:dyDescent="0.6">
      <c r="B57" t="s">
        <v>20</v>
      </c>
      <c r="C57">
        <v>71</v>
      </c>
      <c r="G57" t="s">
        <v>14</v>
      </c>
      <c r="H57">
        <v>5</v>
      </c>
    </row>
    <row r="58" spans="2:8" x14ac:dyDescent="0.6">
      <c r="B58" t="s">
        <v>20</v>
      </c>
      <c r="C58">
        <v>203</v>
      </c>
      <c r="G58" t="s">
        <v>14</v>
      </c>
      <c r="H58">
        <v>26</v>
      </c>
    </row>
    <row r="59" spans="2:8" x14ac:dyDescent="0.6">
      <c r="B59" t="s">
        <v>20</v>
      </c>
      <c r="C59">
        <v>113</v>
      </c>
      <c r="G59" t="s">
        <v>14</v>
      </c>
      <c r="H59">
        <v>1130</v>
      </c>
    </row>
    <row r="60" spans="2:8" x14ac:dyDescent="0.6">
      <c r="B60" t="s">
        <v>20</v>
      </c>
      <c r="C60">
        <v>96</v>
      </c>
      <c r="G60" t="s">
        <v>14</v>
      </c>
      <c r="H60">
        <v>782</v>
      </c>
    </row>
    <row r="61" spans="2:8" x14ac:dyDescent="0.6">
      <c r="B61" t="s">
        <v>20</v>
      </c>
      <c r="C61">
        <v>498</v>
      </c>
      <c r="G61" t="s">
        <v>14</v>
      </c>
      <c r="H61">
        <v>210</v>
      </c>
    </row>
    <row r="62" spans="2:8" x14ac:dyDescent="0.6">
      <c r="B62" t="s">
        <v>20</v>
      </c>
      <c r="C62">
        <v>180</v>
      </c>
      <c r="G62" t="s">
        <v>14</v>
      </c>
      <c r="H62">
        <v>136</v>
      </c>
    </row>
    <row r="63" spans="2:8" x14ac:dyDescent="0.6">
      <c r="B63" t="s">
        <v>20</v>
      </c>
      <c r="C63">
        <v>27</v>
      </c>
      <c r="G63" t="s">
        <v>14</v>
      </c>
      <c r="H63">
        <v>86</v>
      </c>
    </row>
    <row r="64" spans="2:8" x14ac:dyDescent="0.6">
      <c r="B64" t="s">
        <v>20</v>
      </c>
      <c r="C64">
        <v>2331</v>
      </c>
      <c r="G64" t="s">
        <v>14</v>
      </c>
      <c r="H64">
        <v>19</v>
      </c>
    </row>
    <row r="65" spans="2:8" x14ac:dyDescent="0.6">
      <c r="B65" t="s">
        <v>20</v>
      </c>
      <c r="C65">
        <v>113</v>
      </c>
      <c r="G65" t="s">
        <v>14</v>
      </c>
      <c r="H65">
        <v>886</v>
      </c>
    </row>
    <row r="66" spans="2:8" x14ac:dyDescent="0.6">
      <c r="B66" t="s">
        <v>20</v>
      </c>
      <c r="C66">
        <v>164</v>
      </c>
      <c r="G66" t="s">
        <v>14</v>
      </c>
      <c r="H66">
        <v>35</v>
      </c>
    </row>
    <row r="67" spans="2:8" x14ac:dyDescent="0.6">
      <c r="B67" t="s">
        <v>20</v>
      </c>
      <c r="C67">
        <v>164</v>
      </c>
      <c r="G67" t="s">
        <v>14</v>
      </c>
      <c r="H67">
        <v>24</v>
      </c>
    </row>
    <row r="68" spans="2:8" x14ac:dyDescent="0.6">
      <c r="B68" t="s">
        <v>20</v>
      </c>
      <c r="C68">
        <v>336</v>
      </c>
      <c r="G68" t="s">
        <v>14</v>
      </c>
      <c r="H68">
        <v>86</v>
      </c>
    </row>
    <row r="69" spans="2:8" x14ac:dyDescent="0.6">
      <c r="B69" t="s">
        <v>20</v>
      </c>
      <c r="C69">
        <v>1917</v>
      </c>
      <c r="G69" t="s">
        <v>14</v>
      </c>
      <c r="H69">
        <v>243</v>
      </c>
    </row>
    <row r="70" spans="2:8" x14ac:dyDescent="0.6">
      <c r="B70" t="s">
        <v>20</v>
      </c>
      <c r="C70">
        <v>95</v>
      </c>
      <c r="G70" t="s">
        <v>14</v>
      </c>
      <c r="H70">
        <v>65</v>
      </c>
    </row>
    <row r="71" spans="2:8" x14ac:dyDescent="0.6">
      <c r="B71" t="s">
        <v>20</v>
      </c>
      <c r="C71">
        <v>147</v>
      </c>
      <c r="G71" t="s">
        <v>14</v>
      </c>
      <c r="H71">
        <v>100</v>
      </c>
    </row>
    <row r="72" spans="2:8" x14ac:dyDescent="0.6">
      <c r="B72" t="s">
        <v>20</v>
      </c>
      <c r="C72">
        <v>86</v>
      </c>
      <c r="G72" t="s">
        <v>14</v>
      </c>
      <c r="H72">
        <v>168</v>
      </c>
    </row>
    <row r="73" spans="2:8" x14ac:dyDescent="0.6">
      <c r="B73" t="s">
        <v>20</v>
      </c>
      <c r="C73">
        <v>83</v>
      </c>
      <c r="G73" t="s">
        <v>14</v>
      </c>
      <c r="H73">
        <v>13</v>
      </c>
    </row>
    <row r="74" spans="2:8" x14ac:dyDescent="0.6">
      <c r="B74" t="s">
        <v>20</v>
      </c>
      <c r="C74">
        <v>676</v>
      </c>
      <c r="G74" t="s">
        <v>14</v>
      </c>
      <c r="H74">
        <v>1</v>
      </c>
    </row>
    <row r="75" spans="2:8" x14ac:dyDescent="0.6">
      <c r="B75" t="s">
        <v>20</v>
      </c>
      <c r="C75">
        <v>361</v>
      </c>
      <c r="G75" t="s">
        <v>14</v>
      </c>
      <c r="H75">
        <v>40</v>
      </c>
    </row>
    <row r="76" spans="2:8" x14ac:dyDescent="0.6">
      <c r="B76" t="s">
        <v>20</v>
      </c>
      <c r="C76">
        <v>131</v>
      </c>
      <c r="G76" t="s">
        <v>14</v>
      </c>
      <c r="H76">
        <v>226</v>
      </c>
    </row>
    <row r="77" spans="2:8" x14ac:dyDescent="0.6">
      <c r="B77" t="s">
        <v>20</v>
      </c>
      <c r="C77">
        <v>126</v>
      </c>
      <c r="G77" t="s">
        <v>14</v>
      </c>
      <c r="H77">
        <v>1625</v>
      </c>
    </row>
    <row r="78" spans="2:8" x14ac:dyDescent="0.6">
      <c r="B78" t="s">
        <v>20</v>
      </c>
      <c r="C78">
        <v>275</v>
      </c>
      <c r="G78" t="s">
        <v>14</v>
      </c>
      <c r="H78">
        <v>143</v>
      </c>
    </row>
    <row r="79" spans="2:8" x14ac:dyDescent="0.6">
      <c r="B79" t="s">
        <v>20</v>
      </c>
      <c r="C79">
        <v>67</v>
      </c>
      <c r="G79" t="s">
        <v>14</v>
      </c>
      <c r="H79">
        <v>934</v>
      </c>
    </row>
    <row r="80" spans="2:8" x14ac:dyDescent="0.6">
      <c r="B80" t="s">
        <v>20</v>
      </c>
      <c r="C80">
        <v>154</v>
      </c>
      <c r="G80" t="s">
        <v>14</v>
      </c>
      <c r="H80">
        <v>17</v>
      </c>
    </row>
    <row r="81" spans="2:8" x14ac:dyDescent="0.6">
      <c r="B81" t="s">
        <v>20</v>
      </c>
      <c r="C81">
        <v>1782</v>
      </c>
      <c r="G81" t="s">
        <v>14</v>
      </c>
      <c r="H81">
        <v>2179</v>
      </c>
    </row>
    <row r="82" spans="2:8" x14ac:dyDescent="0.6">
      <c r="B82" t="s">
        <v>20</v>
      </c>
      <c r="C82">
        <v>903</v>
      </c>
      <c r="G82" t="s">
        <v>14</v>
      </c>
      <c r="H82">
        <v>931</v>
      </c>
    </row>
    <row r="83" spans="2:8" x14ac:dyDescent="0.6">
      <c r="B83" t="s">
        <v>20</v>
      </c>
      <c r="C83">
        <v>94</v>
      </c>
      <c r="G83" t="s">
        <v>14</v>
      </c>
      <c r="H83">
        <v>92</v>
      </c>
    </row>
    <row r="84" spans="2:8" x14ac:dyDescent="0.6">
      <c r="B84" t="s">
        <v>20</v>
      </c>
      <c r="C84">
        <v>180</v>
      </c>
      <c r="G84" t="s">
        <v>14</v>
      </c>
      <c r="H84">
        <v>57</v>
      </c>
    </row>
    <row r="85" spans="2:8" x14ac:dyDescent="0.6">
      <c r="B85" t="s">
        <v>20</v>
      </c>
      <c r="C85">
        <v>533</v>
      </c>
      <c r="G85" t="s">
        <v>14</v>
      </c>
      <c r="H85">
        <v>41</v>
      </c>
    </row>
    <row r="86" spans="2:8" x14ac:dyDescent="0.6">
      <c r="B86" t="s">
        <v>20</v>
      </c>
      <c r="C86">
        <v>2443</v>
      </c>
      <c r="G86" t="s">
        <v>14</v>
      </c>
      <c r="H86">
        <v>1</v>
      </c>
    </row>
    <row r="87" spans="2:8" x14ac:dyDescent="0.6">
      <c r="B87" t="s">
        <v>20</v>
      </c>
      <c r="C87">
        <v>89</v>
      </c>
      <c r="G87" t="s">
        <v>14</v>
      </c>
      <c r="H87">
        <v>101</v>
      </c>
    </row>
    <row r="88" spans="2:8" x14ac:dyDescent="0.6">
      <c r="B88" t="s">
        <v>20</v>
      </c>
      <c r="C88">
        <v>159</v>
      </c>
      <c r="G88" t="s">
        <v>14</v>
      </c>
      <c r="H88">
        <v>1335</v>
      </c>
    </row>
    <row r="89" spans="2:8" x14ac:dyDescent="0.6">
      <c r="B89" t="s">
        <v>20</v>
      </c>
      <c r="C89">
        <v>50</v>
      </c>
      <c r="G89" t="s">
        <v>14</v>
      </c>
      <c r="H89">
        <v>15</v>
      </c>
    </row>
    <row r="90" spans="2:8" x14ac:dyDescent="0.6">
      <c r="B90" t="s">
        <v>20</v>
      </c>
      <c r="C90">
        <v>186</v>
      </c>
      <c r="G90" t="s">
        <v>14</v>
      </c>
      <c r="H90">
        <v>454</v>
      </c>
    </row>
    <row r="91" spans="2:8" x14ac:dyDescent="0.6">
      <c r="B91" t="s">
        <v>20</v>
      </c>
      <c r="C91">
        <v>1071</v>
      </c>
      <c r="G91" t="s">
        <v>14</v>
      </c>
      <c r="H91">
        <v>3182</v>
      </c>
    </row>
    <row r="92" spans="2:8" x14ac:dyDescent="0.6">
      <c r="B92" t="s">
        <v>20</v>
      </c>
      <c r="C92">
        <v>117</v>
      </c>
      <c r="G92" t="s">
        <v>14</v>
      </c>
      <c r="H92">
        <v>15</v>
      </c>
    </row>
    <row r="93" spans="2:8" x14ac:dyDescent="0.6">
      <c r="B93" t="s">
        <v>20</v>
      </c>
      <c r="C93">
        <v>70</v>
      </c>
      <c r="G93" t="s">
        <v>14</v>
      </c>
      <c r="H93">
        <v>133</v>
      </c>
    </row>
    <row r="94" spans="2:8" x14ac:dyDescent="0.6">
      <c r="B94" t="s">
        <v>20</v>
      </c>
      <c r="C94">
        <v>135</v>
      </c>
      <c r="G94" t="s">
        <v>14</v>
      </c>
      <c r="H94">
        <v>2062</v>
      </c>
    </row>
    <row r="95" spans="2:8" x14ac:dyDescent="0.6">
      <c r="B95" t="s">
        <v>20</v>
      </c>
      <c r="C95">
        <v>768</v>
      </c>
      <c r="G95" t="s">
        <v>14</v>
      </c>
      <c r="H95">
        <v>29</v>
      </c>
    </row>
    <row r="96" spans="2:8" x14ac:dyDescent="0.6">
      <c r="B96" t="s">
        <v>20</v>
      </c>
      <c r="C96">
        <v>199</v>
      </c>
      <c r="G96" t="s">
        <v>14</v>
      </c>
      <c r="H96">
        <v>132</v>
      </c>
    </row>
    <row r="97" spans="2:8" x14ac:dyDescent="0.6">
      <c r="B97" t="s">
        <v>20</v>
      </c>
      <c r="C97">
        <v>107</v>
      </c>
      <c r="G97" t="s">
        <v>14</v>
      </c>
      <c r="H97">
        <v>137</v>
      </c>
    </row>
    <row r="98" spans="2:8" x14ac:dyDescent="0.6">
      <c r="B98" t="s">
        <v>20</v>
      </c>
      <c r="C98">
        <v>195</v>
      </c>
      <c r="G98" t="s">
        <v>14</v>
      </c>
      <c r="H98">
        <v>908</v>
      </c>
    </row>
    <row r="99" spans="2:8" x14ac:dyDescent="0.6">
      <c r="B99" t="s">
        <v>20</v>
      </c>
      <c r="C99">
        <v>3376</v>
      </c>
      <c r="G99" t="s">
        <v>14</v>
      </c>
      <c r="H99">
        <v>10</v>
      </c>
    </row>
    <row r="100" spans="2:8" x14ac:dyDescent="0.6">
      <c r="B100" t="s">
        <v>20</v>
      </c>
      <c r="C100">
        <v>41</v>
      </c>
      <c r="G100" t="s">
        <v>14</v>
      </c>
      <c r="H100">
        <v>1910</v>
      </c>
    </row>
    <row r="101" spans="2:8" x14ac:dyDescent="0.6">
      <c r="B101" t="s">
        <v>20</v>
      </c>
      <c r="C101">
        <v>1821</v>
      </c>
      <c r="G101" t="s">
        <v>14</v>
      </c>
      <c r="H101">
        <v>38</v>
      </c>
    </row>
    <row r="102" spans="2:8" x14ac:dyDescent="0.6">
      <c r="B102" t="s">
        <v>20</v>
      </c>
      <c r="C102">
        <v>164</v>
      </c>
      <c r="G102" t="s">
        <v>14</v>
      </c>
      <c r="H102">
        <v>104</v>
      </c>
    </row>
    <row r="103" spans="2:8" x14ac:dyDescent="0.6">
      <c r="B103" t="s">
        <v>20</v>
      </c>
      <c r="C103">
        <v>157</v>
      </c>
      <c r="G103" t="s">
        <v>14</v>
      </c>
      <c r="H103">
        <v>49</v>
      </c>
    </row>
    <row r="104" spans="2:8" x14ac:dyDescent="0.6">
      <c r="B104" t="s">
        <v>20</v>
      </c>
      <c r="C104">
        <v>246</v>
      </c>
      <c r="G104" t="s">
        <v>14</v>
      </c>
      <c r="H104">
        <v>1</v>
      </c>
    </row>
    <row r="105" spans="2:8" x14ac:dyDescent="0.6">
      <c r="B105" t="s">
        <v>20</v>
      </c>
      <c r="C105">
        <v>1396</v>
      </c>
      <c r="G105" t="s">
        <v>14</v>
      </c>
      <c r="H105">
        <v>245</v>
      </c>
    </row>
    <row r="106" spans="2:8" x14ac:dyDescent="0.6">
      <c r="B106" t="s">
        <v>20</v>
      </c>
      <c r="C106">
        <v>2506</v>
      </c>
      <c r="G106" t="s">
        <v>14</v>
      </c>
      <c r="H106">
        <v>32</v>
      </c>
    </row>
    <row r="107" spans="2:8" x14ac:dyDescent="0.6">
      <c r="B107" t="s">
        <v>20</v>
      </c>
      <c r="C107">
        <v>244</v>
      </c>
      <c r="G107" t="s">
        <v>14</v>
      </c>
      <c r="H107">
        <v>7</v>
      </c>
    </row>
    <row r="108" spans="2:8" x14ac:dyDescent="0.6">
      <c r="B108" t="s">
        <v>20</v>
      </c>
      <c r="C108">
        <v>146</v>
      </c>
      <c r="G108" t="s">
        <v>14</v>
      </c>
      <c r="H108">
        <v>803</v>
      </c>
    </row>
    <row r="109" spans="2:8" x14ac:dyDescent="0.6">
      <c r="B109" t="s">
        <v>20</v>
      </c>
      <c r="C109">
        <v>1267</v>
      </c>
      <c r="G109" t="s">
        <v>14</v>
      </c>
      <c r="H109">
        <v>16</v>
      </c>
    </row>
    <row r="110" spans="2:8" x14ac:dyDescent="0.6">
      <c r="B110" t="s">
        <v>20</v>
      </c>
      <c r="C110">
        <v>1561</v>
      </c>
      <c r="G110" t="s">
        <v>14</v>
      </c>
      <c r="H110">
        <v>31</v>
      </c>
    </row>
    <row r="111" spans="2:8" x14ac:dyDescent="0.6">
      <c r="B111" t="s">
        <v>20</v>
      </c>
      <c r="C111">
        <v>48</v>
      </c>
      <c r="G111" t="s">
        <v>14</v>
      </c>
      <c r="H111">
        <v>108</v>
      </c>
    </row>
    <row r="112" spans="2:8" x14ac:dyDescent="0.6">
      <c r="B112" t="s">
        <v>20</v>
      </c>
      <c r="C112">
        <v>2739</v>
      </c>
      <c r="G112" t="s">
        <v>14</v>
      </c>
      <c r="H112">
        <v>30</v>
      </c>
    </row>
    <row r="113" spans="2:8" x14ac:dyDescent="0.6">
      <c r="B113" t="s">
        <v>20</v>
      </c>
      <c r="C113">
        <v>3537</v>
      </c>
      <c r="G113" t="s">
        <v>14</v>
      </c>
      <c r="H113">
        <v>17</v>
      </c>
    </row>
    <row r="114" spans="2:8" x14ac:dyDescent="0.6">
      <c r="B114" t="s">
        <v>20</v>
      </c>
      <c r="C114">
        <v>2107</v>
      </c>
      <c r="G114" t="s">
        <v>14</v>
      </c>
      <c r="H114">
        <v>80</v>
      </c>
    </row>
    <row r="115" spans="2:8" x14ac:dyDescent="0.6">
      <c r="B115" t="s">
        <v>20</v>
      </c>
      <c r="C115">
        <v>3318</v>
      </c>
      <c r="G115" t="s">
        <v>14</v>
      </c>
      <c r="H115">
        <v>2468</v>
      </c>
    </row>
    <row r="116" spans="2:8" x14ac:dyDescent="0.6">
      <c r="B116" t="s">
        <v>20</v>
      </c>
      <c r="C116">
        <v>340</v>
      </c>
      <c r="G116" t="s">
        <v>14</v>
      </c>
      <c r="H116">
        <v>26</v>
      </c>
    </row>
    <row r="117" spans="2:8" x14ac:dyDescent="0.6">
      <c r="B117" t="s">
        <v>20</v>
      </c>
      <c r="C117">
        <v>1442</v>
      </c>
      <c r="G117" t="s">
        <v>14</v>
      </c>
      <c r="H117">
        <v>73</v>
      </c>
    </row>
    <row r="118" spans="2:8" x14ac:dyDescent="0.6">
      <c r="B118" t="s">
        <v>20</v>
      </c>
      <c r="C118">
        <v>126</v>
      </c>
      <c r="G118" t="s">
        <v>14</v>
      </c>
      <c r="H118">
        <v>128</v>
      </c>
    </row>
    <row r="119" spans="2:8" x14ac:dyDescent="0.6">
      <c r="B119" t="s">
        <v>20</v>
      </c>
      <c r="C119">
        <v>524</v>
      </c>
      <c r="G119" t="s">
        <v>14</v>
      </c>
      <c r="H119">
        <v>33</v>
      </c>
    </row>
    <row r="120" spans="2:8" x14ac:dyDescent="0.6">
      <c r="B120" t="s">
        <v>20</v>
      </c>
      <c r="C120">
        <v>1989</v>
      </c>
      <c r="G120" t="s">
        <v>14</v>
      </c>
      <c r="H120">
        <v>1072</v>
      </c>
    </row>
    <row r="121" spans="2:8" x14ac:dyDescent="0.6">
      <c r="B121" t="s">
        <v>20</v>
      </c>
      <c r="C121">
        <v>157</v>
      </c>
      <c r="G121" t="s">
        <v>14</v>
      </c>
      <c r="H121">
        <v>393</v>
      </c>
    </row>
    <row r="122" spans="2:8" x14ac:dyDescent="0.6">
      <c r="B122" t="s">
        <v>20</v>
      </c>
      <c r="C122">
        <v>4498</v>
      </c>
      <c r="G122" t="s">
        <v>14</v>
      </c>
      <c r="H122">
        <v>1257</v>
      </c>
    </row>
    <row r="123" spans="2:8" x14ac:dyDescent="0.6">
      <c r="B123" t="s">
        <v>20</v>
      </c>
      <c r="C123">
        <v>80</v>
      </c>
      <c r="G123" t="s">
        <v>14</v>
      </c>
      <c r="H123">
        <v>328</v>
      </c>
    </row>
    <row r="124" spans="2:8" x14ac:dyDescent="0.6">
      <c r="B124" t="s">
        <v>20</v>
      </c>
      <c r="C124">
        <v>43</v>
      </c>
      <c r="G124" t="s">
        <v>14</v>
      </c>
      <c r="H124">
        <v>147</v>
      </c>
    </row>
    <row r="125" spans="2:8" x14ac:dyDescent="0.6">
      <c r="B125" t="s">
        <v>20</v>
      </c>
      <c r="C125">
        <v>2053</v>
      </c>
      <c r="G125" t="s">
        <v>14</v>
      </c>
      <c r="H125">
        <v>830</v>
      </c>
    </row>
    <row r="126" spans="2:8" x14ac:dyDescent="0.6">
      <c r="B126" t="s">
        <v>20</v>
      </c>
      <c r="C126">
        <v>168</v>
      </c>
      <c r="G126" t="s">
        <v>14</v>
      </c>
      <c r="H126">
        <v>331</v>
      </c>
    </row>
    <row r="127" spans="2:8" x14ac:dyDescent="0.6">
      <c r="B127" t="s">
        <v>20</v>
      </c>
      <c r="C127">
        <v>4289</v>
      </c>
      <c r="G127" t="s">
        <v>14</v>
      </c>
      <c r="H127">
        <v>25</v>
      </c>
    </row>
    <row r="128" spans="2:8" x14ac:dyDescent="0.6">
      <c r="B128" t="s">
        <v>20</v>
      </c>
      <c r="C128">
        <v>165</v>
      </c>
      <c r="G128" t="s">
        <v>14</v>
      </c>
      <c r="H128">
        <v>3483</v>
      </c>
    </row>
    <row r="129" spans="2:8" x14ac:dyDescent="0.6">
      <c r="B129" t="s">
        <v>20</v>
      </c>
      <c r="C129">
        <v>1815</v>
      </c>
      <c r="G129" t="s">
        <v>14</v>
      </c>
      <c r="H129">
        <v>923</v>
      </c>
    </row>
    <row r="130" spans="2:8" x14ac:dyDescent="0.6">
      <c r="B130" t="s">
        <v>20</v>
      </c>
      <c r="C130">
        <v>397</v>
      </c>
      <c r="G130" t="s">
        <v>14</v>
      </c>
      <c r="H130">
        <v>1</v>
      </c>
    </row>
    <row r="131" spans="2:8" x14ac:dyDescent="0.6">
      <c r="B131" t="s">
        <v>20</v>
      </c>
      <c r="C131">
        <v>1539</v>
      </c>
      <c r="G131" t="s">
        <v>14</v>
      </c>
      <c r="H131">
        <v>33</v>
      </c>
    </row>
    <row r="132" spans="2:8" x14ac:dyDescent="0.6">
      <c r="B132" t="s">
        <v>20</v>
      </c>
      <c r="C132">
        <v>138</v>
      </c>
      <c r="G132" t="s">
        <v>14</v>
      </c>
      <c r="H132">
        <v>40</v>
      </c>
    </row>
    <row r="133" spans="2:8" x14ac:dyDescent="0.6">
      <c r="B133" t="s">
        <v>20</v>
      </c>
      <c r="C133">
        <v>3594</v>
      </c>
      <c r="G133" t="s">
        <v>14</v>
      </c>
      <c r="H133">
        <v>23</v>
      </c>
    </row>
    <row r="134" spans="2:8" x14ac:dyDescent="0.6">
      <c r="B134" t="s">
        <v>20</v>
      </c>
      <c r="C134">
        <v>5880</v>
      </c>
      <c r="G134" t="s">
        <v>14</v>
      </c>
      <c r="H134">
        <v>75</v>
      </c>
    </row>
    <row r="135" spans="2:8" x14ac:dyDescent="0.6">
      <c r="B135" t="s">
        <v>20</v>
      </c>
      <c r="C135">
        <v>112</v>
      </c>
      <c r="G135" t="s">
        <v>14</v>
      </c>
      <c r="H135">
        <v>2176</v>
      </c>
    </row>
    <row r="136" spans="2:8" x14ac:dyDescent="0.6">
      <c r="B136" t="s">
        <v>20</v>
      </c>
      <c r="C136">
        <v>943</v>
      </c>
      <c r="G136" t="s">
        <v>14</v>
      </c>
      <c r="H136">
        <v>441</v>
      </c>
    </row>
    <row r="137" spans="2:8" x14ac:dyDescent="0.6">
      <c r="B137" t="s">
        <v>20</v>
      </c>
      <c r="C137">
        <v>2468</v>
      </c>
      <c r="G137" t="s">
        <v>14</v>
      </c>
      <c r="H137">
        <v>25</v>
      </c>
    </row>
    <row r="138" spans="2:8" x14ac:dyDescent="0.6">
      <c r="B138" t="s">
        <v>20</v>
      </c>
      <c r="C138">
        <v>2551</v>
      </c>
      <c r="G138" t="s">
        <v>14</v>
      </c>
      <c r="H138">
        <v>127</v>
      </c>
    </row>
    <row r="139" spans="2:8" x14ac:dyDescent="0.6">
      <c r="B139" t="s">
        <v>20</v>
      </c>
      <c r="C139">
        <v>101</v>
      </c>
      <c r="G139" t="s">
        <v>14</v>
      </c>
      <c r="H139">
        <v>355</v>
      </c>
    </row>
    <row r="140" spans="2:8" x14ac:dyDescent="0.6">
      <c r="B140" t="s">
        <v>20</v>
      </c>
      <c r="C140">
        <v>92</v>
      </c>
      <c r="G140" t="s">
        <v>14</v>
      </c>
      <c r="H140">
        <v>44</v>
      </c>
    </row>
    <row r="141" spans="2:8" x14ac:dyDescent="0.6">
      <c r="B141" t="s">
        <v>20</v>
      </c>
      <c r="C141">
        <v>62</v>
      </c>
      <c r="G141" t="s">
        <v>14</v>
      </c>
      <c r="H141">
        <v>67</v>
      </c>
    </row>
    <row r="142" spans="2:8" x14ac:dyDescent="0.6">
      <c r="B142" t="s">
        <v>20</v>
      </c>
      <c r="C142">
        <v>149</v>
      </c>
      <c r="G142" t="s">
        <v>14</v>
      </c>
      <c r="H142">
        <v>1068</v>
      </c>
    </row>
    <row r="143" spans="2:8" x14ac:dyDescent="0.6">
      <c r="B143" t="s">
        <v>20</v>
      </c>
      <c r="C143">
        <v>329</v>
      </c>
      <c r="G143" t="s">
        <v>14</v>
      </c>
      <c r="H143">
        <v>424</v>
      </c>
    </row>
    <row r="144" spans="2:8" x14ac:dyDescent="0.6">
      <c r="B144" t="s">
        <v>20</v>
      </c>
      <c r="C144">
        <v>97</v>
      </c>
      <c r="G144" t="s">
        <v>14</v>
      </c>
      <c r="H144">
        <v>151</v>
      </c>
    </row>
    <row r="145" spans="2:8" x14ac:dyDescent="0.6">
      <c r="B145" t="s">
        <v>20</v>
      </c>
      <c r="C145">
        <v>1784</v>
      </c>
      <c r="G145" t="s">
        <v>14</v>
      </c>
      <c r="H145">
        <v>1608</v>
      </c>
    </row>
    <row r="146" spans="2:8" x14ac:dyDescent="0.6">
      <c r="B146" t="s">
        <v>20</v>
      </c>
      <c r="C146">
        <v>1684</v>
      </c>
      <c r="G146" t="s">
        <v>14</v>
      </c>
      <c r="H146">
        <v>941</v>
      </c>
    </row>
    <row r="147" spans="2:8" x14ac:dyDescent="0.6">
      <c r="B147" t="s">
        <v>20</v>
      </c>
      <c r="C147">
        <v>250</v>
      </c>
      <c r="G147" t="s">
        <v>14</v>
      </c>
      <c r="H147">
        <v>1</v>
      </c>
    </row>
    <row r="148" spans="2:8" x14ac:dyDescent="0.6">
      <c r="B148" t="s">
        <v>20</v>
      </c>
      <c r="C148">
        <v>238</v>
      </c>
      <c r="G148" t="s">
        <v>14</v>
      </c>
      <c r="H148">
        <v>40</v>
      </c>
    </row>
    <row r="149" spans="2:8" x14ac:dyDescent="0.6">
      <c r="B149" t="s">
        <v>20</v>
      </c>
      <c r="C149">
        <v>53</v>
      </c>
      <c r="G149" t="s">
        <v>14</v>
      </c>
      <c r="H149">
        <v>3015</v>
      </c>
    </row>
    <row r="150" spans="2:8" x14ac:dyDescent="0.6">
      <c r="B150" t="s">
        <v>20</v>
      </c>
      <c r="C150">
        <v>214</v>
      </c>
      <c r="G150" t="s">
        <v>14</v>
      </c>
      <c r="H150">
        <v>435</v>
      </c>
    </row>
    <row r="151" spans="2:8" x14ac:dyDescent="0.6">
      <c r="B151" t="s">
        <v>20</v>
      </c>
      <c r="C151">
        <v>222</v>
      </c>
      <c r="G151" t="s">
        <v>14</v>
      </c>
      <c r="H151">
        <v>714</v>
      </c>
    </row>
    <row r="152" spans="2:8" x14ac:dyDescent="0.6">
      <c r="B152" t="s">
        <v>20</v>
      </c>
      <c r="C152">
        <v>1884</v>
      </c>
      <c r="G152" t="s">
        <v>14</v>
      </c>
      <c r="H152">
        <v>5497</v>
      </c>
    </row>
    <row r="153" spans="2:8" x14ac:dyDescent="0.6">
      <c r="B153" t="s">
        <v>20</v>
      </c>
      <c r="C153">
        <v>218</v>
      </c>
      <c r="G153" t="s">
        <v>14</v>
      </c>
      <c r="H153">
        <v>418</v>
      </c>
    </row>
    <row r="154" spans="2:8" x14ac:dyDescent="0.6">
      <c r="B154" t="s">
        <v>20</v>
      </c>
      <c r="C154">
        <v>6465</v>
      </c>
      <c r="G154" t="s">
        <v>14</v>
      </c>
      <c r="H154">
        <v>1439</v>
      </c>
    </row>
    <row r="155" spans="2:8" x14ac:dyDescent="0.6">
      <c r="B155" t="s">
        <v>20</v>
      </c>
      <c r="C155">
        <v>59</v>
      </c>
      <c r="G155" t="s">
        <v>14</v>
      </c>
      <c r="H155">
        <v>15</v>
      </c>
    </row>
    <row r="156" spans="2:8" x14ac:dyDescent="0.6">
      <c r="B156" t="s">
        <v>20</v>
      </c>
      <c r="C156">
        <v>88</v>
      </c>
      <c r="G156" t="s">
        <v>14</v>
      </c>
      <c r="H156">
        <v>1999</v>
      </c>
    </row>
    <row r="157" spans="2:8" x14ac:dyDescent="0.6">
      <c r="B157" t="s">
        <v>20</v>
      </c>
      <c r="C157">
        <v>1697</v>
      </c>
      <c r="G157" t="s">
        <v>14</v>
      </c>
      <c r="H157">
        <v>118</v>
      </c>
    </row>
    <row r="158" spans="2:8" x14ac:dyDescent="0.6">
      <c r="B158" t="s">
        <v>20</v>
      </c>
      <c r="C158">
        <v>92</v>
      </c>
      <c r="G158" t="s">
        <v>14</v>
      </c>
      <c r="H158">
        <v>162</v>
      </c>
    </row>
    <row r="159" spans="2:8" x14ac:dyDescent="0.6">
      <c r="B159" t="s">
        <v>20</v>
      </c>
      <c r="C159">
        <v>186</v>
      </c>
      <c r="G159" t="s">
        <v>14</v>
      </c>
      <c r="H159">
        <v>83</v>
      </c>
    </row>
    <row r="160" spans="2:8" x14ac:dyDescent="0.6">
      <c r="B160" t="s">
        <v>20</v>
      </c>
      <c r="C160">
        <v>138</v>
      </c>
      <c r="G160" t="s">
        <v>14</v>
      </c>
      <c r="H160">
        <v>747</v>
      </c>
    </row>
    <row r="161" spans="2:8" x14ac:dyDescent="0.6">
      <c r="B161" t="s">
        <v>20</v>
      </c>
      <c r="C161">
        <v>261</v>
      </c>
      <c r="G161" t="s">
        <v>14</v>
      </c>
      <c r="H161">
        <v>84</v>
      </c>
    </row>
    <row r="162" spans="2:8" x14ac:dyDescent="0.6">
      <c r="B162" t="s">
        <v>20</v>
      </c>
      <c r="C162">
        <v>107</v>
      </c>
      <c r="G162" t="s">
        <v>14</v>
      </c>
      <c r="H162">
        <v>91</v>
      </c>
    </row>
    <row r="163" spans="2:8" x14ac:dyDescent="0.6">
      <c r="B163" t="s">
        <v>20</v>
      </c>
      <c r="C163">
        <v>199</v>
      </c>
      <c r="G163" t="s">
        <v>14</v>
      </c>
      <c r="H163">
        <v>792</v>
      </c>
    </row>
    <row r="164" spans="2:8" x14ac:dyDescent="0.6">
      <c r="B164" t="s">
        <v>20</v>
      </c>
      <c r="C164">
        <v>5512</v>
      </c>
      <c r="G164" t="s">
        <v>14</v>
      </c>
      <c r="H164">
        <v>32</v>
      </c>
    </row>
    <row r="165" spans="2:8" x14ac:dyDescent="0.6">
      <c r="B165" t="s">
        <v>20</v>
      </c>
      <c r="C165">
        <v>86</v>
      </c>
      <c r="G165" t="s">
        <v>14</v>
      </c>
      <c r="H165">
        <v>186</v>
      </c>
    </row>
    <row r="166" spans="2:8" x14ac:dyDescent="0.6">
      <c r="B166" t="s">
        <v>20</v>
      </c>
      <c r="C166">
        <v>2768</v>
      </c>
      <c r="G166" t="s">
        <v>14</v>
      </c>
      <c r="H166">
        <v>605</v>
      </c>
    </row>
    <row r="167" spans="2:8" x14ac:dyDescent="0.6">
      <c r="B167" t="s">
        <v>20</v>
      </c>
      <c r="C167">
        <v>48</v>
      </c>
      <c r="G167" t="s">
        <v>14</v>
      </c>
      <c r="H167">
        <v>1</v>
      </c>
    </row>
    <row r="168" spans="2:8" x14ac:dyDescent="0.6">
      <c r="B168" t="s">
        <v>20</v>
      </c>
      <c r="C168">
        <v>87</v>
      </c>
      <c r="G168" t="s">
        <v>14</v>
      </c>
      <c r="H168">
        <v>31</v>
      </c>
    </row>
    <row r="169" spans="2:8" x14ac:dyDescent="0.6">
      <c r="B169" t="s">
        <v>20</v>
      </c>
      <c r="C169">
        <v>1894</v>
      </c>
      <c r="G169" t="s">
        <v>14</v>
      </c>
      <c r="H169">
        <v>1181</v>
      </c>
    </row>
    <row r="170" spans="2:8" x14ac:dyDescent="0.6">
      <c r="B170" t="s">
        <v>20</v>
      </c>
      <c r="C170">
        <v>282</v>
      </c>
      <c r="G170" t="s">
        <v>14</v>
      </c>
      <c r="H170">
        <v>39</v>
      </c>
    </row>
    <row r="171" spans="2:8" x14ac:dyDescent="0.6">
      <c r="B171" t="s">
        <v>20</v>
      </c>
      <c r="C171">
        <v>116</v>
      </c>
      <c r="G171" t="s">
        <v>14</v>
      </c>
      <c r="H171">
        <v>46</v>
      </c>
    </row>
    <row r="172" spans="2:8" x14ac:dyDescent="0.6">
      <c r="B172" t="s">
        <v>20</v>
      </c>
      <c r="C172">
        <v>83</v>
      </c>
      <c r="G172" t="s">
        <v>14</v>
      </c>
      <c r="H172">
        <v>105</v>
      </c>
    </row>
    <row r="173" spans="2:8" x14ac:dyDescent="0.6">
      <c r="B173" t="s">
        <v>20</v>
      </c>
      <c r="C173">
        <v>91</v>
      </c>
      <c r="G173" t="s">
        <v>14</v>
      </c>
      <c r="H173">
        <v>535</v>
      </c>
    </row>
    <row r="174" spans="2:8" x14ac:dyDescent="0.6">
      <c r="B174" t="s">
        <v>20</v>
      </c>
      <c r="C174">
        <v>546</v>
      </c>
      <c r="G174" t="s">
        <v>14</v>
      </c>
      <c r="H174">
        <v>16</v>
      </c>
    </row>
    <row r="175" spans="2:8" x14ac:dyDescent="0.6">
      <c r="B175" t="s">
        <v>20</v>
      </c>
      <c r="C175">
        <v>393</v>
      </c>
      <c r="G175" t="s">
        <v>14</v>
      </c>
      <c r="H175">
        <v>575</v>
      </c>
    </row>
    <row r="176" spans="2:8" x14ac:dyDescent="0.6">
      <c r="B176" t="s">
        <v>20</v>
      </c>
      <c r="C176">
        <v>133</v>
      </c>
      <c r="G176" t="s">
        <v>14</v>
      </c>
      <c r="H176">
        <v>1120</v>
      </c>
    </row>
    <row r="177" spans="2:8" x14ac:dyDescent="0.6">
      <c r="B177" t="s">
        <v>20</v>
      </c>
      <c r="C177">
        <v>254</v>
      </c>
      <c r="G177" t="s">
        <v>14</v>
      </c>
      <c r="H177">
        <v>113</v>
      </c>
    </row>
    <row r="178" spans="2:8" x14ac:dyDescent="0.6">
      <c r="B178" t="s">
        <v>20</v>
      </c>
      <c r="C178">
        <v>176</v>
      </c>
      <c r="G178" t="s">
        <v>14</v>
      </c>
      <c r="H178">
        <v>1538</v>
      </c>
    </row>
    <row r="179" spans="2:8" x14ac:dyDescent="0.6">
      <c r="B179" t="s">
        <v>20</v>
      </c>
      <c r="C179">
        <v>337</v>
      </c>
      <c r="G179" t="s">
        <v>14</v>
      </c>
      <c r="H179">
        <v>9</v>
      </c>
    </row>
    <row r="180" spans="2:8" x14ac:dyDescent="0.6">
      <c r="B180" t="s">
        <v>20</v>
      </c>
      <c r="C180">
        <v>107</v>
      </c>
      <c r="G180" t="s">
        <v>14</v>
      </c>
      <c r="H180">
        <v>554</v>
      </c>
    </row>
    <row r="181" spans="2:8" x14ac:dyDescent="0.6">
      <c r="B181" t="s">
        <v>20</v>
      </c>
      <c r="C181">
        <v>183</v>
      </c>
      <c r="G181" t="s">
        <v>14</v>
      </c>
      <c r="H181">
        <v>648</v>
      </c>
    </row>
    <row r="182" spans="2:8" x14ac:dyDescent="0.6">
      <c r="B182" t="s">
        <v>20</v>
      </c>
      <c r="C182">
        <v>72</v>
      </c>
      <c r="G182" t="s">
        <v>14</v>
      </c>
      <c r="H182">
        <v>21</v>
      </c>
    </row>
    <row r="183" spans="2:8" x14ac:dyDescent="0.6">
      <c r="B183" t="s">
        <v>20</v>
      </c>
      <c r="C183">
        <v>295</v>
      </c>
      <c r="G183" t="s">
        <v>14</v>
      </c>
      <c r="H183">
        <v>54</v>
      </c>
    </row>
    <row r="184" spans="2:8" x14ac:dyDescent="0.6">
      <c r="B184" t="s">
        <v>20</v>
      </c>
      <c r="C184">
        <v>142</v>
      </c>
      <c r="G184" t="s">
        <v>14</v>
      </c>
      <c r="H184">
        <v>120</v>
      </c>
    </row>
    <row r="185" spans="2:8" x14ac:dyDescent="0.6">
      <c r="B185" t="s">
        <v>20</v>
      </c>
      <c r="C185">
        <v>85</v>
      </c>
      <c r="G185" t="s">
        <v>14</v>
      </c>
      <c r="H185">
        <v>579</v>
      </c>
    </row>
    <row r="186" spans="2:8" x14ac:dyDescent="0.6">
      <c r="B186" t="s">
        <v>20</v>
      </c>
      <c r="C186">
        <v>659</v>
      </c>
      <c r="G186" t="s">
        <v>14</v>
      </c>
      <c r="H186">
        <v>2072</v>
      </c>
    </row>
    <row r="187" spans="2:8" x14ac:dyDescent="0.6">
      <c r="B187" t="s">
        <v>20</v>
      </c>
      <c r="C187">
        <v>121</v>
      </c>
      <c r="G187" t="s">
        <v>14</v>
      </c>
      <c r="H187">
        <v>0</v>
      </c>
    </row>
    <row r="188" spans="2:8" x14ac:dyDescent="0.6">
      <c r="B188" t="s">
        <v>20</v>
      </c>
      <c r="C188">
        <v>3742</v>
      </c>
      <c r="G188" t="s">
        <v>14</v>
      </c>
      <c r="H188">
        <v>1796</v>
      </c>
    </row>
    <row r="189" spans="2:8" x14ac:dyDescent="0.6">
      <c r="B189" t="s">
        <v>20</v>
      </c>
      <c r="C189">
        <v>223</v>
      </c>
      <c r="G189" t="s">
        <v>14</v>
      </c>
      <c r="H189">
        <v>62</v>
      </c>
    </row>
    <row r="190" spans="2:8" x14ac:dyDescent="0.6">
      <c r="B190" t="s">
        <v>20</v>
      </c>
      <c r="C190">
        <v>133</v>
      </c>
      <c r="G190" t="s">
        <v>14</v>
      </c>
      <c r="H190">
        <v>347</v>
      </c>
    </row>
    <row r="191" spans="2:8" x14ac:dyDescent="0.6">
      <c r="B191" t="s">
        <v>20</v>
      </c>
      <c r="C191">
        <v>5168</v>
      </c>
      <c r="G191" t="s">
        <v>14</v>
      </c>
      <c r="H191">
        <v>19</v>
      </c>
    </row>
    <row r="192" spans="2:8" x14ac:dyDescent="0.6">
      <c r="B192" t="s">
        <v>20</v>
      </c>
      <c r="C192">
        <v>307</v>
      </c>
      <c r="G192" t="s">
        <v>14</v>
      </c>
      <c r="H192">
        <v>1258</v>
      </c>
    </row>
    <row r="193" spans="2:8" x14ac:dyDescent="0.6">
      <c r="B193" t="s">
        <v>20</v>
      </c>
      <c r="C193">
        <v>2441</v>
      </c>
      <c r="G193" t="s">
        <v>14</v>
      </c>
      <c r="H193">
        <v>362</v>
      </c>
    </row>
    <row r="194" spans="2:8" x14ac:dyDescent="0.6">
      <c r="B194" t="s">
        <v>20</v>
      </c>
      <c r="C194">
        <v>1385</v>
      </c>
      <c r="G194" t="s">
        <v>14</v>
      </c>
      <c r="H194">
        <v>133</v>
      </c>
    </row>
    <row r="195" spans="2:8" x14ac:dyDescent="0.6">
      <c r="B195" t="s">
        <v>20</v>
      </c>
      <c r="C195">
        <v>190</v>
      </c>
      <c r="G195" t="s">
        <v>14</v>
      </c>
      <c r="H195">
        <v>846</v>
      </c>
    </row>
    <row r="196" spans="2:8" x14ac:dyDescent="0.6">
      <c r="B196" t="s">
        <v>20</v>
      </c>
      <c r="C196">
        <v>470</v>
      </c>
      <c r="G196" t="s">
        <v>14</v>
      </c>
      <c r="H196">
        <v>10</v>
      </c>
    </row>
    <row r="197" spans="2:8" x14ac:dyDescent="0.6">
      <c r="B197" t="s">
        <v>20</v>
      </c>
      <c r="C197">
        <v>253</v>
      </c>
      <c r="G197" t="s">
        <v>14</v>
      </c>
      <c r="H197">
        <v>191</v>
      </c>
    </row>
    <row r="198" spans="2:8" x14ac:dyDescent="0.6">
      <c r="B198" t="s">
        <v>20</v>
      </c>
      <c r="C198">
        <v>1113</v>
      </c>
      <c r="G198" t="s">
        <v>14</v>
      </c>
      <c r="H198">
        <v>1979</v>
      </c>
    </row>
    <row r="199" spans="2:8" x14ac:dyDescent="0.6">
      <c r="B199" t="s">
        <v>20</v>
      </c>
      <c r="C199">
        <v>2283</v>
      </c>
      <c r="G199" t="s">
        <v>14</v>
      </c>
      <c r="H199">
        <v>63</v>
      </c>
    </row>
    <row r="200" spans="2:8" x14ac:dyDescent="0.6">
      <c r="B200" t="s">
        <v>20</v>
      </c>
      <c r="C200">
        <v>1095</v>
      </c>
      <c r="G200" t="s">
        <v>14</v>
      </c>
      <c r="H200">
        <v>6080</v>
      </c>
    </row>
    <row r="201" spans="2:8" x14ac:dyDescent="0.6">
      <c r="B201" t="s">
        <v>20</v>
      </c>
      <c r="C201">
        <v>1690</v>
      </c>
      <c r="G201" t="s">
        <v>14</v>
      </c>
      <c r="H201">
        <v>80</v>
      </c>
    </row>
    <row r="202" spans="2:8" x14ac:dyDescent="0.6">
      <c r="B202" t="s">
        <v>20</v>
      </c>
      <c r="C202">
        <v>191</v>
      </c>
      <c r="G202" t="s">
        <v>14</v>
      </c>
      <c r="H202">
        <v>9</v>
      </c>
    </row>
    <row r="203" spans="2:8" x14ac:dyDescent="0.6">
      <c r="B203" t="s">
        <v>20</v>
      </c>
      <c r="C203">
        <v>2013</v>
      </c>
      <c r="G203" t="s">
        <v>14</v>
      </c>
      <c r="H203">
        <v>1784</v>
      </c>
    </row>
    <row r="204" spans="2:8" x14ac:dyDescent="0.6">
      <c r="B204" t="s">
        <v>20</v>
      </c>
      <c r="C204">
        <v>1703</v>
      </c>
      <c r="G204" t="s">
        <v>14</v>
      </c>
      <c r="H204">
        <v>243</v>
      </c>
    </row>
    <row r="205" spans="2:8" x14ac:dyDescent="0.6">
      <c r="B205" t="s">
        <v>20</v>
      </c>
      <c r="C205">
        <v>80</v>
      </c>
      <c r="G205" t="s">
        <v>14</v>
      </c>
      <c r="H205">
        <v>1296</v>
      </c>
    </row>
    <row r="206" spans="2:8" x14ac:dyDescent="0.6">
      <c r="B206" t="s">
        <v>20</v>
      </c>
      <c r="C206">
        <v>41</v>
      </c>
      <c r="G206" t="s">
        <v>14</v>
      </c>
      <c r="H206">
        <v>77</v>
      </c>
    </row>
    <row r="207" spans="2:8" x14ac:dyDescent="0.6">
      <c r="B207" t="s">
        <v>20</v>
      </c>
      <c r="C207">
        <v>187</v>
      </c>
      <c r="G207" t="s">
        <v>14</v>
      </c>
      <c r="H207">
        <v>395</v>
      </c>
    </row>
    <row r="208" spans="2:8" x14ac:dyDescent="0.6">
      <c r="B208" t="s">
        <v>20</v>
      </c>
      <c r="C208">
        <v>2875</v>
      </c>
      <c r="G208" t="s">
        <v>14</v>
      </c>
      <c r="H208">
        <v>49</v>
      </c>
    </row>
    <row r="209" spans="2:8" x14ac:dyDescent="0.6">
      <c r="B209" t="s">
        <v>20</v>
      </c>
      <c r="C209">
        <v>88</v>
      </c>
      <c r="G209" t="s">
        <v>14</v>
      </c>
      <c r="H209">
        <v>180</v>
      </c>
    </row>
    <row r="210" spans="2:8" x14ac:dyDescent="0.6">
      <c r="B210" t="s">
        <v>20</v>
      </c>
      <c r="C210">
        <v>191</v>
      </c>
      <c r="G210" t="s">
        <v>14</v>
      </c>
      <c r="H210">
        <v>2690</v>
      </c>
    </row>
    <row r="211" spans="2:8" x14ac:dyDescent="0.6">
      <c r="B211" t="s">
        <v>20</v>
      </c>
      <c r="C211">
        <v>139</v>
      </c>
      <c r="G211" t="s">
        <v>14</v>
      </c>
      <c r="H211">
        <v>2779</v>
      </c>
    </row>
    <row r="212" spans="2:8" x14ac:dyDescent="0.6">
      <c r="B212" t="s">
        <v>20</v>
      </c>
      <c r="C212">
        <v>186</v>
      </c>
      <c r="G212" t="s">
        <v>14</v>
      </c>
      <c r="H212">
        <v>92</v>
      </c>
    </row>
    <row r="213" spans="2:8" x14ac:dyDescent="0.6">
      <c r="B213" t="s">
        <v>20</v>
      </c>
      <c r="C213">
        <v>112</v>
      </c>
      <c r="G213" t="s">
        <v>14</v>
      </c>
      <c r="H213">
        <v>1028</v>
      </c>
    </row>
    <row r="214" spans="2:8" x14ac:dyDescent="0.6">
      <c r="B214" t="s">
        <v>20</v>
      </c>
      <c r="C214">
        <v>101</v>
      </c>
      <c r="G214" t="s">
        <v>14</v>
      </c>
      <c r="H214">
        <v>26</v>
      </c>
    </row>
    <row r="215" spans="2:8" x14ac:dyDescent="0.6">
      <c r="B215" t="s">
        <v>20</v>
      </c>
      <c r="C215">
        <v>206</v>
      </c>
      <c r="G215" t="s">
        <v>14</v>
      </c>
      <c r="H215">
        <v>1790</v>
      </c>
    </row>
    <row r="216" spans="2:8" x14ac:dyDescent="0.6">
      <c r="B216" t="s">
        <v>20</v>
      </c>
      <c r="C216">
        <v>154</v>
      </c>
      <c r="G216" t="s">
        <v>14</v>
      </c>
      <c r="H216">
        <v>37</v>
      </c>
    </row>
    <row r="217" spans="2:8" x14ac:dyDescent="0.6">
      <c r="B217" t="s">
        <v>20</v>
      </c>
      <c r="C217">
        <v>5966</v>
      </c>
      <c r="G217" t="s">
        <v>14</v>
      </c>
      <c r="H217">
        <v>35</v>
      </c>
    </row>
    <row r="218" spans="2:8" x14ac:dyDescent="0.6">
      <c r="B218" t="s">
        <v>20</v>
      </c>
      <c r="C218">
        <v>169</v>
      </c>
      <c r="G218" t="s">
        <v>14</v>
      </c>
      <c r="H218">
        <v>558</v>
      </c>
    </row>
    <row r="219" spans="2:8" x14ac:dyDescent="0.6">
      <c r="B219" t="s">
        <v>20</v>
      </c>
      <c r="C219">
        <v>2106</v>
      </c>
      <c r="G219" t="s">
        <v>14</v>
      </c>
      <c r="H219">
        <v>64</v>
      </c>
    </row>
    <row r="220" spans="2:8" x14ac:dyDescent="0.6">
      <c r="B220" t="s">
        <v>20</v>
      </c>
      <c r="C220">
        <v>131</v>
      </c>
      <c r="G220" t="s">
        <v>14</v>
      </c>
      <c r="H220">
        <v>245</v>
      </c>
    </row>
    <row r="221" spans="2:8" x14ac:dyDescent="0.6">
      <c r="B221" t="s">
        <v>20</v>
      </c>
      <c r="C221">
        <v>84</v>
      </c>
      <c r="G221" t="s">
        <v>14</v>
      </c>
      <c r="H221">
        <v>71</v>
      </c>
    </row>
    <row r="222" spans="2:8" x14ac:dyDescent="0.6">
      <c r="B222" t="s">
        <v>20</v>
      </c>
      <c r="C222">
        <v>155</v>
      </c>
      <c r="G222" t="s">
        <v>14</v>
      </c>
      <c r="H222">
        <v>42</v>
      </c>
    </row>
    <row r="223" spans="2:8" x14ac:dyDescent="0.6">
      <c r="B223" t="s">
        <v>20</v>
      </c>
      <c r="C223">
        <v>189</v>
      </c>
      <c r="G223" t="s">
        <v>14</v>
      </c>
      <c r="H223">
        <v>156</v>
      </c>
    </row>
    <row r="224" spans="2:8" x14ac:dyDescent="0.6">
      <c r="B224" t="s">
        <v>20</v>
      </c>
      <c r="C224">
        <v>4799</v>
      </c>
      <c r="G224" t="s">
        <v>14</v>
      </c>
      <c r="H224">
        <v>1368</v>
      </c>
    </row>
    <row r="225" spans="2:8" x14ac:dyDescent="0.6">
      <c r="B225" t="s">
        <v>20</v>
      </c>
      <c r="C225">
        <v>1137</v>
      </c>
      <c r="G225" t="s">
        <v>14</v>
      </c>
      <c r="H225">
        <v>102</v>
      </c>
    </row>
    <row r="226" spans="2:8" x14ac:dyDescent="0.6">
      <c r="B226" t="s">
        <v>20</v>
      </c>
      <c r="C226">
        <v>1152</v>
      </c>
      <c r="G226" t="s">
        <v>14</v>
      </c>
      <c r="H226">
        <v>86</v>
      </c>
    </row>
    <row r="227" spans="2:8" x14ac:dyDescent="0.6">
      <c r="B227" t="s">
        <v>20</v>
      </c>
      <c r="C227">
        <v>50</v>
      </c>
      <c r="G227" t="s">
        <v>14</v>
      </c>
      <c r="H227">
        <v>253</v>
      </c>
    </row>
    <row r="228" spans="2:8" x14ac:dyDescent="0.6">
      <c r="B228" t="s">
        <v>20</v>
      </c>
      <c r="C228">
        <v>3059</v>
      </c>
      <c r="G228" t="s">
        <v>14</v>
      </c>
      <c r="H228">
        <v>157</v>
      </c>
    </row>
    <row r="229" spans="2:8" x14ac:dyDescent="0.6">
      <c r="B229" t="s">
        <v>20</v>
      </c>
      <c r="C229">
        <v>34</v>
      </c>
      <c r="G229" t="s">
        <v>14</v>
      </c>
      <c r="H229">
        <v>183</v>
      </c>
    </row>
    <row r="230" spans="2:8" x14ac:dyDescent="0.6">
      <c r="B230" t="s">
        <v>20</v>
      </c>
      <c r="C230">
        <v>220</v>
      </c>
      <c r="G230" t="s">
        <v>14</v>
      </c>
      <c r="H230">
        <v>82</v>
      </c>
    </row>
    <row r="231" spans="2:8" x14ac:dyDescent="0.6">
      <c r="B231" t="s">
        <v>20</v>
      </c>
      <c r="C231">
        <v>1604</v>
      </c>
      <c r="G231" t="s">
        <v>14</v>
      </c>
      <c r="H231">
        <v>1</v>
      </c>
    </row>
    <row r="232" spans="2:8" x14ac:dyDescent="0.6">
      <c r="B232" t="s">
        <v>20</v>
      </c>
      <c r="C232">
        <v>454</v>
      </c>
      <c r="G232" t="s">
        <v>14</v>
      </c>
      <c r="H232">
        <v>1198</v>
      </c>
    </row>
    <row r="233" spans="2:8" x14ac:dyDescent="0.6">
      <c r="B233" t="s">
        <v>20</v>
      </c>
      <c r="C233">
        <v>123</v>
      </c>
      <c r="G233" t="s">
        <v>14</v>
      </c>
      <c r="H233">
        <v>648</v>
      </c>
    </row>
    <row r="234" spans="2:8" x14ac:dyDescent="0.6">
      <c r="B234" t="s">
        <v>20</v>
      </c>
      <c r="C234">
        <v>299</v>
      </c>
      <c r="G234" t="s">
        <v>14</v>
      </c>
      <c r="H234">
        <v>64</v>
      </c>
    </row>
    <row r="235" spans="2:8" x14ac:dyDescent="0.6">
      <c r="B235" t="s">
        <v>20</v>
      </c>
      <c r="C235">
        <v>2237</v>
      </c>
      <c r="G235" t="s">
        <v>14</v>
      </c>
      <c r="H235">
        <v>62</v>
      </c>
    </row>
    <row r="236" spans="2:8" x14ac:dyDescent="0.6">
      <c r="B236" t="s">
        <v>20</v>
      </c>
      <c r="C236">
        <v>645</v>
      </c>
      <c r="G236" t="s">
        <v>14</v>
      </c>
      <c r="H236">
        <v>750</v>
      </c>
    </row>
    <row r="237" spans="2:8" x14ac:dyDescent="0.6">
      <c r="B237" t="s">
        <v>20</v>
      </c>
      <c r="C237">
        <v>484</v>
      </c>
      <c r="G237" t="s">
        <v>14</v>
      </c>
      <c r="H237">
        <v>105</v>
      </c>
    </row>
    <row r="238" spans="2:8" x14ac:dyDescent="0.6">
      <c r="B238" t="s">
        <v>20</v>
      </c>
      <c r="C238">
        <v>154</v>
      </c>
      <c r="G238" t="s">
        <v>14</v>
      </c>
      <c r="H238">
        <v>2604</v>
      </c>
    </row>
    <row r="239" spans="2:8" x14ac:dyDescent="0.6">
      <c r="B239" t="s">
        <v>20</v>
      </c>
      <c r="C239">
        <v>82</v>
      </c>
      <c r="G239" t="s">
        <v>14</v>
      </c>
      <c r="H239">
        <v>65</v>
      </c>
    </row>
    <row r="240" spans="2:8" x14ac:dyDescent="0.6">
      <c r="B240" t="s">
        <v>20</v>
      </c>
      <c r="C240">
        <v>134</v>
      </c>
      <c r="G240" t="s">
        <v>14</v>
      </c>
      <c r="H240">
        <v>94</v>
      </c>
    </row>
    <row r="241" spans="2:8" x14ac:dyDescent="0.6">
      <c r="B241" t="s">
        <v>20</v>
      </c>
      <c r="C241">
        <v>5203</v>
      </c>
      <c r="G241" t="s">
        <v>14</v>
      </c>
      <c r="H241">
        <v>257</v>
      </c>
    </row>
    <row r="242" spans="2:8" x14ac:dyDescent="0.6">
      <c r="B242" t="s">
        <v>20</v>
      </c>
      <c r="C242">
        <v>94</v>
      </c>
      <c r="G242" t="s">
        <v>14</v>
      </c>
      <c r="H242">
        <v>2928</v>
      </c>
    </row>
    <row r="243" spans="2:8" x14ac:dyDescent="0.6">
      <c r="B243" t="s">
        <v>20</v>
      </c>
      <c r="C243">
        <v>205</v>
      </c>
      <c r="G243" t="s">
        <v>14</v>
      </c>
      <c r="H243">
        <v>4697</v>
      </c>
    </row>
    <row r="244" spans="2:8" x14ac:dyDescent="0.6">
      <c r="B244" t="s">
        <v>20</v>
      </c>
      <c r="C244">
        <v>92</v>
      </c>
      <c r="G244" t="s">
        <v>14</v>
      </c>
      <c r="H244">
        <v>2915</v>
      </c>
    </row>
    <row r="245" spans="2:8" x14ac:dyDescent="0.6">
      <c r="B245" t="s">
        <v>20</v>
      </c>
      <c r="C245">
        <v>219</v>
      </c>
      <c r="G245" t="s">
        <v>14</v>
      </c>
      <c r="H245">
        <v>18</v>
      </c>
    </row>
    <row r="246" spans="2:8" x14ac:dyDescent="0.6">
      <c r="B246" t="s">
        <v>20</v>
      </c>
      <c r="C246">
        <v>2526</v>
      </c>
      <c r="G246" t="s">
        <v>14</v>
      </c>
      <c r="H246">
        <v>602</v>
      </c>
    </row>
    <row r="247" spans="2:8" x14ac:dyDescent="0.6">
      <c r="B247" t="s">
        <v>20</v>
      </c>
      <c r="C247">
        <v>94</v>
      </c>
      <c r="G247" t="s">
        <v>14</v>
      </c>
      <c r="H247">
        <v>1</v>
      </c>
    </row>
    <row r="248" spans="2:8" x14ac:dyDescent="0.6">
      <c r="B248" t="s">
        <v>20</v>
      </c>
      <c r="C248">
        <v>1713</v>
      </c>
      <c r="G248" t="s">
        <v>14</v>
      </c>
      <c r="H248">
        <v>3868</v>
      </c>
    </row>
    <row r="249" spans="2:8" x14ac:dyDescent="0.6">
      <c r="B249" t="s">
        <v>20</v>
      </c>
      <c r="C249">
        <v>249</v>
      </c>
      <c r="G249" t="s">
        <v>14</v>
      </c>
      <c r="H249">
        <v>504</v>
      </c>
    </row>
    <row r="250" spans="2:8" x14ac:dyDescent="0.6">
      <c r="B250" t="s">
        <v>20</v>
      </c>
      <c r="C250">
        <v>192</v>
      </c>
      <c r="G250" t="s">
        <v>14</v>
      </c>
      <c r="H250">
        <v>14</v>
      </c>
    </row>
    <row r="251" spans="2:8" x14ac:dyDescent="0.6">
      <c r="B251" t="s">
        <v>20</v>
      </c>
      <c r="C251">
        <v>247</v>
      </c>
      <c r="G251" t="s">
        <v>14</v>
      </c>
      <c r="H251">
        <v>750</v>
      </c>
    </row>
    <row r="252" spans="2:8" x14ac:dyDescent="0.6">
      <c r="B252" t="s">
        <v>20</v>
      </c>
      <c r="C252">
        <v>2293</v>
      </c>
      <c r="G252" t="s">
        <v>14</v>
      </c>
      <c r="H252">
        <v>77</v>
      </c>
    </row>
    <row r="253" spans="2:8" x14ac:dyDescent="0.6">
      <c r="B253" t="s">
        <v>20</v>
      </c>
      <c r="C253">
        <v>3131</v>
      </c>
      <c r="G253" t="s">
        <v>14</v>
      </c>
      <c r="H253">
        <v>752</v>
      </c>
    </row>
    <row r="254" spans="2:8" x14ac:dyDescent="0.6">
      <c r="B254" t="s">
        <v>20</v>
      </c>
      <c r="C254">
        <v>143</v>
      </c>
      <c r="G254" t="s">
        <v>14</v>
      </c>
      <c r="H254">
        <v>131</v>
      </c>
    </row>
    <row r="255" spans="2:8" x14ac:dyDescent="0.6">
      <c r="B255" t="s">
        <v>20</v>
      </c>
      <c r="C255">
        <v>296</v>
      </c>
      <c r="G255" t="s">
        <v>14</v>
      </c>
      <c r="H255">
        <v>87</v>
      </c>
    </row>
    <row r="256" spans="2:8" x14ac:dyDescent="0.6">
      <c r="B256" t="s">
        <v>20</v>
      </c>
      <c r="C256">
        <v>170</v>
      </c>
      <c r="G256" t="s">
        <v>14</v>
      </c>
      <c r="H256">
        <v>1063</v>
      </c>
    </row>
    <row r="257" spans="2:8" x14ac:dyDescent="0.6">
      <c r="B257" t="s">
        <v>20</v>
      </c>
      <c r="C257">
        <v>86</v>
      </c>
      <c r="G257" t="s">
        <v>14</v>
      </c>
      <c r="H257">
        <v>76</v>
      </c>
    </row>
    <row r="258" spans="2:8" x14ac:dyDescent="0.6">
      <c r="B258" t="s">
        <v>20</v>
      </c>
      <c r="C258">
        <v>6286</v>
      </c>
      <c r="G258" t="s">
        <v>14</v>
      </c>
      <c r="H258">
        <v>4428</v>
      </c>
    </row>
    <row r="259" spans="2:8" x14ac:dyDescent="0.6">
      <c r="B259" t="s">
        <v>20</v>
      </c>
      <c r="C259">
        <v>3727</v>
      </c>
      <c r="G259" t="s">
        <v>14</v>
      </c>
      <c r="H259">
        <v>58</v>
      </c>
    </row>
    <row r="260" spans="2:8" x14ac:dyDescent="0.6">
      <c r="B260" t="s">
        <v>20</v>
      </c>
      <c r="C260">
        <v>1605</v>
      </c>
      <c r="G260" t="s">
        <v>14</v>
      </c>
      <c r="H260">
        <v>111</v>
      </c>
    </row>
    <row r="261" spans="2:8" x14ac:dyDescent="0.6">
      <c r="B261" t="s">
        <v>20</v>
      </c>
      <c r="C261">
        <v>2120</v>
      </c>
      <c r="G261" t="s">
        <v>14</v>
      </c>
      <c r="H261">
        <v>2955</v>
      </c>
    </row>
    <row r="262" spans="2:8" x14ac:dyDescent="0.6">
      <c r="B262" t="s">
        <v>20</v>
      </c>
      <c r="C262">
        <v>50</v>
      </c>
      <c r="G262" t="s">
        <v>14</v>
      </c>
      <c r="H262">
        <v>1657</v>
      </c>
    </row>
    <row r="263" spans="2:8" x14ac:dyDescent="0.6">
      <c r="B263" t="s">
        <v>20</v>
      </c>
      <c r="C263">
        <v>2080</v>
      </c>
      <c r="G263" t="s">
        <v>14</v>
      </c>
      <c r="H263">
        <v>926</v>
      </c>
    </row>
    <row r="264" spans="2:8" x14ac:dyDescent="0.6">
      <c r="B264" t="s">
        <v>20</v>
      </c>
      <c r="C264">
        <v>2105</v>
      </c>
      <c r="G264" t="s">
        <v>14</v>
      </c>
      <c r="H264">
        <v>77</v>
      </c>
    </row>
    <row r="265" spans="2:8" x14ac:dyDescent="0.6">
      <c r="B265" t="s">
        <v>20</v>
      </c>
      <c r="C265">
        <v>2436</v>
      </c>
      <c r="G265" t="s">
        <v>14</v>
      </c>
      <c r="H265">
        <v>1748</v>
      </c>
    </row>
    <row r="266" spans="2:8" x14ac:dyDescent="0.6">
      <c r="B266" t="s">
        <v>20</v>
      </c>
      <c r="C266">
        <v>80</v>
      </c>
      <c r="G266" t="s">
        <v>14</v>
      </c>
      <c r="H266">
        <v>79</v>
      </c>
    </row>
    <row r="267" spans="2:8" x14ac:dyDescent="0.6">
      <c r="B267" t="s">
        <v>20</v>
      </c>
      <c r="C267">
        <v>42</v>
      </c>
      <c r="G267" t="s">
        <v>14</v>
      </c>
      <c r="H267">
        <v>889</v>
      </c>
    </row>
    <row r="268" spans="2:8" x14ac:dyDescent="0.6">
      <c r="B268" t="s">
        <v>20</v>
      </c>
      <c r="C268">
        <v>139</v>
      </c>
      <c r="G268" t="s">
        <v>14</v>
      </c>
      <c r="H268">
        <v>56</v>
      </c>
    </row>
    <row r="269" spans="2:8" x14ac:dyDescent="0.6">
      <c r="B269" t="s">
        <v>20</v>
      </c>
      <c r="C269">
        <v>159</v>
      </c>
      <c r="G269" t="s">
        <v>14</v>
      </c>
      <c r="H269">
        <v>1</v>
      </c>
    </row>
    <row r="270" spans="2:8" x14ac:dyDescent="0.6">
      <c r="B270" t="s">
        <v>20</v>
      </c>
      <c r="C270">
        <v>381</v>
      </c>
      <c r="G270" t="s">
        <v>14</v>
      </c>
      <c r="H270">
        <v>83</v>
      </c>
    </row>
    <row r="271" spans="2:8" x14ac:dyDescent="0.6">
      <c r="B271" t="s">
        <v>20</v>
      </c>
      <c r="C271">
        <v>194</v>
      </c>
      <c r="G271" t="s">
        <v>14</v>
      </c>
      <c r="H271">
        <v>2025</v>
      </c>
    </row>
    <row r="272" spans="2:8" x14ac:dyDescent="0.6">
      <c r="B272" t="s">
        <v>20</v>
      </c>
      <c r="C272">
        <v>106</v>
      </c>
      <c r="G272" t="s">
        <v>14</v>
      </c>
      <c r="H272">
        <v>14</v>
      </c>
    </row>
    <row r="273" spans="2:8" x14ac:dyDescent="0.6">
      <c r="B273" t="s">
        <v>20</v>
      </c>
      <c r="C273">
        <v>142</v>
      </c>
      <c r="G273" t="s">
        <v>14</v>
      </c>
      <c r="H273">
        <v>656</v>
      </c>
    </row>
    <row r="274" spans="2:8" x14ac:dyDescent="0.6">
      <c r="B274" t="s">
        <v>20</v>
      </c>
      <c r="C274">
        <v>211</v>
      </c>
      <c r="G274" t="s">
        <v>14</v>
      </c>
      <c r="H274">
        <v>1596</v>
      </c>
    </row>
    <row r="275" spans="2:8" x14ac:dyDescent="0.6">
      <c r="B275" t="s">
        <v>20</v>
      </c>
      <c r="C275">
        <v>2756</v>
      </c>
      <c r="G275" t="s">
        <v>14</v>
      </c>
      <c r="H275">
        <v>10</v>
      </c>
    </row>
    <row r="276" spans="2:8" x14ac:dyDescent="0.6">
      <c r="B276" t="s">
        <v>20</v>
      </c>
      <c r="C276">
        <v>173</v>
      </c>
      <c r="G276" t="s">
        <v>14</v>
      </c>
      <c r="H276">
        <v>1121</v>
      </c>
    </row>
    <row r="277" spans="2:8" x14ac:dyDescent="0.6">
      <c r="B277" t="s">
        <v>20</v>
      </c>
      <c r="C277">
        <v>87</v>
      </c>
      <c r="G277" t="s">
        <v>14</v>
      </c>
      <c r="H277">
        <v>15</v>
      </c>
    </row>
    <row r="278" spans="2:8" x14ac:dyDescent="0.6">
      <c r="B278" t="s">
        <v>20</v>
      </c>
      <c r="C278">
        <v>1572</v>
      </c>
      <c r="G278" t="s">
        <v>14</v>
      </c>
      <c r="H278">
        <v>191</v>
      </c>
    </row>
    <row r="279" spans="2:8" x14ac:dyDescent="0.6">
      <c r="B279" t="s">
        <v>20</v>
      </c>
      <c r="C279">
        <v>2346</v>
      </c>
      <c r="G279" t="s">
        <v>14</v>
      </c>
      <c r="H279">
        <v>16</v>
      </c>
    </row>
    <row r="280" spans="2:8" x14ac:dyDescent="0.6">
      <c r="B280" t="s">
        <v>20</v>
      </c>
      <c r="C280">
        <v>115</v>
      </c>
      <c r="G280" t="s">
        <v>14</v>
      </c>
      <c r="H280">
        <v>17</v>
      </c>
    </row>
    <row r="281" spans="2:8" x14ac:dyDescent="0.6">
      <c r="B281" t="s">
        <v>20</v>
      </c>
      <c r="C281">
        <v>85</v>
      </c>
      <c r="G281" t="s">
        <v>14</v>
      </c>
      <c r="H281">
        <v>34</v>
      </c>
    </row>
    <row r="282" spans="2:8" x14ac:dyDescent="0.6">
      <c r="B282" t="s">
        <v>20</v>
      </c>
      <c r="C282">
        <v>144</v>
      </c>
      <c r="G282" t="s">
        <v>14</v>
      </c>
      <c r="H282">
        <v>1</v>
      </c>
    </row>
    <row r="283" spans="2:8" x14ac:dyDescent="0.6">
      <c r="B283" t="s">
        <v>20</v>
      </c>
      <c r="C283">
        <v>2443</v>
      </c>
      <c r="G283" t="s">
        <v>14</v>
      </c>
      <c r="H283">
        <v>1274</v>
      </c>
    </row>
    <row r="284" spans="2:8" x14ac:dyDescent="0.6">
      <c r="B284" t="s">
        <v>20</v>
      </c>
      <c r="C284">
        <v>64</v>
      </c>
      <c r="G284" t="s">
        <v>14</v>
      </c>
      <c r="H284">
        <v>210</v>
      </c>
    </row>
    <row r="285" spans="2:8" x14ac:dyDescent="0.6">
      <c r="B285" t="s">
        <v>20</v>
      </c>
      <c r="C285">
        <v>268</v>
      </c>
      <c r="G285" t="s">
        <v>14</v>
      </c>
      <c r="H285">
        <v>248</v>
      </c>
    </row>
    <row r="286" spans="2:8" x14ac:dyDescent="0.6">
      <c r="B286" t="s">
        <v>20</v>
      </c>
      <c r="C286">
        <v>195</v>
      </c>
      <c r="G286" t="s">
        <v>14</v>
      </c>
      <c r="H286">
        <v>513</v>
      </c>
    </row>
    <row r="287" spans="2:8" x14ac:dyDescent="0.6">
      <c r="B287" t="s">
        <v>20</v>
      </c>
      <c r="C287">
        <v>186</v>
      </c>
      <c r="G287" t="s">
        <v>14</v>
      </c>
      <c r="H287">
        <v>3410</v>
      </c>
    </row>
    <row r="288" spans="2:8" x14ac:dyDescent="0.6">
      <c r="B288" t="s">
        <v>20</v>
      </c>
      <c r="C288">
        <v>460</v>
      </c>
      <c r="G288" t="s">
        <v>14</v>
      </c>
      <c r="H288">
        <v>10</v>
      </c>
    </row>
    <row r="289" spans="2:8" x14ac:dyDescent="0.6">
      <c r="B289" t="s">
        <v>20</v>
      </c>
      <c r="C289">
        <v>2528</v>
      </c>
      <c r="G289" t="s">
        <v>14</v>
      </c>
      <c r="H289">
        <v>2201</v>
      </c>
    </row>
    <row r="290" spans="2:8" x14ac:dyDescent="0.6">
      <c r="B290" t="s">
        <v>20</v>
      </c>
      <c r="C290">
        <v>3657</v>
      </c>
      <c r="G290" t="s">
        <v>14</v>
      </c>
      <c r="H290">
        <v>676</v>
      </c>
    </row>
    <row r="291" spans="2:8" x14ac:dyDescent="0.6">
      <c r="B291" t="s">
        <v>20</v>
      </c>
      <c r="C291">
        <v>131</v>
      </c>
      <c r="G291" t="s">
        <v>14</v>
      </c>
      <c r="H291">
        <v>831</v>
      </c>
    </row>
    <row r="292" spans="2:8" x14ac:dyDescent="0.6">
      <c r="B292" t="s">
        <v>20</v>
      </c>
      <c r="C292">
        <v>239</v>
      </c>
      <c r="G292" t="s">
        <v>14</v>
      </c>
      <c r="H292">
        <v>859</v>
      </c>
    </row>
    <row r="293" spans="2:8" x14ac:dyDescent="0.6">
      <c r="B293" t="s">
        <v>20</v>
      </c>
      <c r="C293">
        <v>78</v>
      </c>
      <c r="G293" t="s">
        <v>14</v>
      </c>
      <c r="H293">
        <v>45</v>
      </c>
    </row>
    <row r="294" spans="2:8" x14ac:dyDescent="0.6">
      <c r="B294" t="s">
        <v>20</v>
      </c>
      <c r="C294">
        <v>1773</v>
      </c>
      <c r="G294" t="s">
        <v>14</v>
      </c>
      <c r="H294">
        <v>6</v>
      </c>
    </row>
    <row r="295" spans="2:8" x14ac:dyDescent="0.6">
      <c r="B295" t="s">
        <v>20</v>
      </c>
      <c r="C295">
        <v>32</v>
      </c>
      <c r="G295" t="s">
        <v>14</v>
      </c>
      <c r="H295">
        <v>7</v>
      </c>
    </row>
    <row r="296" spans="2:8" x14ac:dyDescent="0.6">
      <c r="B296" t="s">
        <v>20</v>
      </c>
      <c r="C296">
        <v>369</v>
      </c>
      <c r="G296" t="s">
        <v>14</v>
      </c>
      <c r="H296">
        <v>31</v>
      </c>
    </row>
    <row r="297" spans="2:8" x14ac:dyDescent="0.6">
      <c r="B297" t="s">
        <v>20</v>
      </c>
      <c r="C297">
        <v>89</v>
      </c>
      <c r="G297" t="s">
        <v>14</v>
      </c>
      <c r="H297">
        <v>78</v>
      </c>
    </row>
    <row r="298" spans="2:8" x14ac:dyDescent="0.6">
      <c r="B298" t="s">
        <v>20</v>
      </c>
      <c r="C298">
        <v>147</v>
      </c>
      <c r="G298" t="s">
        <v>14</v>
      </c>
      <c r="H298">
        <v>1225</v>
      </c>
    </row>
    <row r="299" spans="2:8" x14ac:dyDescent="0.6">
      <c r="B299" t="s">
        <v>20</v>
      </c>
      <c r="C299">
        <v>126</v>
      </c>
      <c r="G299" t="s">
        <v>14</v>
      </c>
      <c r="H299">
        <v>1</v>
      </c>
    </row>
    <row r="300" spans="2:8" x14ac:dyDescent="0.6">
      <c r="B300" t="s">
        <v>20</v>
      </c>
      <c r="C300">
        <v>2218</v>
      </c>
      <c r="G300" t="s">
        <v>14</v>
      </c>
      <c r="H300">
        <v>67</v>
      </c>
    </row>
    <row r="301" spans="2:8" x14ac:dyDescent="0.6">
      <c r="B301" t="s">
        <v>20</v>
      </c>
      <c r="C301">
        <v>202</v>
      </c>
      <c r="G301" t="s">
        <v>14</v>
      </c>
      <c r="H301">
        <v>19</v>
      </c>
    </row>
    <row r="302" spans="2:8" x14ac:dyDescent="0.6">
      <c r="B302" t="s">
        <v>20</v>
      </c>
      <c r="C302">
        <v>140</v>
      </c>
      <c r="G302" t="s">
        <v>14</v>
      </c>
      <c r="H302">
        <v>2108</v>
      </c>
    </row>
    <row r="303" spans="2:8" x14ac:dyDescent="0.6">
      <c r="B303" t="s">
        <v>20</v>
      </c>
      <c r="C303">
        <v>1052</v>
      </c>
      <c r="G303" t="s">
        <v>14</v>
      </c>
      <c r="H303">
        <v>679</v>
      </c>
    </row>
    <row r="304" spans="2:8" x14ac:dyDescent="0.6">
      <c r="B304" t="s">
        <v>20</v>
      </c>
      <c r="C304">
        <v>247</v>
      </c>
      <c r="G304" t="s">
        <v>14</v>
      </c>
      <c r="H304">
        <v>36</v>
      </c>
    </row>
    <row r="305" spans="2:8" x14ac:dyDescent="0.6">
      <c r="B305" t="s">
        <v>20</v>
      </c>
      <c r="C305">
        <v>84</v>
      </c>
      <c r="G305" t="s">
        <v>14</v>
      </c>
      <c r="H305">
        <v>47</v>
      </c>
    </row>
    <row r="306" spans="2:8" x14ac:dyDescent="0.6">
      <c r="B306" t="s">
        <v>20</v>
      </c>
      <c r="C306">
        <v>88</v>
      </c>
      <c r="G306" t="s">
        <v>14</v>
      </c>
      <c r="H306">
        <v>70</v>
      </c>
    </row>
    <row r="307" spans="2:8" x14ac:dyDescent="0.6">
      <c r="B307" t="s">
        <v>20</v>
      </c>
      <c r="C307">
        <v>156</v>
      </c>
      <c r="G307" t="s">
        <v>14</v>
      </c>
      <c r="H307">
        <v>154</v>
      </c>
    </row>
    <row r="308" spans="2:8" x14ac:dyDescent="0.6">
      <c r="B308" t="s">
        <v>20</v>
      </c>
      <c r="C308">
        <v>2985</v>
      </c>
      <c r="G308" t="s">
        <v>14</v>
      </c>
      <c r="H308">
        <v>22</v>
      </c>
    </row>
    <row r="309" spans="2:8" x14ac:dyDescent="0.6">
      <c r="B309" t="s">
        <v>20</v>
      </c>
      <c r="C309">
        <v>762</v>
      </c>
      <c r="G309" t="s">
        <v>14</v>
      </c>
      <c r="H309">
        <v>1758</v>
      </c>
    </row>
    <row r="310" spans="2:8" x14ac:dyDescent="0.6">
      <c r="B310" t="s">
        <v>20</v>
      </c>
      <c r="C310">
        <v>554</v>
      </c>
      <c r="G310" t="s">
        <v>14</v>
      </c>
      <c r="H310">
        <v>94</v>
      </c>
    </row>
    <row r="311" spans="2:8" x14ac:dyDescent="0.6">
      <c r="B311" t="s">
        <v>20</v>
      </c>
      <c r="C311">
        <v>135</v>
      </c>
      <c r="G311" t="s">
        <v>14</v>
      </c>
      <c r="H311">
        <v>33</v>
      </c>
    </row>
    <row r="312" spans="2:8" x14ac:dyDescent="0.6">
      <c r="B312" t="s">
        <v>20</v>
      </c>
      <c r="C312">
        <v>122</v>
      </c>
      <c r="G312" t="s">
        <v>14</v>
      </c>
      <c r="H312">
        <v>1</v>
      </c>
    </row>
    <row r="313" spans="2:8" x14ac:dyDescent="0.6">
      <c r="B313" t="s">
        <v>20</v>
      </c>
      <c r="C313">
        <v>221</v>
      </c>
      <c r="G313" t="s">
        <v>14</v>
      </c>
      <c r="H313">
        <v>31</v>
      </c>
    </row>
    <row r="314" spans="2:8" x14ac:dyDescent="0.6">
      <c r="B314" t="s">
        <v>20</v>
      </c>
      <c r="C314">
        <v>126</v>
      </c>
      <c r="G314" t="s">
        <v>14</v>
      </c>
      <c r="H314">
        <v>35</v>
      </c>
    </row>
    <row r="315" spans="2:8" x14ac:dyDescent="0.6">
      <c r="B315" t="s">
        <v>20</v>
      </c>
      <c r="C315">
        <v>1022</v>
      </c>
      <c r="G315" t="s">
        <v>14</v>
      </c>
      <c r="H315">
        <v>63</v>
      </c>
    </row>
    <row r="316" spans="2:8" x14ac:dyDescent="0.6">
      <c r="B316" t="s">
        <v>20</v>
      </c>
      <c r="C316">
        <v>3177</v>
      </c>
      <c r="G316" t="s">
        <v>14</v>
      </c>
      <c r="H316">
        <v>526</v>
      </c>
    </row>
    <row r="317" spans="2:8" x14ac:dyDescent="0.6">
      <c r="B317" t="s">
        <v>20</v>
      </c>
      <c r="C317">
        <v>198</v>
      </c>
      <c r="G317" t="s">
        <v>14</v>
      </c>
      <c r="H317">
        <v>121</v>
      </c>
    </row>
    <row r="318" spans="2:8" x14ac:dyDescent="0.6">
      <c r="B318" t="s">
        <v>20</v>
      </c>
      <c r="C318">
        <v>85</v>
      </c>
      <c r="G318" t="s">
        <v>14</v>
      </c>
      <c r="H318">
        <v>67</v>
      </c>
    </row>
    <row r="319" spans="2:8" x14ac:dyDescent="0.6">
      <c r="B319" t="s">
        <v>20</v>
      </c>
      <c r="C319">
        <v>3596</v>
      </c>
      <c r="G319" t="s">
        <v>14</v>
      </c>
      <c r="H319">
        <v>57</v>
      </c>
    </row>
    <row r="320" spans="2:8" x14ac:dyDescent="0.6">
      <c r="B320" t="s">
        <v>20</v>
      </c>
      <c r="C320">
        <v>244</v>
      </c>
      <c r="G320" t="s">
        <v>14</v>
      </c>
      <c r="H320">
        <v>1229</v>
      </c>
    </row>
    <row r="321" spans="2:8" x14ac:dyDescent="0.6">
      <c r="B321" t="s">
        <v>20</v>
      </c>
      <c r="C321">
        <v>5180</v>
      </c>
      <c r="G321" t="s">
        <v>14</v>
      </c>
      <c r="H321">
        <v>12</v>
      </c>
    </row>
    <row r="322" spans="2:8" x14ac:dyDescent="0.6">
      <c r="B322" t="s">
        <v>20</v>
      </c>
      <c r="C322">
        <v>589</v>
      </c>
      <c r="G322" t="s">
        <v>14</v>
      </c>
      <c r="H322">
        <v>452</v>
      </c>
    </row>
    <row r="323" spans="2:8" x14ac:dyDescent="0.6">
      <c r="B323" t="s">
        <v>20</v>
      </c>
      <c r="C323">
        <v>2725</v>
      </c>
      <c r="G323" t="s">
        <v>14</v>
      </c>
      <c r="H323">
        <v>1886</v>
      </c>
    </row>
    <row r="324" spans="2:8" x14ac:dyDescent="0.6">
      <c r="B324" t="s">
        <v>20</v>
      </c>
      <c r="C324">
        <v>300</v>
      </c>
      <c r="G324" t="s">
        <v>14</v>
      </c>
      <c r="H324">
        <v>1825</v>
      </c>
    </row>
    <row r="325" spans="2:8" x14ac:dyDescent="0.6">
      <c r="B325" t="s">
        <v>20</v>
      </c>
      <c r="C325">
        <v>144</v>
      </c>
      <c r="G325" t="s">
        <v>14</v>
      </c>
      <c r="H325">
        <v>31</v>
      </c>
    </row>
    <row r="326" spans="2:8" x14ac:dyDescent="0.6">
      <c r="B326" t="s">
        <v>20</v>
      </c>
      <c r="C326">
        <v>87</v>
      </c>
      <c r="G326" t="s">
        <v>14</v>
      </c>
      <c r="H326">
        <v>107</v>
      </c>
    </row>
    <row r="327" spans="2:8" x14ac:dyDescent="0.6">
      <c r="B327" t="s">
        <v>20</v>
      </c>
      <c r="C327">
        <v>3116</v>
      </c>
      <c r="G327" t="s">
        <v>14</v>
      </c>
      <c r="H327">
        <v>27</v>
      </c>
    </row>
    <row r="328" spans="2:8" x14ac:dyDescent="0.6">
      <c r="B328" t="s">
        <v>20</v>
      </c>
      <c r="C328">
        <v>909</v>
      </c>
      <c r="G328" t="s">
        <v>14</v>
      </c>
      <c r="H328">
        <v>1221</v>
      </c>
    </row>
    <row r="329" spans="2:8" x14ac:dyDescent="0.6">
      <c r="B329" t="s">
        <v>20</v>
      </c>
      <c r="C329">
        <v>1613</v>
      </c>
      <c r="G329" t="s">
        <v>14</v>
      </c>
      <c r="H329">
        <v>1</v>
      </c>
    </row>
    <row r="330" spans="2:8" x14ac:dyDescent="0.6">
      <c r="B330" t="s">
        <v>20</v>
      </c>
      <c r="C330">
        <v>136</v>
      </c>
      <c r="G330" t="s">
        <v>14</v>
      </c>
      <c r="H330">
        <v>16</v>
      </c>
    </row>
    <row r="331" spans="2:8" x14ac:dyDescent="0.6">
      <c r="B331" t="s">
        <v>20</v>
      </c>
      <c r="C331">
        <v>130</v>
      </c>
      <c r="G331" t="s">
        <v>14</v>
      </c>
      <c r="H331">
        <v>41</v>
      </c>
    </row>
    <row r="332" spans="2:8" x14ac:dyDescent="0.6">
      <c r="B332" t="s">
        <v>20</v>
      </c>
      <c r="C332">
        <v>102</v>
      </c>
      <c r="G332" t="s">
        <v>14</v>
      </c>
      <c r="H332">
        <v>523</v>
      </c>
    </row>
    <row r="333" spans="2:8" x14ac:dyDescent="0.6">
      <c r="B333" t="s">
        <v>20</v>
      </c>
      <c r="C333">
        <v>4006</v>
      </c>
      <c r="G333" t="s">
        <v>14</v>
      </c>
      <c r="H333">
        <v>141</v>
      </c>
    </row>
    <row r="334" spans="2:8" x14ac:dyDescent="0.6">
      <c r="B334" t="s">
        <v>20</v>
      </c>
      <c r="C334">
        <v>1629</v>
      </c>
      <c r="G334" t="s">
        <v>14</v>
      </c>
      <c r="H334">
        <v>52</v>
      </c>
    </row>
    <row r="335" spans="2:8" x14ac:dyDescent="0.6">
      <c r="B335" t="s">
        <v>20</v>
      </c>
      <c r="C335">
        <v>2188</v>
      </c>
      <c r="G335" t="s">
        <v>14</v>
      </c>
      <c r="H335">
        <v>225</v>
      </c>
    </row>
    <row r="336" spans="2:8" x14ac:dyDescent="0.6">
      <c r="B336" t="s">
        <v>20</v>
      </c>
      <c r="C336">
        <v>2409</v>
      </c>
      <c r="G336" t="s">
        <v>14</v>
      </c>
      <c r="H336">
        <v>38</v>
      </c>
    </row>
    <row r="337" spans="2:8" x14ac:dyDescent="0.6">
      <c r="B337" t="s">
        <v>20</v>
      </c>
      <c r="C337">
        <v>194</v>
      </c>
      <c r="G337" t="s">
        <v>14</v>
      </c>
      <c r="H337">
        <v>15</v>
      </c>
    </row>
    <row r="338" spans="2:8" x14ac:dyDescent="0.6">
      <c r="B338" t="s">
        <v>20</v>
      </c>
      <c r="C338">
        <v>1140</v>
      </c>
      <c r="G338" t="s">
        <v>14</v>
      </c>
      <c r="H338">
        <v>37</v>
      </c>
    </row>
    <row r="339" spans="2:8" x14ac:dyDescent="0.6">
      <c r="B339" t="s">
        <v>20</v>
      </c>
      <c r="C339">
        <v>102</v>
      </c>
      <c r="G339" t="s">
        <v>14</v>
      </c>
      <c r="H339">
        <v>112</v>
      </c>
    </row>
    <row r="340" spans="2:8" x14ac:dyDescent="0.6">
      <c r="B340" t="s">
        <v>20</v>
      </c>
      <c r="C340">
        <v>2857</v>
      </c>
      <c r="G340" t="s">
        <v>14</v>
      </c>
      <c r="H340">
        <v>21</v>
      </c>
    </row>
    <row r="341" spans="2:8" x14ac:dyDescent="0.6">
      <c r="B341" t="s">
        <v>20</v>
      </c>
      <c r="C341">
        <v>107</v>
      </c>
      <c r="G341" t="s">
        <v>14</v>
      </c>
      <c r="H341">
        <v>67</v>
      </c>
    </row>
    <row r="342" spans="2:8" x14ac:dyDescent="0.6">
      <c r="B342" t="s">
        <v>20</v>
      </c>
      <c r="C342">
        <v>160</v>
      </c>
      <c r="G342" t="s">
        <v>14</v>
      </c>
      <c r="H342">
        <v>78</v>
      </c>
    </row>
    <row r="343" spans="2:8" x14ac:dyDescent="0.6">
      <c r="B343" t="s">
        <v>20</v>
      </c>
      <c r="C343">
        <v>2230</v>
      </c>
      <c r="G343" t="s">
        <v>14</v>
      </c>
      <c r="H343">
        <v>67</v>
      </c>
    </row>
    <row r="344" spans="2:8" x14ac:dyDescent="0.6">
      <c r="B344" t="s">
        <v>20</v>
      </c>
      <c r="C344">
        <v>316</v>
      </c>
      <c r="G344" t="s">
        <v>14</v>
      </c>
      <c r="H344">
        <v>263</v>
      </c>
    </row>
    <row r="345" spans="2:8" x14ac:dyDescent="0.6">
      <c r="B345" t="s">
        <v>20</v>
      </c>
      <c r="C345">
        <v>117</v>
      </c>
      <c r="G345" t="s">
        <v>14</v>
      </c>
      <c r="H345">
        <v>1691</v>
      </c>
    </row>
    <row r="346" spans="2:8" x14ac:dyDescent="0.6">
      <c r="B346" t="s">
        <v>20</v>
      </c>
      <c r="C346">
        <v>6406</v>
      </c>
      <c r="G346" t="s">
        <v>14</v>
      </c>
      <c r="H346">
        <v>181</v>
      </c>
    </row>
    <row r="347" spans="2:8" x14ac:dyDescent="0.6">
      <c r="B347" t="s">
        <v>20</v>
      </c>
      <c r="C347">
        <v>192</v>
      </c>
      <c r="G347" t="s">
        <v>14</v>
      </c>
      <c r="H347">
        <v>13</v>
      </c>
    </row>
    <row r="348" spans="2:8" x14ac:dyDescent="0.6">
      <c r="B348" t="s">
        <v>20</v>
      </c>
      <c r="C348">
        <v>26</v>
      </c>
      <c r="G348" t="s">
        <v>14</v>
      </c>
      <c r="H348">
        <v>1</v>
      </c>
    </row>
    <row r="349" spans="2:8" x14ac:dyDescent="0.6">
      <c r="B349" t="s">
        <v>20</v>
      </c>
      <c r="C349">
        <v>723</v>
      </c>
      <c r="G349" t="s">
        <v>14</v>
      </c>
      <c r="H349">
        <v>21</v>
      </c>
    </row>
    <row r="350" spans="2:8" x14ac:dyDescent="0.6">
      <c r="B350" t="s">
        <v>20</v>
      </c>
      <c r="C350">
        <v>170</v>
      </c>
      <c r="G350" t="s">
        <v>14</v>
      </c>
      <c r="H350">
        <v>830</v>
      </c>
    </row>
    <row r="351" spans="2:8" x14ac:dyDescent="0.6">
      <c r="B351" t="s">
        <v>20</v>
      </c>
      <c r="C351">
        <v>238</v>
      </c>
      <c r="G351" t="s">
        <v>14</v>
      </c>
      <c r="H351">
        <v>130</v>
      </c>
    </row>
    <row r="352" spans="2:8" x14ac:dyDescent="0.6">
      <c r="B352" t="s">
        <v>20</v>
      </c>
      <c r="C352">
        <v>55</v>
      </c>
      <c r="G352" t="s">
        <v>14</v>
      </c>
      <c r="H352">
        <v>55</v>
      </c>
    </row>
    <row r="353" spans="2:8" x14ac:dyDescent="0.6">
      <c r="B353" t="s">
        <v>20</v>
      </c>
      <c r="C353">
        <v>128</v>
      </c>
      <c r="G353" t="s">
        <v>14</v>
      </c>
      <c r="H353">
        <v>114</v>
      </c>
    </row>
    <row r="354" spans="2:8" x14ac:dyDescent="0.6">
      <c r="B354" t="s">
        <v>20</v>
      </c>
      <c r="C354">
        <v>2144</v>
      </c>
      <c r="G354" t="s">
        <v>14</v>
      </c>
      <c r="H354">
        <v>594</v>
      </c>
    </row>
    <row r="355" spans="2:8" x14ac:dyDescent="0.6">
      <c r="B355" t="s">
        <v>20</v>
      </c>
      <c r="C355">
        <v>2693</v>
      </c>
      <c r="G355" t="s">
        <v>14</v>
      </c>
      <c r="H355">
        <v>24</v>
      </c>
    </row>
    <row r="356" spans="2:8" x14ac:dyDescent="0.6">
      <c r="B356" t="s">
        <v>20</v>
      </c>
      <c r="C356">
        <v>432</v>
      </c>
      <c r="G356" t="s">
        <v>14</v>
      </c>
      <c r="H356">
        <v>252</v>
      </c>
    </row>
    <row r="357" spans="2:8" x14ac:dyDescent="0.6">
      <c r="B357" t="s">
        <v>20</v>
      </c>
      <c r="C357">
        <v>189</v>
      </c>
      <c r="G357" t="s">
        <v>14</v>
      </c>
      <c r="H357">
        <v>67</v>
      </c>
    </row>
    <row r="358" spans="2:8" x14ac:dyDescent="0.6">
      <c r="B358" t="s">
        <v>20</v>
      </c>
      <c r="C358">
        <v>154</v>
      </c>
      <c r="G358" t="s">
        <v>14</v>
      </c>
      <c r="H358">
        <v>742</v>
      </c>
    </row>
    <row r="359" spans="2:8" x14ac:dyDescent="0.6">
      <c r="B359" t="s">
        <v>20</v>
      </c>
      <c r="C359">
        <v>96</v>
      </c>
      <c r="G359" t="s">
        <v>14</v>
      </c>
      <c r="H359">
        <v>75</v>
      </c>
    </row>
    <row r="360" spans="2:8" x14ac:dyDescent="0.6">
      <c r="B360" t="s">
        <v>20</v>
      </c>
      <c r="C360">
        <v>3063</v>
      </c>
      <c r="G360" t="s">
        <v>14</v>
      </c>
      <c r="H360">
        <v>4405</v>
      </c>
    </row>
    <row r="361" spans="2:8" x14ac:dyDescent="0.6">
      <c r="B361" t="s">
        <v>20</v>
      </c>
      <c r="C361">
        <v>2266</v>
      </c>
      <c r="G361" t="s">
        <v>14</v>
      </c>
      <c r="H361">
        <v>92</v>
      </c>
    </row>
    <row r="362" spans="2:8" x14ac:dyDescent="0.6">
      <c r="B362" t="s">
        <v>20</v>
      </c>
      <c r="C362">
        <v>194</v>
      </c>
      <c r="G362" t="s">
        <v>14</v>
      </c>
      <c r="H362">
        <v>64</v>
      </c>
    </row>
    <row r="363" spans="2:8" x14ac:dyDescent="0.6">
      <c r="B363" t="s">
        <v>20</v>
      </c>
      <c r="C363">
        <v>129</v>
      </c>
      <c r="G363" t="s">
        <v>14</v>
      </c>
      <c r="H363">
        <v>64</v>
      </c>
    </row>
    <row r="364" spans="2:8" x14ac:dyDescent="0.6">
      <c r="B364" t="s">
        <v>20</v>
      </c>
      <c r="C364">
        <v>375</v>
      </c>
      <c r="G364" t="s">
        <v>14</v>
      </c>
      <c r="H364">
        <v>842</v>
      </c>
    </row>
    <row r="365" spans="2:8" x14ac:dyDescent="0.6">
      <c r="B365" t="s">
        <v>20</v>
      </c>
      <c r="C365">
        <v>409</v>
      </c>
      <c r="G365" t="s">
        <v>14</v>
      </c>
      <c r="H365">
        <v>112</v>
      </c>
    </row>
    <row r="366" spans="2:8" x14ac:dyDescent="0.6">
      <c r="B366" t="s">
        <v>20</v>
      </c>
      <c r="C366">
        <v>234</v>
      </c>
      <c r="G366" t="s">
        <v>14</v>
      </c>
      <c r="H366">
        <v>374</v>
      </c>
    </row>
    <row r="367" spans="2:8" x14ac:dyDescent="0.6">
      <c r="B367" t="s">
        <v>20</v>
      </c>
      <c r="C367">
        <v>3016</v>
      </c>
    </row>
    <row r="368" spans="2:8" x14ac:dyDescent="0.6">
      <c r="B368" t="s">
        <v>20</v>
      </c>
      <c r="C368">
        <v>264</v>
      </c>
    </row>
    <row r="369" spans="2:3" x14ac:dyDescent="0.6">
      <c r="B369" t="s">
        <v>20</v>
      </c>
      <c r="C369">
        <v>272</v>
      </c>
    </row>
    <row r="370" spans="2:3" x14ac:dyDescent="0.6">
      <c r="B370" t="s">
        <v>20</v>
      </c>
      <c r="C370">
        <v>419</v>
      </c>
    </row>
    <row r="371" spans="2:3" x14ac:dyDescent="0.6">
      <c r="B371" t="s">
        <v>20</v>
      </c>
      <c r="C371">
        <v>1621</v>
      </c>
    </row>
    <row r="372" spans="2:3" x14ac:dyDescent="0.6">
      <c r="B372" t="s">
        <v>20</v>
      </c>
      <c r="C372">
        <v>1101</v>
      </c>
    </row>
    <row r="373" spans="2:3" x14ac:dyDescent="0.6">
      <c r="B373" t="s">
        <v>20</v>
      </c>
      <c r="C373">
        <v>1073</v>
      </c>
    </row>
    <row r="374" spans="2:3" x14ac:dyDescent="0.6">
      <c r="B374" t="s">
        <v>20</v>
      </c>
      <c r="C374">
        <v>331</v>
      </c>
    </row>
    <row r="375" spans="2:3" x14ac:dyDescent="0.6">
      <c r="B375" t="s">
        <v>20</v>
      </c>
      <c r="C375">
        <v>1170</v>
      </c>
    </row>
    <row r="376" spans="2:3" x14ac:dyDescent="0.6">
      <c r="B376" t="s">
        <v>20</v>
      </c>
      <c r="C376">
        <v>363</v>
      </c>
    </row>
    <row r="377" spans="2:3" x14ac:dyDescent="0.6">
      <c r="B377" t="s">
        <v>20</v>
      </c>
      <c r="C377">
        <v>103</v>
      </c>
    </row>
    <row r="378" spans="2:3" x14ac:dyDescent="0.6">
      <c r="B378" t="s">
        <v>20</v>
      </c>
      <c r="C378">
        <v>147</v>
      </c>
    </row>
    <row r="379" spans="2:3" x14ac:dyDescent="0.6">
      <c r="B379" t="s">
        <v>20</v>
      </c>
      <c r="C379">
        <v>110</v>
      </c>
    </row>
    <row r="380" spans="2:3" x14ac:dyDescent="0.6">
      <c r="B380" t="s">
        <v>20</v>
      </c>
      <c r="C380">
        <v>134</v>
      </c>
    </row>
    <row r="381" spans="2:3" x14ac:dyDescent="0.6">
      <c r="B381" t="s">
        <v>20</v>
      </c>
      <c r="C381">
        <v>269</v>
      </c>
    </row>
    <row r="382" spans="2:3" x14ac:dyDescent="0.6">
      <c r="B382" t="s">
        <v>20</v>
      </c>
      <c r="C382">
        <v>175</v>
      </c>
    </row>
    <row r="383" spans="2:3" x14ac:dyDescent="0.6">
      <c r="B383" t="s">
        <v>20</v>
      </c>
      <c r="C383">
        <v>69</v>
      </c>
    </row>
    <row r="384" spans="2:3" x14ac:dyDescent="0.6">
      <c r="B384" t="s">
        <v>20</v>
      </c>
      <c r="C384">
        <v>190</v>
      </c>
    </row>
    <row r="385" spans="2:3" x14ac:dyDescent="0.6">
      <c r="B385" t="s">
        <v>20</v>
      </c>
      <c r="C385">
        <v>237</v>
      </c>
    </row>
    <row r="386" spans="2:3" x14ac:dyDescent="0.6">
      <c r="B386" t="s">
        <v>20</v>
      </c>
      <c r="C386">
        <v>196</v>
      </c>
    </row>
    <row r="387" spans="2:3" x14ac:dyDescent="0.6">
      <c r="B387" t="s">
        <v>20</v>
      </c>
      <c r="C387">
        <v>7295</v>
      </c>
    </row>
    <row r="388" spans="2:3" x14ac:dyDescent="0.6">
      <c r="B388" t="s">
        <v>20</v>
      </c>
      <c r="C388">
        <v>2893</v>
      </c>
    </row>
    <row r="389" spans="2:3" x14ac:dyDescent="0.6">
      <c r="B389" t="s">
        <v>20</v>
      </c>
      <c r="C389">
        <v>820</v>
      </c>
    </row>
    <row r="390" spans="2:3" x14ac:dyDescent="0.6">
      <c r="B390" t="s">
        <v>20</v>
      </c>
      <c r="C390">
        <v>2038</v>
      </c>
    </row>
    <row r="391" spans="2:3" x14ac:dyDescent="0.6">
      <c r="B391" t="s">
        <v>20</v>
      </c>
      <c r="C391">
        <v>116</v>
      </c>
    </row>
    <row r="392" spans="2:3" x14ac:dyDescent="0.6">
      <c r="B392" t="s">
        <v>20</v>
      </c>
      <c r="C392">
        <v>1345</v>
      </c>
    </row>
    <row r="393" spans="2:3" x14ac:dyDescent="0.6">
      <c r="B393" t="s">
        <v>20</v>
      </c>
      <c r="C393">
        <v>168</v>
      </c>
    </row>
    <row r="394" spans="2:3" x14ac:dyDescent="0.6">
      <c r="B394" t="s">
        <v>20</v>
      </c>
      <c r="C394">
        <v>137</v>
      </c>
    </row>
    <row r="395" spans="2:3" x14ac:dyDescent="0.6">
      <c r="B395" t="s">
        <v>20</v>
      </c>
      <c r="C395">
        <v>186</v>
      </c>
    </row>
    <row r="396" spans="2:3" x14ac:dyDescent="0.6">
      <c r="B396" t="s">
        <v>20</v>
      </c>
      <c r="C396">
        <v>125</v>
      </c>
    </row>
    <row r="397" spans="2:3" x14ac:dyDescent="0.6">
      <c r="B397" t="s">
        <v>20</v>
      </c>
      <c r="C397">
        <v>202</v>
      </c>
    </row>
    <row r="398" spans="2:3" x14ac:dyDescent="0.6">
      <c r="B398" t="s">
        <v>20</v>
      </c>
      <c r="C398">
        <v>103</v>
      </c>
    </row>
    <row r="399" spans="2:3" x14ac:dyDescent="0.6">
      <c r="B399" t="s">
        <v>20</v>
      </c>
      <c r="C399">
        <v>1785</v>
      </c>
    </row>
    <row r="400" spans="2:3" x14ac:dyDescent="0.6">
      <c r="B400" t="s">
        <v>20</v>
      </c>
      <c r="C400">
        <v>157</v>
      </c>
    </row>
    <row r="401" spans="2:3" x14ac:dyDescent="0.6">
      <c r="B401" t="s">
        <v>20</v>
      </c>
      <c r="C401">
        <v>555</v>
      </c>
    </row>
    <row r="402" spans="2:3" x14ac:dyDescent="0.6">
      <c r="B402" t="s">
        <v>20</v>
      </c>
      <c r="C402">
        <v>297</v>
      </c>
    </row>
    <row r="403" spans="2:3" x14ac:dyDescent="0.6">
      <c r="B403" t="s">
        <v>20</v>
      </c>
      <c r="C403">
        <v>123</v>
      </c>
    </row>
    <row r="404" spans="2:3" x14ac:dyDescent="0.6">
      <c r="B404" t="s">
        <v>20</v>
      </c>
      <c r="C404">
        <v>3036</v>
      </c>
    </row>
    <row r="405" spans="2:3" x14ac:dyDescent="0.6">
      <c r="B405" t="s">
        <v>20</v>
      </c>
      <c r="C405">
        <v>144</v>
      </c>
    </row>
    <row r="406" spans="2:3" x14ac:dyDescent="0.6">
      <c r="B406" t="s">
        <v>20</v>
      </c>
      <c r="C406">
        <v>121</v>
      </c>
    </row>
    <row r="407" spans="2:3" x14ac:dyDescent="0.6">
      <c r="B407" t="s">
        <v>20</v>
      </c>
      <c r="C407">
        <v>181</v>
      </c>
    </row>
    <row r="408" spans="2:3" x14ac:dyDescent="0.6">
      <c r="B408" t="s">
        <v>20</v>
      </c>
      <c r="C408">
        <v>122</v>
      </c>
    </row>
    <row r="409" spans="2:3" x14ac:dyDescent="0.6">
      <c r="B409" t="s">
        <v>20</v>
      </c>
      <c r="C409">
        <v>1071</v>
      </c>
    </row>
    <row r="410" spans="2:3" x14ac:dyDescent="0.6">
      <c r="B410" t="s">
        <v>20</v>
      </c>
      <c r="C410">
        <v>980</v>
      </c>
    </row>
    <row r="411" spans="2:3" x14ac:dyDescent="0.6">
      <c r="B411" t="s">
        <v>20</v>
      </c>
      <c r="C411">
        <v>536</v>
      </c>
    </row>
    <row r="412" spans="2:3" x14ac:dyDescent="0.6">
      <c r="B412" t="s">
        <v>20</v>
      </c>
      <c r="C412">
        <v>1991</v>
      </c>
    </row>
    <row r="413" spans="2:3" x14ac:dyDescent="0.6">
      <c r="B413" t="s">
        <v>20</v>
      </c>
      <c r="C413">
        <v>180</v>
      </c>
    </row>
    <row r="414" spans="2:3" x14ac:dyDescent="0.6">
      <c r="B414" t="s">
        <v>20</v>
      </c>
      <c r="C414">
        <v>130</v>
      </c>
    </row>
    <row r="415" spans="2:3" x14ac:dyDescent="0.6">
      <c r="B415" t="s">
        <v>20</v>
      </c>
      <c r="C415">
        <v>122</v>
      </c>
    </row>
    <row r="416" spans="2:3" x14ac:dyDescent="0.6">
      <c r="B416" t="s">
        <v>20</v>
      </c>
      <c r="C416">
        <v>140</v>
      </c>
    </row>
    <row r="417" spans="2:3" x14ac:dyDescent="0.6">
      <c r="B417" t="s">
        <v>20</v>
      </c>
      <c r="C417">
        <v>3388</v>
      </c>
    </row>
    <row r="418" spans="2:3" x14ac:dyDescent="0.6">
      <c r="B418" t="s">
        <v>20</v>
      </c>
      <c r="C418">
        <v>280</v>
      </c>
    </row>
    <row r="419" spans="2:3" x14ac:dyDescent="0.6">
      <c r="B419" t="s">
        <v>20</v>
      </c>
      <c r="C419">
        <v>366</v>
      </c>
    </row>
    <row r="420" spans="2:3" x14ac:dyDescent="0.6">
      <c r="B420" t="s">
        <v>20</v>
      </c>
      <c r="C420">
        <v>270</v>
      </c>
    </row>
    <row r="421" spans="2:3" x14ac:dyDescent="0.6">
      <c r="B421" t="s">
        <v>20</v>
      </c>
      <c r="C421">
        <v>137</v>
      </c>
    </row>
    <row r="422" spans="2:3" x14ac:dyDescent="0.6">
      <c r="B422" t="s">
        <v>20</v>
      </c>
      <c r="C422">
        <v>3205</v>
      </c>
    </row>
    <row r="423" spans="2:3" x14ac:dyDescent="0.6">
      <c r="B423" t="s">
        <v>20</v>
      </c>
      <c r="C423">
        <v>288</v>
      </c>
    </row>
    <row r="424" spans="2:3" x14ac:dyDescent="0.6">
      <c r="B424" t="s">
        <v>20</v>
      </c>
      <c r="C424">
        <v>148</v>
      </c>
    </row>
    <row r="425" spans="2:3" x14ac:dyDescent="0.6">
      <c r="B425" t="s">
        <v>20</v>
      </c>
      <c r="C425">
        <v>114</v>
      </c>
    </row>
    <row r="426" spans="2:3" x14ac:dyDescent="0.6">
      <c r="B426" t="s">
        <v>20</v>
      </c>
      <c r="C426">
        <v>1518</v>
      </c>
    </row>
    <row r="427" spans="2:3" x14ac:dyDescent="0.6">
      <c r="B427" t="s">
        <v>20</v>
      </c>
      <c r="C427">
        <v>166</v>
      </c>
    </row>
    <row r="428" spans="2:3" x14ac:dyDescent="0.6">
      <c r="B428" t="s">
        <v>20</v>
      </c>
      <c r="C428">
        <v>100</v>
      </c>
    </row>
    <row r="429" spans="2:3" x14ac:dyDescent="0.6">
      <c r="B429" t="s">
        <v>20</v>
      </c>
      <c r="C429">
        <v>235</v>
      </c>
    </row>
    <row r="430" spans="2:3" x14ac:dyDescent="0.6">
      <c r="B430" t="s">
        <v>20</v>
      </c>
      <c r="C430">
        <v>148</v>
      </c>
    </row>
    <row r="431" spans="2:3" x14ac:dyDescent="0.6">
      <c r="B431" t="s">
        <v>20</v>
      </c>
      <c r="C431">
        <v>198</v>
      </c>
    </row>
    <row r="432" spans="2:3" x14ac:dyDescent="0.6">
      <c r="B432" t="s">
        <v>20</v>
      </c>
      <c r="C432">
        <v>150</v>
      </c>
    </row>
    <row r="433" spans="2:3" x14ac:dyDescent="0.6">
      <c r="B433" t="s">
        <v>20</v>
      </c>
      <c r="C433">
        <v>216</v>
      </c>
    </row>
    <row r="434" spans="2:3" x14ac:dyDescent="0.6">
      <c r="B434" t="s">
        <v>20</v>
      </c>
      <c r="C434">
        <v>5139</v>
      </c>
    </row>
    <row r="435" spans="2:3" x14ac:dyDescent="0.6">
      <c r="B435" t="s">
        <v>20</v>
      </c>
      <c r="C435">
        <v>2353</v>
      </c>
    </row>
    <row r="436" spans="2:3" x14ac:dyDescent="0.6">
      <c r="B436" t="s">
        <v>20</v>
      </c>
      <c r="C436">
        <v>78</v>
      </c>
    </row>
    <row r="437" spans="2:3" x14ac:dyDescent="0.6">
      <c r="B437" t="s">
        <v>20</v>
      </c>
      <c r="C437">
        <v>174</v>
      </c>
    </row>
    <row r="438" spans="2:3" x14ac:dyDescent="0.6">
      <c r="B438" t="s">
        <v>20</v>
      </c>
      <c r="C438">
        <v>164</v>
      </c>
    </row>
    <row r="439" spans="2:3" x14ac:dyDescent="0.6">
      <c r="B439" t="s">
        <v>20</v>
      </c>
      <c r="C439">
        <v>161</v>
      </c>
    </row>
    <row r="440" spans="2:3" x14ac:dyDescent="0.6">
      <c r="B440" t="s">
        <v>20</v>
      </c>
      <c r="C440">
        <v>138</v>
      </c>
    </row>
    <row r="441" spans="2:3" x14ac:dyDescent="0.6">
      <c r="B441" t="s">
        <v>20</v>
      </c>
      <c r="C441">
        <v>3308</v>
      </c>
    </row>
    <row r="442" spans="2:3" x14ac:dyDescent="0.6">
      <c r="B442" t="s">
        <v>20</v>
      </c>
      <c r="C442">
        <v>127</v>
      </c>
    </row>
    <row r="443" spans="2:3" x14ac:dyDescent="0.6">
      <c r="B443" t="s">
        <v>20</v>
      </c>
      <c r="C443">
        <v>207</v>
      </c>
    </row>
    <row r="444" spans="2:3" x14ac:dyDescent="0.6">
      <c r="B444" t="s">
        <v>20</v>
      </c>
      <c r="C444">
        <v>181</v>
      </c>
    </row>
    <row r="445" spans="2:3" x14ac:dyDescent="0.6">
      <c r="B445" t="s">
        <v>20</v>
      </c>
      <c r="C445">
        <v>110</v>
      </c>
    </row>
    <row r="446" spans="2:3" x14ac:dyDescent="0.6">
      <c r="B446" t="s">
        <v>20</v>
      </c>
      <c r="C446">
        <v>185</v>
      </c>
    </row>
    <row r="447" spans="2:3" x14ac:dyDescent="0.6">
      <c r="B447" t="s">
        <v>20</v>
      </c>
      <c r="C447">
        <v>121</v>
      </c>
    </row>
    <row r="448" spans="2:3" x14ac:dyDescent="0.6">
      <c r="B448" t="s">
        <v>20</v>
      </c>
      <c r="C448">
        <v>106</v>
      </c>
    </row>
    <row r="449" spans="2:3" x14ac:dyDescent="0.6">
      <c r="B449" t="s">
        <v>20</v>
      </c>
      <c r="C449">
        <v>142</v>
      </c>
    </row>
    <row r="450" spans="2:3" x14ac:dyDescent="0.6">
      <c r="B450" t="s">
        <v>20</v>
      </c>
      <c r="C450">
        <v>233</v>
      </c>
    </row>
    <row r="451" spans="2:3" x14ac:dyDescent="0.6">
      <c r="B451" t="s">
        <v>20</v>
      </c>
      <c r="C451">
        <v>218</v>
      </c>
    </row>
    <row r="452" spans="2:3" x14ac:dyDescent="0.6">
      <c r="B452" t="s">
        <v>20</v>
      </c>
      <c r="C452">
        <v>76</v>
      </c>
    </row>
    <row r="453" spans="2:3" x14ac:dyDescent="0.6">
      <c r="B453" t="s">
        <v>20</v>
      </c>
      <c r="C453">
        <v>43</v>
      </c>
    </row>
    <row r="454" spans="2:3" x14ac:dyDescent="0.6">
      <c r="B454" t="s">
        <v>20</v>
      </c>
      <c r="C454">
        <v>221</v>
      </c>
    </row>
    <row r="455" spans="2:3" x14ac:dyDescent="0.6">
      <c r="B455" t="s">
        <v>20</v>
      </c>
      <c r="C455">
        <v>2805</v>
      </c>
    </row>
    <row r="456" spans="2:3" x14ac:dyDescent="0.6">
      <c r="B456" t="s">
        <v>20</v>
      </c>
      <c r="C456">
        <v>68</v>
      </c>
    </row>
    <row r="457" spans="2:3" x14ac:dyDescent="0.6">
      <c r="B457" t="s">
        <v>20</v>
      </c>
      <c r="C457">
        <v>183</v>
      </c>
    </row>
    <row r="458" spans="2:3" x14ac:dyDescent="0.6">
      <c r="B458" t="s">
        <v>20</v>
      </c>
      <c r="C458">
        <v>133</v>
      </c>
    </row>
    <row r="459" spans="2:3" x14ac:dyDescent="0.6">
      <c r="B459" t="s">
        <v>20</v>
      </c>
      <c r="C459">
        <v>2489</v>
      </c>
    </row>
    <row r="460" spans="2:3" x14ac:dyDescent="0.6">
      <c r="B460" t="s">
        <v>20</v>
      </c>
      <c r="C460">
        <v>69</v>
      </c>
    </row>
    <row r="461" spans="2:3" x14ac:dyDescent="0.6">
      <c r="B461" t="s">
        <v>20</v>
      </c>
      <c r="C461">
        <v>279</v>
      </c>
    </row>
    <row r="462" spans="2:3" x14ac:dyDescent="0.6">
      <c r="B462" t="s">
        <v>20</v>
      </c>
      <c r="C462">
        <v>210</v>
      </c>
    </row>
    <row r="463" spans="2:3" x14ac:dyDescent="0.6">
      <c r="B463" t="s">
        <v>20</v>
      </c>
      <c r="C463">
        <v>2100</v>
      </c>
    </row>
    <row r="464" spans="2:3" x14ac:dyDescent="0.6">
      <c r="B464" t="s">
        <v>20</v>
      </c>
      <c r="C464">
        <v>252</v>
      </c>
    </row>
    <row r="465" spans="2:3" x14ac:dyDescent="0.6">
      <c r="B465" t="s">
        <v>20</v>
      </c>
      <c r="C465">
        <v>1280</v>
      </c>
    </row>
    <row r="466" spans="2:3" x14ac:dyDescent="0.6">
      <c r="B466" t="s">
        <v>20</v>
      </c>
      <c r="C466">
        <v>157</v>
      </c>
    </row>
    <row r="467" spans="2:3" x14ac:dyDescent="0.6">
      <c r="B467" t="s">
        <v>20</v>
      </c>
      <c r="C467">
        <v>194</v>
      </c>
    </row>
    <row r="468" spans="2:3" x14ac:dyDescent="0.6">
      <c r="B468" t="s">
        <v>20</v>
      </c>
      <c r="C468">
        <v>82</v>
      </c>
    </row>
    <row r="469" spans="2:3" x14ac:dyDescent="0.6">
      <c r="B469" t="s">
        <v>20</v>
      </c>
      <c r="C469">
        <v>4233</v>
      </c>
    </row>
    <row r="470" spans="2:3" x14ac:dyDescent="0.6">
      <c r="B470" t="s">
        <v>20</v>
      </c>
      <c r="C470">
        <v>1297</v>
      </c>
    </row>
    <row r="471" spans="2:3" x14ac:dyDescent="0.6">
      <c r="B471" t="s">
        <v>20</v>
      </c>
      <c r="C471">
        <v>165</v>
      </c>
    </row>
    <row r="472" spans="2:3" x14ac:dyDescent="0.6">
      <c r="B472" t="s">
        <v>20</v>
      </c>
      <c r="C472">
        <v>119</v>
      </c>
    </row>
    <row r="473" spans="2:3" x14ac:dyDescent="0.6">
      <c r="B473" t="s">
        <v>20</v>
      </c>
      <c r="C473">
        <v>1797</v>
      </c>
    </row>
    <row r="474" spans="2:3" x14ac:dyDescent="0.6">
      <c r="B474" t="s">
        <v>20</v>
      </c>
      <c r="C474">
        <v>261</v>
      </c>
    </row>
    <row r="475" spans="2:3" x14ac:dyDescent="0.6">
      <c r="B475" t="s">
        <v>20</v>
      </c>
      <c r="C475">
        <v>157</v>
      </c>
    </row>
    <row r="476" spans="2:3" x14ac:dyDescent="0.6">
      <c r="B476" t="s">
        <v>20</v>
      </c>
      <c r="C476">
        <v>3533</v>
      </c>
    </row>
    <row r="477" spans="2:3" x14ac:dyDescent="0.6">
      <c r="B477" t="s">
        <v>20</v>
      </c>
      <c r="C477">
        <v>155</v>
      </c>
    </row>
    <row r="478" spans="2:3" x14ac:dyDescent="0.6">
      <c r="B478" t="s">
        <v>20</v>
      </c>
      <c r="C478">
        <v>132</v>
      </c>
    </row>
    <row r="479" spans="2:3" x14ac:dyDescent="0.6">
      <c r="B479" t="s">
        <v>20</v>
      </c>
      <c r="C479">
        <v>1354</v>
      </c>
    </row>
    <row r="480" spans="2:3" x14ac:dyDescent="0.6">
      <c r="B480" t="s">
        <v>20</v>
      </c>
      <c r="C480">
        <v>48</v>
      </c>
    </row>
    <row r="481" spans="2:3" x14ac:dyDescent="0.6">
      <c r="B481" t="s">
        <v>20</v>
      </c>
      <c r="C481">
        <v>110</v>
      </c>
    </row>
    <row r="482" spans="2:3" x14ac:dyDescent="0.6">
      <c r="B482" t="s">
        <v>20</v>
      </c>
      <c r="C482">
        <v>172</v>
      </c>
    </row>
    <row r="483" spans="2:3" x14ac:dyDescent="0.6">
      <c r="B483" t="s">
        <v>20</v>
      </c>
      <c r="C483">
        <v>307</v>
      </c>
    </row>
    <row r="484" spans="2:3" x14ac:dyDescent="0.6">
      <c r="B484" t="s">
        <v>20</v>
      </c>
      <c r="C484">
        <v>160</v>
      </c>
    </row>
    <row r="485" spans="2:3" x14ac:dyDescent="0.6">
      <c r="B485" t="s">
        <v>20</v>
      </c>
      <c r="C485">
        <v>1467</v>
      </c>
    </row>
    <row r="486" spans="2:3" x14ac:dyDescent="0.6">
      <c r="B486" t="s">
        <v>20</v>
      </c>
      <c r="C486">
        <v>2662</v>
      </c>
    </row>
    <row r="487" spans="2:3" x14ac:dyDescent="0.6">
      <c r="B487" t="s">
        <v>20</v>
      </c>
      <c r="C487">
        <v>452</v>
      </c>
    </row>
    <row r="488" spans="2:3" x14ac:dyDescent="0.6">
      <c r="B488" t="s">
        <v>20</v>
      </c>
      <c r="C488">
        <v>158</v>
      </c>
    </row>
    <row r="489" spans="2:3" x14ac:dyDescent="0.6">
      <c r="B489" t="s">
        <v>20</v>
      </c>
      <c r="C489">
        <v>225</v>
      </c>
    </row>
    <row r="490" spans="2:3" x14ac:dyDescent="0.6">
      <c r="B490" t="s">
        <v>20</v>
      </c>
      <c r="C490">
        <v>65</v>
      </c>
    </row>
    <row r="491" spans="2:3" x14ac:dyDescent="0.6">
      <c r="B491" t="s">
        <v>20</v>
      </c>
      <c r="C491">
        <v>163</v>
      </c>
    </row>
    <row r="492" spans="2:3" x14ac:dyDescent="0.6">
      <c r="B492" t="s">
        <v>20</v>
      </c>
      <c r="C492">
        <v>85</v>
      </c>
    </row>
    <row r="493" spans="2:3" x14ac:dyDescent="0.6">
      <c r="B493" t="s">
        <v>20</v>
      </c>
      <c r="C493">
        <v>217</v>
      </c>
    </row>
    <row r="494" spans="2:3" x14ac:dyDescent="0.6">
      <c r="B494" t="s">
        <v>20</v>
      </c>
      <c r="C494">
        <v>150</v>
      </c>
    </row>
    <row r="495" spans="2:3" x14ac:dyDescent="0.6">
      <c r="B495" t="s">
        <v>20</v>
      </c>
      <c r="C495">
        <v>3272</v>
      </c>
    </row>
    <row r="496" spans="2:3" x14ac:dyDescent="0.6">
      <c r="B496" t="s">
        <v>20</v>
      </c>
      <c r="C496">
        <v>300</v>
      </c>
    </row>
    <row r="497" spans="2:3" x14ac:dyDescent="0.6">
      <c r="B497" t="s">
        <v>20</v>
      </c>
      <c r="C497">
        <v>126</v>
      </c>
    </row>
    <row r="498" spans="2:3" x14ac:dyDescent="0.6">
      <c r="B498" t="s">
        <v>20</v>
      </c>
      <c r="C498">
        <v>2320</v>
      </c>
    </row>
    <row r="499" spans="2:3" x14ac:dyDescent="0.6">
      <c r="B499" t="s">
        <v>20</v>
      </c>
      <c r="C499">
        <v>81</v>
      </c>
    </row>
    <row r="500" spans="2:3" x14ac:dyDescent="0.6">
      <c r="B500" t="s">
        <v>20</v>
      </c>
      <c r="C500">
        <v>1887</v>
      </c>
    </row>
    <row r="501" spans="2:3" x14ac:dyDescent="0.6">
      <c r="B501" t="s">
        <v>20</v>
      </c>
      <c r="C501">
        <v>4358</v>
      </c>
    </row>
    <row r="502" spans="2:3" x14ac:dyDescent="0.6">
      <c r="B502" t="s">
        <v>20</v>
      </c>
      <c r="C502">
        <v>53</v>
      </c>
    </row>
    <row r="503" spans="2:3" x14ac:dyDescent="0.6">
      <c r="B503" t="s">
        <v>20</v>
      </c>
      <c r="C503">
        <v>2414</v>
      </c>
    </row>
    <row r="504" spans="2:3" x14ac:dyDescent="0.6">
      <c r="B504" t="s">
        <v>20</v>
      </c>
      <c r="C504">
        <v>80</v>
      </c>
    </row>
    <row r="505" spans="2:3" x14ac:dyDescent="0.6">
      <c r="B505" t="s">
        <v>20</v>
      </c>
      <c r="C505">
        <v>193</v>
      </c>
    </row>
    <row r="506" spans="2:3" x14ac:dyDescent="0.6">
      <c r="B506" t="s">
        <v>20</v>
      </c>
      <c r="C506">
        <v>52</v>
      </c>
    </row>
    <row r="507" spans="2:3" x14ac:dyDescent="0.6">
      <c r="B507" t="s">
        <v>20</v>
      </c>
      <c r="C507">
        <v>290</v>
      </c>
    </row>
    <row r="508" spans="2:3" x14ac:dyDescent="0.6">
      <c r="B508" t="s">
        <v>20</v>
      </c>
      <c r="C508">
        <v>122</v>
      </c>
    </row>
    <row r="509" spans="2:3" x14ac:dyDescent="0.6">
      <c r="B509" t="s">
        <v>20</v>
      </c>
      <c r="C509">
        <v>1470</v>
      </c>
    </row>
    <row r="510" spans="2:3" x14ac:dyDescent="0.6">
      <c r="B510" t="s">
        <v>20</v>
      </c>
      <c r="C510">
        <v>165</v>
      </c>
    </row>
    <row r="511" spans="2:3" x14ac:dyDescent="0.6">
      <c r="B511" t="s">
        <v>20</v>
      </c>
      <c r="C511">
        <v>182</v>
      </c>
    </row>
    <row r="512" spans="2:3" x14ac:dyDescent="0.6">
      <c r="B512" t="s">
        <v>20</v>
      </c>
      <c r="C512">
        <v>199</v>
      </c>
    </row>
    <row r="513" spans="2:3" x14ac:dyDescent="0.6">
      <c r="B513" t="s">
        <v>20</v>
      </c>
      <c r="C513">
        <v>56</v>
      </c>
    </row>
    <row r="514" spans="2:3" x14ac:dyDescent="0.6">
      <c r="B514" t="s">
        <v>20</v>
      </c>
      <c r="C514">
        <v>1460</v>
      </c>
    </row>
    <row r="515" spans="2:3" x14ac:dyDescent="0.6">
      <c r="B515" t="s">
        <v>20</v>
      </c>
      <c r="C515">
        <v>123</v>
      </c>
    </row>
    <row r="516" spans="2:3" x14ac:dyDescent="0.6">
      <c r="B516" t="s">
        <v>20</v>
      </c>
      <c r="C516">
        <v>159</v>
      </c>
    </row>
    <row r="517" spans="2:3" x14ac:dyDescent="0.6">
      <c r="B517" t="s">
        <v>20</v>
      </c>
      <c r="C517">
        <v>110</v>
      </c>
    </row>
    <row r="518" spans="2:3" x14ac:dyDescent="0.6">
      <c r="B518" t="s">
        <v>20</v>
      </c>
      <c r="C518">
        <v>236</v>
      </c>
    </row>
    <row r="519" spans="2:3" x14ac:dyDescent="0.6">
      <c r="B519" t="s">
        <v>20</v>
      </c>
      <c r="C519">
        <v>191</v>
      </c>
    </row>
    <row r="520" spans="2:3" x14ac:dyDescent="0.6">
      <c r="B520" t="s">
        <v>20</v>
      </c>
      <c r="C520">
        <v>3934</v>
      </c>
    </row>
    <row r="521" spans="2:3" x14ac:dyDescent="0.6">
      <c r="B521" t="s">
        <v>20</v>
      </c>
      <c r="C521">
        <v>80</v>
      </c>
    </row>
    <row r="522" spans="2:3" x14ac:dyDescent="0.6">
      <c r="B522" t="s">
        <v>20</v>
      </c>
      <c r="C522">
        <v>462</v>
      </c>
    </row>
    <row r="523" spans="2:3" x14ac:dyDescent="0.6">
      <c r="B523" t="s">
        <v>20</v>
      </c>
      <c r="C523">
        <v>179</v>
      </c>
    </row>
    <row r="524" spans="2:3" x14ac:dyDescent="0.6">
      <c r="B524" t="s">
        <v>20</v>
      </c>
      <c r="C524">
        <v>1866</v>
      </c>
    </row>
    <row r="525" spans="2:3" x14ac:dyDescent="0.6">
      <c r="B525" t="s">
        <v>20</v>
      </c>
      <c r="C525">
        <v>156</v>
      </c>
    </row>
    <row r="526" spans="2:3" x14ac:dyDescent="0.6">
      <c r="B526" t="s">
        <v>20</v>
      </c>
      <c r="C526">
        <v>255</v>
      </c>
    </row>
    <row r="527" spans="2:3" x14ac:dyDescent="0.6">
      <c r="B527" t="s">
        <v>20</v>
      </c>
      <c r="C527">
        <v>2261</v>
      </c>
    </row>
    <row r="528" spans="2:3" x14ac:dyDescent="0.6">
      <c r="B528" t="s">
        <v>20</v>
      </c>
      <c r="C528">
        <v>40</v>
      </c>
    </row>
    <row r="529" spans="2:3" x14ac:dyDescent="0.6">
      <c r="B529" t="s">
        <v>20</v>
      </c>
      <c r="C529">
        <v>2289</v>
      </c>
    </row>
    <row r="530" spans="2:3" x14ac:dyDescent="0.6">
      <c r="B530" t="s">
        <v>20</v>
      </c>
      <c r="C530">
        <v>65</v>
      </c>
    </row>
    <row r="531" spans="2:3" x14ac:dyDescent="0.6">
      <c r="B531" t="s">
        <v>20</v>
      </c>
      <c r="C531">
        <v>3777</v>
      </c>
    </row>
    <row r="532" spans="2:3" x14ac:dyDescent="0.6">
      <c r="B532" t="s">
        <v>20</v>
      </c>
      <c r="C532">
        <v>184</v>
      </c>
    </row>
    <row r="533" spans="2:3" x14ac:dyDescent="0.6">
      <c r="B533" t="s">
        <v>20</v>
      </c>
      <c r="C533">
        <v>85</v>
      </c>
    </row>
    <row r="534" spans="2:3" x14ac:dyDescent="0.6">
      <c r="B534" t="s">
        <v>20</v>
      </c>
      <c r="C534">
        <v>144</v>
      </c>
    </row>
    <row r="535" spans="2:3" x14ac:dyDescent="0.6">
      <c r="B535" t="s">
        <v>20</v>
      </c>
      <c r="C535">
        <v>1902</v>
      </c>
    </row>
    <row r="536" spans="2:3" x14ac:dyDescent="0.6">
      <c r="B536" t="s">
        <v>20</v>
      </c>
      <c r="C536">
        <v>105</v>
      </c>
    </row>
    <row r="537" spans="2:3" x14ac:dyDescent="0.6">
      <c r="B537" t="s">
        <v>20</v>
      </c>
      <c r="C537">
        <v>132</v>
      </c>
    </row>
    <row r="538" spans="2:3" x14ac:dyDescent="0.6">
      <c r="B538" t="s">
        <v>20</v>
      </c>
      <c r="C538">
        <v>96</v>
      </c>
    </row>
    <row r="539" spans="2:3" x14ac:dyDescent="0.6">
      <c r="B539" t="s">
        <v>20</v>
      </c>
      <c r="C539">
        <v>114</v>
      </c>
    </row>
    <row r="540" spans="2:3" x14ac:dyDescent="0.6">
      <c r="B540" t="s">
        <v>20</v>
      </c>
      <c r="C540">
        <v>203</v>
      </c>
    </row>
    <row r="541" spans="2:3" x14ac:dyDescent="0.6">
      <c r="B541" t="s">
        <v>20</v>
      </c>
      <c r="C541">
        <v>1559</v>
      </c>
    </row>
    <row r="542" spans="2:3" x14ac:dyDescent="0.6">
      <c r="B542" t="s">
        <v>20</v>
      </c>
      <c r="C542">
        <v>1548</v>
      </c>
    </row>
    <row r="543" spans="2:3" x14ac:dyDescent="0.6">
      <c r="B543" t="s">
        <v>20</v>
      </c>
      <c r="C543">
        <v>80</v>
      </c>
    </row>
    <row r="544" spans="2:3" x14ac:dyDescent="0.6">
      <c r="B544" t="s">
        <v>20</v>
      </c>
      <c r="C544">
        <v>131</v>
      </c>
    </row>
    <row r="545" spans="2:3" x14ac:dyDescent="0.6">
      <c r="B545" t="s">
        <v>20</v>
      </c>
      <c r="C545">
        <v>112</v>
      </c>
    </row>
    <row r="546" spans="2:3" x14ac:dyDescent="0.6">
      <c r="B546" t="s">
        <v>20</v>
      </c>
      <c r="C546">
        <v>155</v>
      </c>
    </row>
    <row r="547" spans="2:3" x14ac:dyDescent="0.6">
      <c r="B547" t="s">
        <v>20</v>
      </c>
      <c r="C547">
        <v>266</v>
      </c>
    </row>
    <row r="548" spans="2:3" x14ac:dyDescent="0.6">
      <c r="B548" t="s">
        <v>20</v>
      </c>
      <c r="C548">
        <v>155</v>
      </c>
    </row>
    <row r="549" spans="2:3" x14ac:dyDescent="0.6">
      <c r="B549" t="s">
        <v>20</v>
      </c>
      <c r="C549">
        <v>207</v>
      </c>
    </row>
    <row r="550" spans="2:3" x14ac:dyDescent="0.6">
      <c r="B550" t="s">
        <v>20</v>
      </c>
      <c r="C550">
        <v>245</v>
      </c>
    </row>
    <row r="551" spans="2:3" x14ac:dyDescent="0.6">
      <c r="B551" t="s">
        <v>20</v>
      </c>
      <c r="C551">
        <v>1573</v>
      </c>
    </row>
    <row r="552" spans="2:3" x14ac:dyDescent="0.6">
      <c r="B552" t="s">
        <v>20</v>
      </c>
      <c r="C552">
        <v>114</v>
      </c>
    </row>
    <row r="553" spans="2:3" x14ac:dyDescent="0.6">
      <c r="B553" t="s">
        <v>20</v>
      </c>
      <c r="C553">
        <v>93</v>
      </c>
    </row>
    <row r="554" spans="2:3" x14ac:dyDescent="0.6">
      <c r="B554" t="s">
        <v>20</v>
      </c>
      <c r="C554">
        <v>1681</v>
      </c>
    </row>
    <row r="555" spans="2:3" x14ac:dyDescent="0.6">
      <c r="B555" t="s">
        <v>20</v>
      </c>
      <c r="C555">
        <v>32</v>
      </c>
    </row>
    <row r="556" spans="2:3" x14ac:dyDescent="0.6">
      <c r="B556" t="s">
        <v>20</v>
      </c>
      <c r="C556">
        <v>135</v>
      </c>
    </row>
    <row r="557" spans="2:3" x14ac:dyDescent="0.6">
      <c r="B557" t="s">
        <v>20</v>
      </c>
      <c r="C557">
        <v>140</v>
      </c>
    </row>
    <row r="558" spans="2:3" x14ac:dyDescent="0.6">
      <c r="B558" t="s">
        <v>20</v>
      </c>
      <c r="C558">
        <v>92</v>
      </c>
    </row>
    <row r="559" spans="2:3" x14ac:dyDescent="0.6">
      <c r="B559" t="s">
        <v>20</v>
      </c>
      <c r="C559">
        <v>1015</v>
      </c>
    </row>
    <row r="560" spans="2:3" x14ac:dyDescent="0.6">
      <c r="B560" t="s">
        <v>20</v>
      </c>
      <c r="C560">
        <v>323</v>
      </c>
    </row>
    <row r="561" spans="2:3" x14ac:dyDescent="0.6">
      <c r="B561" t="s">
        <v>20</v>
      </c>
      <c r="C561">
        <v>2326</v>
      </c>
    </row>
    <row r="562" spans="2:3" x14ac:dyDescent="0.6">
      <c r="B562" t="s">
        <v>20</v>
      </c>
      <c r="C562">
        <v>381</v>
      </c>
    </row>
    <row r="563" spans="2:3" x14ac:dyDescent="0.6">
      <c r="B563" t="s">
        <v>20</v>
      </c>
      <c r="C563">
        <v>480</v>
      </c>
    </row>
    <row r="564" spans="2:3" x14ac:dyDescent="0.6">
      <c r="B564" t="s">
        <v>20</v>
      </c>
      <c r="C564">
        <v>226</v>
      </c>
    </row>
    <row r="565" spans="2:3" x14ac:dyDescent="0.6">
      <c r="B565" t="s">
        <v>20</v>
      </c>
      <c r="C565">
        <v>241</v>
      </c>
    </row>
    <row r="566" spans="2:3" x14ac:dyDescent="0.6">
      <c r="B566" t="s">
        <v>20</v>
      </c>
      <c r="C566">
        <v>132</v>
      </c>
    </row>
    <row r="567" spans="2:3" x14ac:dyDescent="0.6">
      <c r="B567" t="s">
        <v>20</v>
      </c>
      <c r="C567">
        <v>2043</v>
      </c>
    </row>
  </sheetData>
  <conditionalFormatting sqref="B2:B567">
    <cfRule type="containsText" dxfId="18" priority="8" operator="containsText" text="live">
      <formula>NOT(ISERROR(SEARCH("live",B2)))</formula>
    </cfRule>
    <cfRule type="containsText" dxfId="17" priority="9" operator="containsText" text="canceled">
      <formula>NOT(ISERROR(SEARCH("canceled",B2)))</formula>
    </cfRule>
    <cfRule type="containsText" dxfId="16" priority="10" operator="containsText" text="failed">
      <formula>NOT(ISERROR(SEARCH("failed",B2)))</formula>
    </cfRule>
    <cfRule type="containsText" dxfId="15" priority="11" operator="containsText" text="successful">
      <formula>NOT(ISERROR(SEARCH("successful",B2)))</formula>
    </cfRule>
    <cfRule type="containsText" dxfId="14" priority="12" operator="containsText" text="successful">
      <formula>NOT(ISERROR(SEARCH("successful",B2)))</formula>
    </cfRule>
    <cfRule type="containsText" dxfId="13" priority="13" operator="containsText" text="successful">
      <formula>NOT(ISERROR(SEARCH("successful",B2)))</formula>
    </cfRule>
  </conditionalFormatting>
  <conditionalFormatting sqref="G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7941">
    <cfRule type="containsText" dxfId="12" priority="1" operator="containsText" text="live">
      <formula>NOT(ISERROR(SEARCH("live",G2)))</formula>
    </cfRule>
    <cfRule type="containsText" dxfId="11" priority="2" operator="containsText" text="canceled">
      <formula>NOT(ISERROR(SEARCH("canceled",G2)))</formula>
    </cfRule>
    <cfRule type="containsText" dxfId="10" priority="3" operator="containsText" text="failed">
      <formula>NOT(ISERROR(SEARCH("failed",G2)))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successful">
      <formula>NOT(ISERROR(SEARCH("successful",G2)))</formula>
    </cfRule>
    <cfRule type="containsText" dxfId="7" priority="6" operator="containsText" text="successful">
      <formula>NOT(ISERROR(SEARCH("successful",G2)))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A631-3438-4303-BDA7-A55052F17534}">
  <dimension ref="A1:G21"/>
  <sheetViews>
    <sheetView workbookViewId="0">
      <pivotSelection pane="bottomRight" click="1" r:id="rId1">
        <pivotArea field="18" type="button" dataOnly="0" labelOnly="1" outline="0" axis="axisPage" fieldPosition="0"/>
      </pivotSelection>
    </sheetView>
  </sheetViews>
  <sheetFormatPr defaultRowHeight="15.6" x14ac:dyDescent="0.6"/>
  <cols>
    <col min="1" max="1" width="21.69921875" bestFit="1" customWidth="1"/>
    <col min="2" max="2" width="14.8984375" bestFit="1" customWidth="1"/>
    <col min="3" max="3" width="10.6484375" bestFit="1" customWidth="1"/>
    <col min="4" max="4" width="8.1484375" bestFit="1" customWidth="1"/>
    <col min="5" max="6" width="10.6484375" bestFit="1" customWidth="1"/>
    <col min="7" max="7" width="11.8984375" bestFit="1" customWidth="1"/>
  </cols>
  <sheetData>
    <row r="1" spans="1:7" x14ac:dyDescent="0.6">
      <c r="A1" s="9" t="s">
        <v>2031</v>
      </c>
      <c r="B1" t="s">
        <v>2068</v>
      </c>
    </row>
    <row r="3" spans="1:7" x14ac:dyDescent="0.6">
      <c r="A3" s="9" t="s">
        <v>2119</v>
      </c>
      <c r="B3" s="9" t="s">
        <v>2070</v>
      </c>
    </row>
    <row r="4" spans="1:7" x14ac:dyDescent="0.6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6">
      <c r="A5" s="10" t="s">
        <v>26</v>
      </c>
      <c r="B5" s="18">
        <v>157.48591988486447</v>
      </c>
      <c r="C5" s="18">
        <v>1055.8780775345165</v>
      </c>
      <c r="D5" s="18">
        <v>51.004950495049506</v>
      </c>
      <c r="E5" s="18">
        <v>1840.985441702692</v>
      </c>
      <c r="F5" s="18">
        <v>3105.3543896171223</v>
      </c>
      <c r="G5" s="18"/>
    </row>
    <row r="6" spans="1:7" x14ac:dyDescent="0.6">
      <c r="A6" s="10" t="s">
        <v>15</v>
      </c>
      <c r="B6" s="19">
        <v>174.32004626060137</v>
      </c>
      <c r="C6" s="19">
        <v>870.48137543535063</v>
      </c>
      <c r="D6" s="19">
        <v>93.348484848484844</v>
      </c>
      <c r="E6" s="19">
        <v>1525.7362851251587</v>
      </c>
      <c r="F6" s="19">
        <v>2663.8861916695955</v>
      </c>
    </row>
    <row r="7" spans="1:7" x14ac:dyDescent="0.6">
      <c r="A7" s="10" t="s">
        <v>98</v>
      </c>
      <c r="B7" s="20">
        <v>230.99409053590085</v>
      </c>
      <c r="C7" s="20">
        <v>320.81126629910705</v>
      </c>
      <c r="D7" s="20">
        <v>48.993956043956047</v>
      </c>
      <c r="E7" s="20">
        <v>859.33051222932841</v>
      </c>
      <c r="F7" s="20">
        <v>1460.1298251082922</v>
      </c>
    </row>
    <row r="8" spans="1:7" x14ac:dyDescent="0.6">
      <c r="A8" s="10" t="s">
        <v>36</v>
      </c>
      <c r="B8" s="21">
        <v>84.921052631578945</v>
      </c>
      <c r="C8" s="21">
        <v>626.4635073711994</v>
      </c>
      <c r="D8" s="21">
        <v>30.997175141242938</v>
      </c>
      <c r="E8" s="21">
        <v>1284.7777582165054</v>
      </c>
      <c r="F8" s="21">
        <v>2027.1594933605265</v>
      </c>
    </row>
    <row r="9" spans="1:7" x14ac:dyDescent="0.6">
      <c r="A9" s="10" t="s">
        <v>40</v>
      </c>
      <c r="B9" s="22">
        <v>86</v>
      </c>
      <c r="C9" s="22">
        <v>1061.116094646633</v>
      </c>
      <c r="D9" s="22">
        <v>77.666666666666671</v>
      </c>
      <c r="E9" s="22">
        <v>1784.891325715053</v>
      </c>
      <c r="F9" s="22">
        <v>3009.6740870283529</v>
      </c>
    </row>
    <row r="10" spans="1:7" x14ac:dyDescent="0.6">
      <c r="A10" s="10" t="s">
        <v>107</v>
      </c>
      <c r="B10" s="23">
        <v>167.83635791366908</v>
      </c>
      <c r="C10" s="23">
        <v>1243.8509246050514</v>
      </c>
      <c r="D10" s="23"/>
      <c r="E10" s="23">
        <v>1987.9466891637878</v>
      </c>
      <c r="F10" s="23">
        <v>3399.6339716825087</v>
      </c>
    </row>
    <row r="11" spans="1:7" x14ac:dyDescent="0.6">
      <c r="A11" s="10" t="s">
        <v>21</v>
      </c>
      <c r="B11" s="24">
        <v>3089.8988179682051</v>
      </c>
      <c r="C11" s="24">
        <v>18159.159895883564</v>
      </c>
      <c r="D11" s="24">
        <v>689.42935902965269</v>
      </c>
      <c r="E11" s="24">
        <v>29942.378806629811</v>
      </c>
      <c r="F11" s="24">
        <v>51880.866879511232</v>
      </c>
    </row>
    <row r="12" spans="1:7" x14ac:dyDescent="0.6">
      <c r="A12" s="10" t="s">
        <v>2067</v>
      </c>
      <c r="B12" s="17">
        <v>3991.4562851948199</v>
      </c>
      <c r="C12" s="17">
        <v>23337.761141775423</v>
      </c>
      <c r="D12" s="17">
        <v>991.44059222505268</v>
      </c>
      <c r="E12" s="17">
        <v>39226.046818782335</v>
      </c>
      <c r="F12" s="17">
        <v>67546.704837977624</v>
      </c>
    </row>
    <row r="15" spans="1:7" x14ac:dyDescent="0.6">
      <c r="B15" s="8"/>
      <c r="C15" s="8"/>
      <c r="D15" s="8"/>
      <c r="E15" s="8"/>
      <c r="F15" s="8"/>
      <c r="G15" s="14"/>
    </row>
    <row r="16" spans="1:7" x14ac:dyDescent="0.6">
      <c r="B16" s="8"/>
      <c r="C16" s="8"/>
      <c r="D16" s="8"/>
      <c r="E16" s="8"/>
      <c r="F16" s="8"/>
      <c r="G16" s="14"/>
    </row>
    <row r="17" spans="2:7" x14ac:dyDescent="0.6">
      <c r="B17" s="8"/>
      <c r="C17" s="8"/>
      <c r="D17" s="8"/>
      <c r="E17" s="8"/>
      <c r="F17" s="8"/>
      <c r="G17" s="14"/>
    </row>
    <row r="18" spans="2:7" x14ac:dyDescent="0.6">
      <c r="B18" s="8"/>
      <c r="C18" s="8"/>
      <c r="D18" s="8"/>
      <c r="E18" s="8"/>
      <c r="F18" s="8"/>
      <c r="G18" s="14"/>
    </row>
    <row r="19" spans="2:7" x14ac:dyDescent="0.6">
      <c r="B19" s="8"/>
      <c r="C19" s="8"/>
      <c r="D19" s="8"/>
      <c r="E19" s="8"/>
      <c r="F19" s="8"/>
      <c r="G19" s="14"/>
    </row>
    <row r="20" spans="2:7" x14ac:dyDescent="0.6">
      <c r="B20" s="8"/>
      <c r="C20" s="8"/>
      <c r="D20" s="8"/>
      <c r="E20" s="8"/>
      <c r="F20" s="8"/>
      <c r="G20" s="14"/>
    </row>
    <row r="21" spans="2:7" x14ac:dyDescent="0.6">
      <c r="B21" s="8"/>
      <c r="C21" s="8"/>
      <c r="D21" s="8"/>
      <c r="E21" s="8"/>
      <c r="F21" s="8"/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" sqref="B1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13.34765625" style="5" bestFit="1" customWidth="1"/>
    <col min="8" max="8" width="13" bestFit="1" customWidth="1"/>
    <col min="9" max="9" width="15.296875" bestFit="1" customWidth="1"/>
    <col min="12" max="13" width="11.1484375" bestFit="1" customWidth="1"/>
    <col min="14" max="14" width="20.84765625" style="11" bestFit="1" customWidth="1"/>
    <col min="15" max="15" width="19.6484375" style="11" bestFit="1" customWidth="1"/>
    <col min="18" max="18" width="28" bestFit="1" customWidth="1"/>
    <col min="19" max="19" width="13.8984375" bestFit="1" customWidth="1"/>
    <col min="20" max="20" width="11.39843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2091</v>
      </c>
      <c r="O1" s="1" t="s">
        <v>2092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SUM(E2/D2)*100</f>
        <v>0</v>
      </c>
      <c r="G2" t="s">
        <v>14</v>
      </c>
      <c r="H2">
        <v>0</v>
      </c>
      <c r="I2" s="8">
        <f>IF(ISERROR(SUM(E2/H2)),0,"-")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7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SUM(E66/D66)*100</f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8">SUM(E130/D130)*100</f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2">SUM(E194/D194)*100</f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2"/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6">SUM(E258/D258)*100</f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6"/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20">SUM(E322/D322)*100</f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0"/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24">SUM(E386/D386)*100</f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4"/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8">SUM(E450/D450)*100</f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8"/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>
        <f>IF(ISERROR(SUM(E502/H502)),0,"-")</f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32">SUM(E514/D514)*100</f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2"/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36">SUM(E578/D578)*100</f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6"/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40">SUM(E642/D642)*100</f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40"/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44">SUM(E706/D706)*100</f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4"/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48">SUM(E770/D770)*100</f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8"/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52">SUM(E834/D834)*100</f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2"/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56">SUM(E898/D898)*100</f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6"/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60">SUM(E962/D962)*100</f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60"/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ntainsText" dxfId="6" priority="7" operator="containsText" text="live">
      <formula>NOT(ISERROR(SEARCH("live",G1)))</formula>
    </cfRule>
    <cfRule type="containsText" dxfId="5" priority="8" operator="containsText" text="canceled">
      <formula>NOT(ISERROR(SEARCH("canceled",G1)))</formula>
    </cfRule>
    <cfRule type="containsText" dxfId="4" priority="9" operator="containsText" text="failed">
      <formula>NOT(ISERROR(SEARCH("failed",G1)))</formula>
    </cfRule>
    <cfRule type="containsText" dxfId="3" priority="10" operator="containsText" text="successful">
      <formula>NOT(ISERROR(SEARCH("successful",G1)))</formula>
    </cfRule>
    <cfRule type="containsText" dxfId="2" priority="11" operator="containsText" text="successful">
      <formula>NOT(ISERROR(SEARCH("successful",G1)))</formula>
    </cfRule>
    <cfRule type="containsText" dxfId="1" priority="12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3">
      <colorScale>
        <cfvo type="formula" val="0"/>
        <cfvo type="formula" val="100"/>
        <cfvo type="formula" val="200"/>
        <color rgb="FFF8696B"/>
        <color rgb="FFFFEB84"/>
        <color rgb="FF63BE7B"/>
      </colorScale>
    </cfRule>
    <cfRule type="colorScale" priority="6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h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E V h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Y V 1 Y o i k e 4 D g A A A B E A A A A T A B w A R m 9 y b X V s Y X M v U 2 V j d G l v b j E u b S C i G A A o o B Q A A A A A A A A A A A A A A A A A A A A A A A A A A A A r T k 0 u y c z P U w i G 0 I b W A F B L A Q I t A B Q A A g A I A B F Y V 1 a N m H I o p A A A A P Y A A A A S A A A A A A A A A A A A A A A A A A A A A A B D b 2 5 m a W c v U G F j a 2 F n Z S 5 4 b W x Q S w E C L Q A U A A I A C A A R W F d W D 8 r p q 6 Q A A A D p A A A A E w A A A A A A A A A A A A A A A A D w A A A A W 0 N v b n R l b n R f V H l w Z X N d L n h t b F B L A Q I t A B Q A A g A I A B F Y V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q A d h h Z c o S 7 / A p f T 3 x n j Q A A A A A A I A A A A A A B B m A A A A A Q A A I A A A A B L w f 9 z h c M L F C n i B T r o w 9 E f d S H u Y B 4 B m s S x s z j y T v N D H A A A A A A 6 A A A A A A g A A I A A A A B B l x 1 k J I s f B F S 8 t L E 3 u n x s M 5 u X y 9 O G f p f k 0 P D E 3 x 9 B / U A A A A K a 7 2 + S 1 S 8 A 1 f T K Q 1 T Q 0 3 2 d B N 0 3 g 3 3 u j 7 c z s Y u m A R j s t M i h 9 Q g 6 5 p 7 B Q 4 H / 1 Y z J j C v g W P s a 9 J 1 7 e T Y 3 A l C x 9 8 y d / W H q e 8 9 / 9 u U l Z r X b X 2 Z q T Q A A A A O I o k J B 4 f o i B p I D 8 C n Y d x d T S F 5 7 O r p j H g D c 7 / V T v 6 o L O 0 4 e f / o f 9 2 P Y 5 R S g w n y H 1 Z Q m x v g z w O N v Z x E O M 4 u v 6 n 9 w = < / D a t a M a s h u p > 
</file>

<file path=customXml/itemProps1.xml><?xml version="1.0" encoding="utf-8"?>
<ds:datastoreItem xmlns:ds="http://schemas.openxmlformats.org/officeDocument/2006/customXml" ds:itemID="{067836D1-435D-42A8-AA75-87E6AE652D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Pivot Table - Category</vt:lpstr>
      <vt:lpstr>Pivot Table - Sub Category</vt:lpstr>
      <vt:lpstr>Pivot Table - Date Created Con</vt:lpstr>
      <vt:lpstr>Crowdfunding Goal Analysis</vt:lpstr>
      <vt:lpstr>Statistical Analysis</vt:lpstr>
      <vt:lpstr>Pivot Table - Currency</vt:lpstr>
      <vt:lpstr>Crowdfunding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priya jain</cp:lastModifiedBy>
  <dcterms:created xsi:type="dcterms:W3CDTF">2021-09-29T18:52:28Z</dcterms:created>
  <dcterms:modified xsi:type="dcterms:W3CDTF">2023-02-23T16:18:25Z</dcterms:modified>
</cp:coreProperties>
</file>