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riyamsinha/Desktop/"/>
    </mc:Choice>
  </mc:AlternateContent>
  <xr:revisionPtr revIDLastSave="0" documentId="8_{053F07F4-3C44-644E-8A5C-CC6FE32BB393}" xr6:coauthVersionLast="47" xr6:coauthVersionMax="47" xr10:uidLastSave="{00000000-0000-0000-0000-000000000000}"/>
  <bookViews>
    <workbookView xWindow="0" yWindow="0" windowWidth="28800" windowHeight="18000" tabRatio="786" activeTab="10" xr2:uid="{00000000-000D-0000-FFFF-FFFF00000000}"/>
  </bookViews>
  <sheets>
    <sheet name="AMP.AX" sheetId="1" r:id="rId1"/>
    <sheet name="HVN.AX" sheetId="2" r:id="rId2"/>
    <sheet name="SUN.AX" sheetId="3" r:id="rId3"/>
    <sheet name="dividend data" sheetId="4" r:id="rId4"/>
    <sheet name="price data" sheetId="6" r:id="rId5"/>
    <sheet name="Amortisation " sheetId="5" r:id="rId6"/>
    <sheet name="Q1" sheetId="7" r:id="rId7"/>
    <sheet name="Q2" sheetId="8" r:id="rId8"/>
    <sheet name="Q3" sheetId="9" r:id="rId9"/>
    <sheet name="Q4" sheetId="10" r:id="rId10"/>
    <sheet name="Q5"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11" l="1"/>
  <c r="C23" i="11"/>
  <c r="B23" i="11"/>
  <c r="B17" i="11"/>
  <c r="C17" i="11"/>
  <c r="D17" i="11"/>
  <c r="B4" i="11"/>
  <c r="B5" i="11"/>
  <c r="B6" i="11"/>
  <c r="B7" i="11"/>
  <c r="B8" i="11"/>
  <c r="B9" i="11"/>
  <c r="B10" i="11"/>
  <c r="B11" i="11"/>
  <c r="B12" i="11"/>
  <c r="B13" i="11"/>
  <c r="C4" i="11"/>
  <c r="C5" i="11"/>
  <c r="C6" i="11"/>
  <c r="C7" i="11"/>
  <c r="C8" i="11"/>
  <c r="C9" i="11"/>
  <c r="C10" i="11"/>
  <c r="C11" i="11"/>
  <c r="C12" i="11"/>
  <c r="C13" i="11"/>
  <c r="V60" i="8"/>
  <c r="W60" i="8"/>
  <c r="W59" i="8"/>
  <c r="V59" i="8"/>
  <c r="U60" i="8"/>
  <c r="U59" i="8"/>
  <c r="C11" i="7"/>
  <c r="C14" i="7"/>
  <c r="Q3" i="8" a="1"/>
  <c r="Q3" i="8" s="1"/>
  <c r="P3" i="8" a="1"/>
  <c r="P3" i="8" s="1"/>
  <c r="O3" i="8" a="1"/>
  <c r="O3" i="8" s="1"/>
  <c r="N3" i="8" a="1"/>
  <c r="N3" i="8" s="1"/>
  <c r="K8" i="8" l="1"/>
  <c r="J12" i="8"/>
  <c r="K12" i="8"/>
  <c r="K16" i="8"/>
  <c r="J20" i="8"/>
  <c r="K20" i="8"/>
  <c r="K24" i="8"/>
  <c r="J28" i="8"/>
  <c r="K28" i="8"/>
  <c r="K32" i="8"/>
  <c r="J36" i="8"/>
  <c r="K36" i="8"/>
  <c r="K40" i="8"/>
  <c r="J44" i="8"/>
  <c r="K44" i="8"/>
  <c r="K48" i="8"/>
  <c r="J52" i="8"/>
  <c r="K52" i="8"/>
  <c r="K56" i="8"/>
  <c r="J60" i="8"/>
  <c r="K60" i="8"/>
  <c r="K64" i="8"/>
  <c r="J68" i="8"/>
  <c r="K68" i="8"/>
  <c r="K72" i="8"/>
  <c r="J76" i="8"/>
  <c r="K76" i="8"/>
  <c r="K80" i="8"/>
  <c r="J84" i="8"/>
  <c r="K84" i="8"/>
  <c r="K88" i="8"/>
  <c r="J92" i="8"/>
  <c r="K92" i="8"/>
  <c r="K96" i="8"/>
  <c r="J100" i="8"/>
  <c r="K100" i="8"/>
  <c r="J104" i="8"/>
  <c r="K104" i="8"/>
  <c r="K106" i="8"/>
  <c r="J112" i="8"/>
  <c r="K112" i="8"/>
  <c r="K114" i="8"/>
  <c r="K116" i="8"/>
  <c r="K118" i="8"/>
  <c r="J120" i="8"/>
  <c r="J124" i="8"/>
  <c r="K124" i="8"/>
  <c r="K126" i="8"/>
  <c r="I8" i="8"/>
  <c r="I10" i="8"/>
  <c r="I18" i="8"/>
  <c r="I24" i="8"/>
  <c r="I32" i="8"/>
  <c r="I34" i="8"/>
  <c r="I48" i="8"/>
  <c r="I50" i="8"/>
  <c r="I58" i="8"/>
  <c r="I64" i="8"/>
  <c r="I72" i="8"/>
  <c r="I74" i="8"/>
  <c r="I82" i="8"/>
  <c r="I88" i="8"/>
  <c r="I96" i="8"/>
  <c r="I98" i="8"/>
  <c r="I112" i="8"/>
  <c r="I114" i="8"/>
  <c r="I122" i="8"/>
  <c r="I128" i="8"/>
  <c r="H12" i="8"/>
  <c r="H20" i="8"/>
  <c r="H36" i="8"/>
  <c r="H52" i="8"/>
  <c r="H60" i="8"/>
  <c r="H66" i="8"/>
  <c r="H76" i="8"/>
  <c r="H84" i="8"/>
  <c r="H90" i="8"/>
  <c r="H100" i="8"/>
  <c r="H116" i="8"/>
  <c r="H124" i="8"/>
  <c r="H4" i="8"/>
  <c r="C15" i="11"/>
  <c r="B15" i="11"/>
  <c r="D5" i="11"/>
  <c r="D6" i="11"/>
  <c r="D7" i="11"/>
  <c r="D8" i="11"/>
  <c r="D9" i="11"/>
  <c r="D10" i="11"/>
  <c r="D11" i="11"/>
  <c r="D12" i="11"/>
  <c r="D13" i="11"/>
  <c r="D4" i="11"/>
  <c r="D15" i="11" s="1"/>
  <c r="B19" i="10"/>
  <c r="C19" i="10"/>
  <c r="C18" i="10"/>
  <c r="B18" i="10"/>
  <c r="C16" i="10"/>
  <c r="B16" i="10"/>
  <c r="C15" i="10"/>
  <c r="C14" i="10"/>
  <c r="B14" i="10"/>
  <c r="B15" i="10"/>
  <c r="C5" i="8"/>
  <c r="D5" i="8"/>
  <c r="E5" i="8"/>
  <c r="F5" i="8"/>
  <c r="H5" i="8" s="1"/>
  <c r="C6" i="8"/>
  <c r="I6" i="8" s="1"/>
  <c r="D6" i="8"/>
  <c r="E6" i="8"/>
  <c r="F6" i="8"/>
  <c r="C7" i="8"/>
  <c r="D7" i="8"/>
  <c r="E7" i="8"/>
  <c r="F7" i="8"/>
  <c r="C8" i="8"/>
  <c r="D8" i="8"/>
  <c r="E8" i="8"/>
  <c r="F8" i="8"/>
  <c r="J8" i="8" s="1"/>
  <c r="C9" i="8"/>
  <c r="D9" i="8"/>
  <c r="E9" i="8"/>
  <c r="F9" i="8"/>
  <c r="I9" i="8" s="1"/>
  <c r="C10" i="8"/>
  <c r="D10" i="8"/>
  <c r="E10" i="8"/>
  <c r="F10" i="8"/>
  <c r="K10" i="8" s="1"/>
  <c r="C11" i="8"/>
  <c r="D11" i="8"/>
  <c r="E11" i="8"/>
  <c r="K11" i="8" s="1"/>
  <c r="F11" i="8"/>
  <c r="I11" i="8" s="1"/>
  <c r="C12" i="8"/>
  <c r="I12" i="8" s="1"/>
  <c r="D12" i="8"/>
  <c r="E12" i="8"/>
  <c r="F12" i="8"/>
  <c r="C13" i="8"/>
  <c r="D13" i="8"/>
  <c r="E13" i="8"/>
  <c r="F13" i="8"/>
  <c r="H13" i="8" s="1"/>
  <c r="C14" i="8"/>
  <c r="I14" i="8" s="1"/>
  <c r="D14" i="8"/>
  <c r="E14" i="8"/>
  <c r="F14" i="8"/>
  <c r="K14" i="8" s="1"/>
  <c r="C15" i="8"/>
  <c r="D15" i="8"/>
  <c r="E15" i="8"/>
  <c r="F15" i="8"/>
  <c r="C16" i="8"/>
  <c r="D16" i="8"/>
  <c r="E16" i="8"/>
  <c r="F16" i="8"/>
  <c r="I16" i="8" s="1"/>
  <c r="C17" i="8"/>
  <c r="D17" i="8"/>
  <c r="E17" i="8"/>
  <c r="F17" i="8"/>
  <c r="C18" i="8"/>
  <c r="D18" i="8"/>
  <c r="E18" i="8"/>
  <c r="F18" i="8"/>
  <c r="K18" i="8" s="1"/>
  <c r="C19" i="8"/>
  <c r="D19" i="8"/>
  <c r="E19" i="8"/>
  <c r="K19" i="8" s="1"/>
  <c r="F19" i="8"/>
  <c r="I19" i="8" s="1"/>
  <c r="C20" i="8"/>
  <c r="I20" i="8" s="1"/>
  <c r="D20" i="8"/>
  <c r="E20" i="8"/>
  <c r="F20" i="8"/>
  <c r="C21" i="8"/>
  <c r="D21" i="8"/>
  <c r="E21" i="8"/>
  <c r="F21" i="8"/>
  <c r="H21" i="8" s="1"/>
  <c r="C22" i="8"/>
  <c r="I22" i="8" s="1"/>
  <c r="D22" i="8"/>
  <c r="E22" i="8"/>
  <c r="F22" i="8"/>
  <c r="K22" i="8" s="1"/>
  <c r="C23" i="8"/>
  <c r="D23" i="8"/>
  <c r="E23" i="8"/>
  <c r="F23" i="8"/>
  <c r="I23" i="8" s="1"/>
  <c r="C24" i="8"/>
  <c r="D24" i="8"/>
  <c r="E24" i="8"/>
  <c r="F24" i="8"/>
  <c r="J24" i="8" s="1"/>
  <c r="C25" i="8"/>
  <c r="D25" i="8"/>
  <c r="E25" i="8"/>
  <c r="F25" i="8"/>
  <c r="I25" i="8" s="1"/>
  <c r="C26" i="8"/>
  <c r="D26" i="8"/>
  <c r="E26" i="8"/>
  <c r="F26" i="8"/>
  <c r="K26" i="8" s="1"/>
  <c r="C27" i="8"/>
  <c r="D27" i="8"/>
  <c r="E27" i="8"/>
  <c r="K27" i="8" s="1"/>
  <c r="F27" i="8"/>
  <c r="C28" i="8"/>
  <c r="I28" i="8" s="1"/>
  <c r="D28" i="8"/>
  <c r="E28" i="8"/>
  <c r="F28" i="8"/>
  <c r="H28" i="8" s="1"/>
  <c r="C29" i="8"/>
  <c r="D29" i="8"/>
  <c r="E29" i="8"/>
  <c r="F29" i="8"/>
  <c r="H29" i="8" s="1"/>
  <c r="C30" i="8"/>
  <c r="I30" i="8" s="1"/>
  <c r="D30" i="8"/>
  <c r="E30" i="8"/>
  <c r="F30" i="8"/>
  <c r="K30" i="8" s="1"/>
  <c r="C31" i="8"/>
  <c r="D31" i="8"/>
  <c r="E31" i="8"/>
  <c r="F31" i="8"/>
  <c r="C32" i="8"/>
  <c r="D32" i="8"/>
  <c r="E32" i="8"/>
  <c r="F32" i="8"/>
  <c r="J32" i="8" s="1"/>
  <c r="C33" i="8"/>
  <c r="D33" i="8"/>
  <c r="E33" i="8"/>
  <c r="F33" i="8"/>
  <c r="I33" i="8" s="1"/>
  <c r="C34" i="8"/>
  <c r="D34" i="8"/>
  <c r="E34" i="8"/>
  <c r="F34" i="8"/>
  <c r="K34" i="8" s="1"/>
  <c r="C35" i="8"/>
  <c r="D35" i="8"/>
  <c r="E35" i="8"/>
  <c r="K35" i="8" s="1"/>
  <c r="F35" i="8"/>
  <c r="I35" i="8" s="1"/>
  <c r="C36" i="8"/>
  <c r="I36" i="8" s="1"/>
  <c r="D36" i="8"/>
  <c r="E36" i="8"/>
  <c r="F36" i="8"/>
  <c r="C37" i="8"/>
  <c r="D37" i="8"/>
  <c r="E37" i="8"/>
  <c r="F37" i="8"/>
  <c r="H37" i="8" s="1"/>
  <c r="C38" i="8"/>
  <c r="I38" i="8" s="1"/>
  <c r="D38" i="8"/>
  <c r="E38" i="8"/>
  <c r="F38" i="8"/>
  <c r="K38" i="8" s="1"/>
  <c r="C39" i="8"/>
  <c r="D39" i="8"/>
  <c r="E39" i="8"/>
  <c r="F39" i="8"/>
  <c r="I39" i="8" s="1"/>
  <c r="C40" i="8"/>
  <c r="D40" i="8"/>
  <c r="E40" i="8"/>
  <c r="F40" i="8"/>
  <c r="I40" i="8" s="1"/>
  <c r="C41" i="8"/>
  <c r="D41" i="8"/>
  <c r="E41" i="8"/>
  <c r="F41" i="8"/>
  <c r="C42" i="8"/>
  <c r="D42" i="8"/>
  <c r="E42" i="8"/>
  <c r="F42" i="8"/>
  <c r="K42" i="8" s="1"/>
  <c r="C43" i="8"/>
  <c r="D43" i="8"/>
  <c r="E43" i="8"/>
  <c r="K43" i="8" s="1"/>
  <c r="F43" i="8"/>
  <c r="C44" i="8"/>
  <c r="I44" i="8" s="1"/>
  <c r="D44" i="8"/>
  <c r="E44" i="8"/>
  <c r="F44" i="8"/>
  <c r="H44" i="8" s="1"/>
  <c r="C45" i="8"/>
  <c r="D45" i="8"/>
  <c r="E45" i="8"/>
  <c r="F45" i="8"/>
  <c r="H45" i="8" s="1"/>
  <c r="C46" i="8"/>
  <c r="I46" i="8" s="1"/>
  <c r="D46" i="8"/>
  <c r="E46" i="8"/>
  <c r="F46" i="8"/>
  <c r="K46" i="8" s="1"/>
  <c r="C47" i="8"/>
  <c r="D47" i="8"/>
  <c r="E47" i="8"/>
  <c r="F47" i="8"/>
  <c r="I47" i="8" s="1"/>
  <c r="C48" i="8"/>
  <c r="D48" i="8"/>
  <c r="E48" i="8"/>
  <c r="F48" i="8"/>
  <c r="J48" i="8" s="1"/>
  <c r="C49" i="8"/>
  <c r="D49" i="8"/>
  <c r="E49" i="8"/>
  <c r="F49" i="8"/>
  <c r="I49" i="8" s="1"/>
  <c r="C50" i="8"/>
  <c r="D50" i="8"/>
  <c r="E50" i="8"/>
  <c r="F50" i="8"/>
  <c r="K50" i="8" s="1"/>
  <c r="C51" i="8"/>
  <c r="D51" i="8"/>
  <c r="E51" i="8"/>
  <c r="K51" i="8" s="1"/>
  <c r="F51" i="8"/>
  <c r="C52" i="8"/>
  <c r="I52" i="8" s="1"/>
  <c r="D52" i="8"/>
  <c r="E52" i="8"/>
  <c r="F52" i="8"/>
  <c r="C53" i="8"/>
  <c r="D53" i="8"/>
  <c r="E53" i="8"/>
  <c r="F53" i="8"/>
  <c r="H53" i="8" s="1"/>
  <c r="C54" i="8"/>
  <c r="I54" i="8" s="1"/>
  <c r="D54" i="8"/>
  <c r="E54" i="8"/>
  <c r="F54" i="8"/>
  <c r="K54" i="8" s="1"/>
  <c r="C55" i="8"/>
  <c r="D55" i="8"/>
  <c r="E55" i="8"/>
  <c r="F55" i="8"/>
  <c r="C56" i="8"/>
  <c r="D56" i="8"/>
  <c r="E56" i="8"/>
  <c r="F56" i="8"/>
  <c r="J56" i="8" s="1"/>
  <c r="C57" i="8"/>
  <c r="D57" i="8"/>
  <c r="E57" i="8"/>
  <c r="F57" i="8"/>
  <c r="C58" i="8"/>
  <c r="D58" i="8"/>
  <c r="E58" i="8"/>
  <c r="F58" i="8"/>
  <c r="K58" i="8" s="1"/>
  <c r="C59" i="8"/>
  <c r="D59" i="8"/>
  <c r="E59" i="8"/>
  <c r="K59" i="8" s="1"/>
  <c r="F59" i="8"/>
  <c r="I59" i="8" s="1"/>
  <c r="C60" i="8"/>
  <c r="I60" i="8" s="1"/>
  <c r="D60" i="8"/>
  <c r="E60" i="8"/>
  <c r="F60" i="8"/>
  <c r="C61" i="8"/>
  <c r="D61" i="8"/>
  <c r="E61" i="8"/>
  <c r="F61" i="8"/>
  <c r="H61" i="8" s="1"/>
  <c r="C62" i="8"/>
  <c r="I62" i="8" s="1"/>
  <c r="D62" i="8"/>
  <c r="E62" i="8"/>
  <c r="F62" i="8"/>
  <c r="K62" i="8" s="1"/>
  <c r="C63" i="8"/>
  <c r="D63" i="8"/>
  <c r="E63" i="8"/>
  <c r="F63" i="8"/>
  <c r="I63" i="8" s="1"/>
  <c r="C64" i="8"/>
  <c r="D64" i="8"/>
  <c r="E64" i="8"/>
  <c r="F64" i="8"/>
  <c r="J64" i="8" s="1"/>
  <c r="C65" i="8"/>
  <c r="D65" i="8"/>
  <c r="E65" i="8"/>
  <c r="F65" i="8"/>
  <c r="H65" i="8" s="1"/>
  <c r="C66" i="8"/>
  <c r="D66" i="8"/>
  <c r="E66" i="8"/>
  <c r="F66" i="8"/>
  <c r="K66" i="8" s="1"/>
  <c r="C67" i="8"/>
  <c r="D67" i="8"/>
  <c r="E67" i="8"/>
  <c r="K67" i="8" s="1"/>
  <c r="F67" i="8"/>
  <c r="C68" i="8"/>
  <c r="I68" i="8" s="1"/>
  <c r="D68" i="8"/>
  <c r="E68" i="8"/>
  <c r="F68" i="8"/>
  <c r="H68" i="8" s="1"/>
  <c r="C69" i="8"/>
  <c r="D69" i="8"/>
  <c r="E69" i="8"/>
  <c r="F69" i="8"/>
  <c r="H69" i="8" s="1"/>
  <c r="C70" i="8"/>
  <c r="I70" i="8" s="1"/>
  <c r="D70" i="8"/>
  <c r="E70" i="8"/>
  <c r="F70" i="8"/>
  <c r="K70" i="8" s="1"/>
  <c r="C71" i="8"/>
  <c r="D71" i="8"/>
  <c r="E71" i="8"/>
  <c r="F71" i="8"/>
  <c r="C72" i="8"/>
  <c r="D72" i="8"/>
  <c r="E72" i="8"/>
  <c r="F72" i="8"/>
  <c r="J72" i="8" s="1"/>
  <c r="C73" i="8"/>
  <c r="D73" i="8"/>
  <c r="E73" i="8"/>
  <c r="F73" i="8"/>
  <c r="I73" i="8" s="1"/>
  <c r="C74" i="8"/>
  <c r="D74" i="8"/>
  <c r="E74" i="8"/>
  <c r="F74" i="8"/>
  <c r="K74" i="8" s="1"/>
  <c r="C75" i="8"/>
  <c r="D75" i="8"/>
  <c r="E75" i="8"/>
  <c r="K75" i="8" s="1"/>
  <c r="F75" i="8"/>
  <c r="I75" i="8" s="1"/>
  <c r="C76" i="8"/>
  <c r="I76" i="8" s="1"/>
  <c r="D76" i="8"/>
  <c r="E76" i="8"/>
  <c r="F76" i="8"/>
  <c r="C77" i="8"/>
  <c r="D77" i="8"/>
  <c r="E77" i="8"/>
  <c r="F77" i="8"/>
  <c r="H77" i="8" s="1"/>
  <c r="C78" i="8"/>
  <c r="I78" i="8" s="1"/>
  <c r="D78" i="8"/>
  <c r="E78" i="8"/>
  <c r="F78" i="8"/>
  <c r="K78" i="8" s="1"/>
  <c r="C79" i="8"/>
  <c r="D79" i="8"/>
  <c r="E79" i="8"/>
  <c r="F79" i="8"/>
  <c r="C80" i="8"/>
  <c r="D80" i="8"/>
  <c r="E80" i="8"/>
  <c r="F80" i="8"/>
  <c r="I80" i="8" s="1"/>
  <c r="C81" i="8"/>
  <c r="D81" i="8"/>
  <c r="E81" i="8"/>
  <c r="F81" i="8"/>
  <c r="C82" i="8"/>
  <c r="D82" i="8"/>
  <c r="E82" i="8"/>
  <c r="F82" i="8"/>
  <c r="K82" i="8" s="1"/>
  <c r="C83" i="8"/>
  <c r="D83" i="8"/>
  <c r="E83" i="8"/>
  <c r="K83" i="8" s="1"/>
  <c r="F83" i="8"/>
  <c r="I83" i="8" s="1"/>
  <c r="C84" i="8"/>
  <c r="I84" i="8" s="1"/>
  <c r="D84" i="8"/>
  <c r="E84" i="8"/>
  <c r="F84" i="8"/>
  <c r="C85" i="8"/>
  <c r="D85" i="8"/>
  <c r="E85" i="8"/>
  <c r="F85" i="8"/>
  <c r="H85" i="8" s="1"/>
  <c r="C86" i="8"/>
  <c r="I86" i="8" s="1"/>
  <c r="D86" i="8"/>
  <c r="E86" i="8"/>
  <c r="F86" i="8"/>
  <c r="K86" i="8" s="1"/>
  <c r="C87" i="8"/>
  <c r="D87" i="8"/>
  <c r="E87" i="8"/>
  <c r="F87" i="8"/>
  <c r="I87" i="8" s="1"/>
  <c r="C88" i="8"/>
  <c r="D88" i="8"/>
  <c r="E88" i="8"/>
  <c r="F88" i="8"/>
  <c r="J88" i="8" s="1"/>
  <c r="C89" i="8"/>
  <c r="D89" i="8"/>
  <c r="E89" i="8"/>
  <c r="F89" i="8"/>
  <c r="H89" i="8" s="1"/>
  <c r="C90" i="8"/>
  <c r="D90" i="8"/>
  <c r="E90" i="8"/>
  <c r="F90" i="8"/>
  <c r="K90" i="8" s="1"/>
  <c r="C91" i="8"/>
  <c r="D91" i="8"/>
  <c r="E91" i="8"/>
  <c r="K91" i="8" s="1"/>
  <c r="F91" i="8"/>
  <c r="C92" i="8"/>
  <c r="I92" i="8" s="1"/>
  <c r="D92" i="8"/>
  <c r="E92" i="8"/>
  <c r="F92" i="8"/>
  <c r="H92" i="8" s="1"/>
  <c r="C93" i="8"/>
  <c r="D93" i="8"/>
  <c r="E93" i="8"/>
  <c r="F93" i="8"/>
  <c r="H93" i="8" s="1"/>
  <c r="C94" i="8"/>
  <c r="I94" i="8" s="1"/>
  <c r="D94" i="8"/>
  <c r="E94" i="8"/>
  <c r="F94" i="8"/>
  <c r="K94" i="8" s="1"/>
  <c r="C95" i="8"/>
  <c r="D95" i="8"/>
  <c r="E95" i="8"/>
  <c r="F95" i="8"/>
  <c r="C96" i="8"/>
  <c r="D96" i="8"/>
  <c r="E96" i="8"/>
  <c r="F96" i="8"/>
  <c r="J96" i="8" s="1"/>
  <c r="C97" i="8"/>
  <c r="D97" i="8"/>
  <c r="E97" i="8"/>
  <c r="F97" i="8"/>
  <c r="I97" i="8" s="1"/>
  <c r="C98" i="8"/>
  <c r="D98" i="8"/>
  <c r="E98" i="8"/>
  <c r="F98" i="8"/>
  <c r="K98" i="8" s="1"/>
  <c r="C99" i="8"/>
  <c r="D99" i="8"/>
  <c r="E99" i="8"/>
  <c r="K99" i="8" s="1"/>
  <c r="F99" i="8"/>
  <c r="I99" i="8" s="1"/>
  <c r="C100" i="8"/>
  <c r="I100" i="8" s="1"/>
  <c r="D100" i="8"/>
  <c r="E100" i="8"/>
  <c r="F100" i="8"/>
  <c r="C101" i="8"/>
  <c r="D101" i="8"/>
  <c r="E101" i="8"/>
  <c r="F101" i="8"/>
  <c r="H101" i="8" s="1"/>
  <c r="C102" i="8"/>
  <c r="I102" i="8" s="1"/>
  <c r="D102" i="8"/>
  <c r="E102" i="8"/>
  <c r="F102" i="8"/>
  <c r="K102" i="8" s="1"/>
  <c r="C103" i="8"/>
  <c r="D103" i="8"/>
  <c r="E103" i="8"/>
  <c r="F103" i="8"/>
  <c r="I103" i="8" s="1"/>
  <c r="C104" i="8"/>
  <c r="D104" i="8"/>
  <c r="E104" i="8"/>
  <c r="F104" i="8"/>
  <c r="I104" i="8" s="1"/>
  <c r="C105" i="8"/>
  <c r="D105" i="8"/>
  <c r="E105" i="8"/>
  <c r="F105" i="8"/>
  <c r="C106" i="8"/>
  <c r="D106" i="8"/>
  <c r="E106" i="8"/>
  <c r="F106" i="8"/>
  <c r="I106" i="8" s="1"/>
  <c r="C107" i="8"/>
  <c r="D107" i="8"/>
  <c r="J107" i="8" s="1"/>
  <c r="E107" i="8"/>
  <c r="K107" i="8" s="1"/>
  <c r="F107" i="8"/>
  <c r="C108" i="8"/>
  <c r="I108" i="8" s="1"/>
  <c r="D108" i="8"/>
  <c r="E108" i="8"/>
  <c r="F108" i="8"/>
  <c r="J108" i="8" s="1"/>
  <c r="C109" i="8"/>
  <c r="D109" i="8"/>
  <c r="E109" i="8"/>
  <c r="F109" i="8"/>
  <c r="H109" i="8" s="1"/>
  <c r="C110" i="8"/>
  <c r="I110" i="8" s="1"/>
  <c r="D110" i="8"/>
  <c r="E110" i="8"/>
  <c r="F110" i="8"/>
  <c r="K110" i="8" s="1"/>
  <c r="C111" i="8"/>
  <c r="D111" i="8"/>
  <c r="E111" i="8"/>
  <c r="F111" i="8"/>
  <c r="I111" i="8" s="1"/>
  <c r="C112" i="8"/>
  <c r="D112" i="8"/>
  <c r="E112" i="8"/>
  <c r="F112" i="8"/>
  <c r="C113" i="8"/>
  <c r="D113" i="8"/>
  <c r="E113" i="8"/>
  <c r="F113" i="8"/>
  <c r="I113" i="8" s="1"/>
  <c r="C114" i="8"/>
  <c r="D114" i="8"/>
  <c r="E114" i="8"/>
  <c r="F114" i="8"/>
  <c r="C115" i="8"/>
  <c r="D115" i="8"/>
  <c r="E115" i="8"/>
  <c r="F115" i="8"/>
  <c r="C116" i="8"/>
  <c r="I116" i="8" s="1"/>
  <c r="D116" i="8"/>
  <c r="E116" i="8"/>
  <c r="F116" i="8"/>
  <c r="J116" i="8" s="1"/>
  <c r="C117" i="8"/>
  <c r="D117" i="8"/>
  <c r="E117" i="8"/>
  <c r="F117" i="8"/>
  <c r="H117" i="8" s="1"/>
  <c r="C118" i="8"/>
  <c r="I118" i="8" s="1"/>
  <c r="D118" i="8"/>
  <c r="E118" i="8"/>
  <c r="F118" i="8"/>
  <c r="C119" i="8"/>
  <c r="D119" i="8"/>
  <c r="J119" i="8" s="1"/>
  <c r="E119" i="8"/>
  <c r="K119" i="8" s="1"/>
  <c r="F119" i="8"/>
  <c r="C120" i="8"/>
  <c r="D120" i="8"/>
  <c r="E120" i="8"/>
  <c r="F120" i="8"/>
  <c r="K120" i="8" s="1"/>
  <c r="C121" i="8"/>
  <c r="D121" i="8"/>
  <c r="E121" i="8"/>
  <c r="F121" i="8"/>
  <c r="C122" i="8"/>
  <c r="D122" i="8"/>
  <c r="E122" i="8"/>
  <c r="F122" i="8"/>
  <c r="K122" i="8" s="1"/>
  <c r="C123" i="8"/>
  <c r="D123" i="8"/>
  <c r="E123" i="8"/>
  <c r="F123" i="8"/>
  <c r="I123" i="8" s="1"/>
  <c r="C124" i="8"/>
  <c r="I124" i="8" s="1"/>
  <c r="D124" i="8"/>
  <c r="E124" i="8"/>
  <c r="F124" i="8"/>
  <c r="C125" i="8"/>
  <c r="D125" i="8"/>
  <c r="E125" i="8"/>
  <c r="F125" i="8"/>
  <c r="H125" i="8" s="1"/>
  <c r="C126" i="8"/>
  <c r="I126" i="8" s="1"/>
  <c r="D126" i="8"/>
  <c r="E126" i="8"/>
  <c r="F126" i="8"/>
  <c r="C127" i="8"/>
  <c r="D127" i="8"/>
  <c r="J127" i="8" s="1"/>
  <c r="E127" i="8"/>
  <c r="F127" i="8"/>
  <c r="I127" i="8" s="1"/>
  <c r="C128" i="8"/>
  <c r="D128" i="8"/>
  <c r="E128" i="8"/>
  <c r="F128" i="8"/>
  <c r="J128" i="8" s="1"/>
  <c r="F4" i="8"/>
  <c r="E4" i="8"/>
  <c r="D4" i="8"/>
  <c r="C4" i="8"/>
  <c r="B4" i="8"/>
  <c r="B5" i="8"/>
  <c r="B6" i="8"/>
  <c r="B7" i="8"/>
  <c r="B8" i="8"/>
  <c r="H8" i="8" s="1"/>
  <c r="B9" i="8"/>
  <c r="B10" i="8"/>
  <c r="H10" i="8" s="1"/>
  <c r="B11" i="8"/>
  <c r="H11" i="8" s="1"/>
  <c r="B12" i="8"/>
  <c r="B13" i="8"/>
  <c r="B14" i="8"/>
  <c r="B15" i="8"/>
  <c r="B16" i="8"/>
  <c r="H16" i="8" s="1"/>
  <c r="B17" i="8"/>
  <c r="B18" i="8"/>
  <c r="H18" i="8" s="1"/>
  <c r="B19" i="8"/>
  <c r="H19" i="8" s="1"/>
  <c r="B20" i="8"/>
  <c r="B21" i="8"/>
  <c r="B22" i="8"/>
  <c r="B23" i="8"/>
  <c r="B24" i="8"/>
  <c r="H24" i="8" s="1"/>
  <c r="B25" i="8"/>
  <c r="H25" i="8" s="1"/>
  <c r="B26" i="8"/>
  <c r="H26" i="8" s="1"/>
  <c r="B27" i="8"/>
  <c r="H27" i="8" s="1"/>
  <c r="B28" i="8"/>
  <c r="B29" i="8"/>
  <c r="B30" i="8"/>
  <c r="B31" i="8"/>
  <c r="B32" i="8"/>
  <c r="H32" i="8" s="1"/>
  <c r="B33" i="8"/>
  <c r="B34" i="8"/>
  <c r="H34" i="8" s="1"/>
  <c r="B35" i="8"/>
  <c r="H35" i="8" s="1"/>
  <c r="B36" i="8"/>
  <c r="B37" i="8"/>
  <c r="B38" i="8"/>
  <c r="B39" i="8"/>
  <c r="B40" i="8"/>
  <c r="H40" i="8" s="1"/>
  <c r="B41" i="8"/>
  <c r="H41" i="8" s="1"/>
  <c r="B42" i="8"/>
  <c r="H42" i="8" s="1"/>
  <c r="B43" i="8"/>
  <c r="H43" i="8" s="1"/>
  <c r="B44" i="8"/>
  <c r="B45" i="8"/>
  <c r="B46" i="8"/>
  <c r="B47" i="8"/>
  <c r="B48" i="8"/>
  <c r="H48" i="8" s="1"/>
  <c r="B49" i="8"/>
  <c r="B50" i="8"/>
  <c r="H50" i="8" s="1"/>
  <c r="B51" i="8"/>
  <c r="H51" i="8" s="1"/>
  <c r="B52" i="8"/>
  <c r="B53" i="8"/>
  <c r="B54" i="8"/>
  <c r="B55" i="8"/>
  <c r="B56" i="8"/>
  <c r="H56" i="8" s="1"/>
  <c r="B57" i="8"/>
  <c r="B58" i="8"/>
  <c r="H58" i="8" s="1"/>
  <c r="B59" i="8"/>
  <c r="H59" i="8" s="1"/>
  <c r="B60" i="8"/>
  <c r="B61" i="8"/>
  <c r="B62" i="8"/>
  <c r="B63" i="8"/>
  <c r="B64" i="8"/>
  <c r="H64" i="8" s="1"/>
  <c r="B65" i="8"/>
  <c r="B66" i="8"/>
  <c r="B67" i="8"/>
  <c r="H67" i="8" s="1"/>
  <c r="B68" i="8"/>
  <c r="B69" i="8"/>
  <c r="B70" i="8"/>
  <c r="B71" i="8"/>
  <c r="B72" i="8"/>
  <c r="H72" i="8" s="1"/>
  <c r="B73" i="8"/>
  <c r="B74" i="8"/>
  <c r="H74" i="8" s="1"/>
  <c r="B75" i="8"/>
  <c r="H75" i="8" s="1"/>
  <c r="B76" i="8"/>
  <c r="B77" i="8"/>
  <c r="B78" i="8"/>
  <c r="B79" i="8"/>
  <c r="B80" i="8"/>
  <c r="H80" i="8" s="1"/>
  <c r="B81" i="8"/>
  <c r="B82" i="8"/>
  <c r="H82" i="8" s="1"/>
  <c r="B83" i="8"/>
  <c r="H83" i="8" s="1"/>
  <c r="B84" i="8"/>
  <c r="B85" i="8"/>
  <c r="B86" i="8"/>
  <c r="B87" i="8"/>
  <c r="B88" i="8"/>
  <c r="H88" i="8" s="1"/>
  <c r="B89" i="8"/>
  <c r="B90" i="8"/>
  <c r="B91" i="8"/>
  <c r="H91" i="8" s="1"/>
  <c r="B92" i="8"/>
  <c r="B93" i="8"/>
  <c r="B94" i="8"/>
  <c r="B95" i="8"/>
  <c r="B96" i="8"/>
  <c r="H96" i="8" s="1"/>
  <c r="B97" i="8"/>
  <c r="B98" i="8"/>
  <c r="H98" i="8" s="1"/>
  <c r="B99" i="8"/>
  <c r="H99" i="8" s="1"/>
  <c r="B100" i="8"/>
  <c r="B101" i="8"/>
  <c r="B102" i="8"/>
  <c r="B103" i="8"/>
  <c r="B104" i="8"/>
  <c r="H104" i="8" s="1"/>
  <c r="B105" i="8"/>
  <c r="H105" i="8" s="1"/>
  <c r="B106" i="8"/>
  <c r="H106" i="8" s="1"/>
  <c r="B107" i="8"/>
  <c r="H107" i="8" s="1"/>
  <c r="B108" i="8"/>
  <c r="B109" i="8"/>
  <c r="B110" i="8"/>
  <c r="B111" i="8"/>
  <c r="B112" i="8"/>
  <c r="H112" i="8" s="1"/>
  <c r="B113" i="8"/>
  <c r="H113" i="8" s="1"/>
  <c r="B114" i="8"/>
  <c r="H114" i="8" s="1"/>
  <c r="B115" i="8"/>
  <c r="H115" i="8" s="1"/>
  <c r="B116" i="8"/>
  <c r="B117" i="8"/>
  <c r="B118" i="8"/>
  <c r="B119" i="8"/>
  <c r="B120" i="8"/>
  <c r="H120" i="8" s="1"/>
  <c r="B121" i="8"/>
  <c r="B122" i="8"/>
  <c r="H122" i="8" s="1"/>
  <c r="B123" i="8"/>
  <c r="H123" i="8" s="1"/>
  <c r="B124" i="8"/>
  <c r="B125" i="8"/>
  <c r="B126" i="8"/>
  <c r="B127" i="8"/>
  <c r="B128" i="8"/>
  <c r="H128" i="8" s="1"/>
  <c r="A2" i="8" a="1"/>
  <c r="A2" i="8" s="1"/>
  <c r="E20" i="7"/>
  <c r="B21" i="7" s="1"/>
  <c r="D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20" i="7"/>
  <c r="B20" i="7"/>
  <c r="C13" i="7"/>
  <c r="C12" i="7"/>
  <c r="H81" i="8" l="1"/>
  <c r="H57" i="8"/>
  <c r="H17" i="8"/>
  <c r="J121" i="8"/>
  <c r="J115" i="8"/>
  <c r="J109" i="8"/>
  <c r="J105" i="8"/>
  <c r="J97" i="8"/>
  <c r="J91" i="8"/>
  <c r="J85" i="8"/>
  <c r="J79" i="8"/>
  <c r="J71" i="8"/>
  <c r="J63" i="8"/>
  <c r="J57" i="8"/>
  <c r="J51" i="8"/>
  <c r="J45" i="8"/>
  <c r="J37" i="8"/>
  <c r="J33" i="8"/>
  <c r="J29" i="8"/>
  <c r="J23" i="8"/>
  <c r="J17" i="8"/>
  <c r="J13" i="8"/>
  <c r="J7" i="8"/>
  <c r="I121" i="8"/>
  <c r="I107" i="8"/>
  <c r="I79" i="8"/>
  <c r="I57" i="8"/>
  <c r="I41" i="8"/>
  <c r="I7" i="8"/>
  <c r="B131" i="8"/>
  <c r="D131" i="8"/>
  <c r="J4" i="8"/>
  <c r="K125" i="8"/>
  <c r="K121" i="8"/>
  <c r="K117" i="8"/>
  <c r="K113" i="8"/>
  <c r="K109" i="8"/>
  <c r="K105" i="8"/>
  <c r="K101" i="8"/>
  <c r="K95" i="8"/>
  <c r="K87" i="8"/>
  <c r="K79" i="8"/>
  <c r="K71" i="8"/>
  <c r="K63" i="8"/>
  <c r="K55" i="8"/>
  <c r="K49" i="8"/>
  <c r="K45" i="8"/>
  <c r="K39" i="8"/>
  <c r="K31" i="8"/>
  <c r="K29" i="8"/>
  <c r="K25" i="8"/>
  <c r="K21" i="8"/>
  <c r="K13" i="8"/>
  <c r="K7" i="8"/>
  <c r="H97" i="8"/>
  <c r="H73" i="8"/>
  <c r="H33" i="8"/>
  <c r="K4" i="8"/>
  <c r="E131" i="8"/>
  <c r="J125" i="8"/>
  <c r="J113" i="8"/>
  <c r="J101" i="8"/>
  <c r="J95" i="8"/>
  <c r="J87" i="8"/>
  <c r="J81" i="8"/>
  <c r="J75" i="8"/>
  <c r="J69" i="8"/>
  <c r="J65" i="8"/>
  <c r="J59" i="8"/>
  <c r="J53" i="8"/>
  <c r="J47" i="8"/>
  <c r="J39" i="8"/>
  <c r="J31" i="8"/>
  <c r="J27" i="8"/>
  <c r="J19" i="8"/>
  <c r="J11" i="8"/>
  <c r="J5" i="8"/>
  <c r="I115" i="8"/>
  <c r="I95" i="8"/>
  <c r="I81" i="8"/>
  <c r="I67" i="8"/>
  <c r="I55" i="8"/>
  <c r="I43" i="8"/>
  <c r="I27" i="8"/>
  <c r="I17" i="8"/>
  <c r="F132" i="8"/>
  <c r="F133" i="8" s="1"/>
  <c r="I89" i="8"/>
  <c r="E132" i="8"/>
  <c r="E133" i="8" s="1"/>
  <c r="D132" i="8"/>
  <c r="C132" i="8"/>
  <c r="I4" i="8"/>
  <c r="C131" i="8"/>
  <c r="K127" i="8"/>
  <c r="K123" i="8"/>
  <c r="K115" i="8"/>
  <c r="K111" i="8"/>
  <c r="K103" i="8"/>
  <c r="K97" i="8"/>
  <c r="K93" i="8"/>
  <c r="K89" i="8"/>
  <c r="K85" i="8"/>
  <c r="K81" i="8"/>
  <c r="K77" i="8"/>
  <c r="K73" i="8"/>
  <c r="K69" i="8"/>
  <c r="K65" i="8"/>
  <c r="K61" i="8"/>
  <c r="K57" i="8"/>
  <c r="K53" i="8"/>
  <c r="K47" i="8"/>
  <c r="K41" i="8"/>
  <c r="K37" i="8"/>
  <c r="K33" i="8"/>
  <c r="K23" i="8"/>
  <c r="K17" i="8"/>
  <c r="K15" i="8"/>
  <c r="K9" i="8"/>
  <c r="K5" i="8"/>
  <c r="H121" i="8"/>
  <c r="H49" i="8"/>
  <c r="H9" i="8"/>
  <c r="J123" i="8"/>
  <c r="J117" i="8"/>
  <c r="J111" i="8"/>
  <c r="J103" i="8"/>
  <c r="J99" i="8"/>
  <c r="J93" i="8"/>
  <c r="J89" i="8"/>
  <c r="J83" i="8"/>
  <c r="J77" i="8"/>
  <c r="J73" i="8"/>
  <c r="J67" i="8"/>
  <c r="J61" i="8"/>
  <c r="J55" i="8"/>
  <c r="J49" i="8"/>
  <c r="J43" i="8"/>
  <c r="J41" i="8"/>
  <c r="J35" i="8"/>
  <c r="J25" i="8"/>
  <c r="J21" i="8"/>
  <c r="J15" i="8"/>
  <c r="J9" i="8"/>
  <c r="I119" i="8"/>
  <c r="I105" i="8"/>
  <c r="I91" i="8"/>
  <c r="I71" i="8"/>
  <c r="I65" i="8"/>
  <c r="I51" i="8"/>
  <c r="I31" i="8"/>
  <c r="I15" i="8"/>
  <c r="I125" i="8"/>
  <c r="I101" i="8"/>
  <c r="I53" i="8"/>
  <c r="I21" i="8"/>
  <c r="I5" i="8"/>
  <c r="H119" i="8"/>
  <c r="H95" i="8"/>
  <c r="H71" i="8"/>
  <c r="H47" i="8"/>
  <c r="H23" i="8"/>
  <c r="H108" i="8"/>
  <c r="I120" i="8"/>
  <c r="I56" i="8"/>
  <c r="I42" i="8"/>
  <c r="K128" i="8"/>
  <c r="J80" i="8"/>
  <c r="J40" i="8"/>
  <c r="J16" i="8"/>
  <c r="F131" i="8"/>
  <c r="I117" i="8"/>
  <c r="I93" i="8"/>
  <c r="I85" i="8"/>
  <c r="I77" i="8"/>
  <c r="I69" i="8"/>
  <c r="I61" i="8"/>
  <c r="I45" i="8"/>
  <c r="I37" i="8"/>
  <c r="I13" i="8"/>
  <c r="H111" i="8"/>
  <c r="H79" i="8"/>
  <c r="H55" i="8"/>
  <c r="H39" i="8"/>
  <c r="H15" i="8"/>
  <c r="H126" i="8"/>
  <c r="H118" i="8"/>
  <c r="H110" i="8"/>
  <c r="H102" i="8"/>
  <c r="H94" i="8"/>
  <c r="H86" i="8"/>
  <c r="H78" i="8"/>
  <c r="H70" i="8"/>
  <c r="H62" i="8"/>
  <c r="H54" i="8"/>
  <c r="H46" i="8"/>
  <c r="H38" i="8"/>
  <c r="H30" i="8"/>
  <c r="H22" i="8"/>
  <c r="H14" i="8"/>
  <c r="H6" i="8"/>
  <c r="K6" i="8"/>
  <c r="I66" i="8"/>
  <c r="K108" i="8"/>
  <c r="I109" i="8"/>
  <c r="I29" i="8"/>
  <c r="H127" i="8"/>
  <c r="H103" i="8"/>
  <c r="H87" i="8"/>
  <c r="H63" i="8"/>
  <c r="H31" i="8"/>
  <c r="H7" i="8"/>
  <c r="J126" i="8"/>
  <c r="J122" i="8"/>
  <c r="J118" i="8"/>
  <c r="J114" i="8"/>
  <c r="J110" i="8"/>
  <c r="J106" i="8"/>
  <c r="J102" i="8"/>
  <c r="J98" i="8"/>
  <c r="J94" i="8"/>
  <c r="J90" i="8"/>
  <c r="J86" i="8"/>
  <c r="J82" i="8"/>
  <c r="J78" i="8"/>
  <c r="J74" i="8"/>
  <c r="J70" i="8"/>
  <c r="J66" i="8"/>
  <c r="J62" i="8"/>
  <c r="J58" i="8"/>
  <c r="J54" i="8"/>
  <c r="J50" i="8"/>
  <c r="J46" i="8"/>
  <c r="J42" i="8"/>
  <c r="J38" i="8"/>
  <c r="J34" i="8"/>
  <c r="J30" i="8"/>
  <c r="J26" i="8"/>
  <c r="J22" i="8"/>
  <c r="J18" i="8"/>
  <c r="J14" i="8"/>
  <c r="J10" i="8"/>
  <c r="J6" i="8"/>
  <c r="B132" i="8"/>
  <c r="I90" i="8"/>
  <c r="I26" i="8"/>
  <c r="B3" i="10"/>
  <c r="C3" i="10" s="1"/>
  <c r="D21" i="7"/>
  <c r="E21" i="7"/>
  <c r="B22" i="7" s="1"/>
  <c r="B133" i="8" l="1"/>
  <c r="B5" i="10"/>
  <c r="C5" i="10" s="1"/>
  <c r="C133" i="8"/>
  <c r="B4" i="10"/>
  <c r="C4" i="10" s="1"/>
  <c r="D133" i="8"/>
  <c r="D22" i="7"/>
  <c r="E22" i="7"/>
  <c r="B23" i="7" s="1"/>
  <c r="D23" i="7" l="1"/>
  <c r="E23" i="7" s="1"/>
  <c r="B24" i="7" s="1"/>
  <c r="D24" i="7" s="1"/>
  <c r="E24" i="7" s="1"/>
  <c r="B25" i="7" s="1"/>
  <c r="D25" i="7" s="1"/>
  <c r="E25" i="7" s="1"/>
  <c r="B26" i="7" s="1"/>
  <c r="D26" i="7" l="1"/>
  <c r="E26" i="7" s="1"/>
  <c r="B27" i="7" s="1"/>
  <c r="D27" i="7" s="1"/>
  <c r="E27" i="7" s="1"/>
  <c r="B28" i="7" s="1"/>
  <c r="D28" i="7" l="1"/>
  <c r="E28" i="7"/>
  <c r="B29" i="7" s="1"/>
  <c r="D29" i="7" l="1"/>
  <c r="E29" i="7" s="1"/>
  <c r="B30" i="7" s="1"/>
  <c r="D30" i="7" l="1"/>
  <c r="E30" i="7"/>
  <c r="B31" i="7" s="1"/>
  <c r="D31" i="7" l="1"/>
  <c r="E31" i="7" s="1"/>
  <c r="B32" i="7" s="1"/>
  <c r="D32" i="7" l="1"/>
  <c r="E32" i="7" s="1"/>
  <c r="B33" i="7" s="1"/>
  <c r="D33" i="7" l="1"/>
  <c r="E33" i="7" s="1"/>
  <c r="B34" i="7" s="1"/>
  <c r="D34" i="7" l="1"/>
  <c r="E34" i="7"/>
  <c r="B35" i="7" s="1"/>
  <c r="D35" i="7" l="1"/>
  <c r="E35" i="7" s="1"/>
  <c r="B36" i="7" s="1"/>
  <c r="D36" i="7" l="1"/>
  <c r="E36" i="7" s="1"/>
  <c r="B37" i="7" s="1"/>
  <c r="D37" i="7" l="1"/>
  <c r="E37" i="7" s="1"/>
  <c r="B38" i="7" s="1"/>
  <c r="D38" i="7" l="1"/>
  <c r="E38" i="7" s="1"/>
  <c r="B39" i="7" s="1"/>
  <c r="D39" i="7" l="1"/>
  <c r="E39" i="7" s="1"/>
  <c r="B40" i="7" s="1"/>
  <c r="D40" i="7" l="1"/>
  <c r="E40" i="7" s="1"/>
  <c r="B41" i="7" s="1"/>
  <c r="D41" i="7" l="1"/>
  <c r="E41" i="7" s="1"/>
  <c r="B42" i="7" s="1"/>
  <c r="D42" i="7" l="1"/>
  <c r="E42" i="7" s="1"/>
  <c r="B43" i="7" s="1"/>
  <c r="D43" i="7" l="1"/>
  <c r="E43" i="7" s="1"/>
  <c r="B44" i="7" s="1"/>
  <c r="D44" i="7" l="1"/>
  <c r="E44" i="7" s="1"/>
  <c r="B45" i="7" s="1"/>
  <c r="D45" i="7" l="1"/>
  <c r="E45" i="7" s="1"/>
  <c r="B46" i="7" s="1"/>
  <c r="D46" i="7" l="1"/>
  <c r="E46" i="7"/>
  <c r="B47" i="7" s="1"/>
  <c r="D47" i="7" l="1"/>
  <c r="E47" i="7" s="1"/>
  <c r="B48" i="7" s="1"/>
  <c r="D48" i="7" l="1"/>
  <c r="E48" i="7" s="1"/>
  <c r="B49" i="7" s="1"/>
  <c r="D49" i="7" l="1"/>
  <c r="E49" i="7" s="1"/>
  <c r="B50" i="7" s="1"/>
  <c r="D50" i="7" l="1"/>
  <c r="E50" i="7"/>
  <c r="B51" i="7" s="1"/>
  <c r="D51" i="7" l="1"/>
  <c r="E51" i="7"/>
  <c r="B52" i="7" s="1"/>
  <c r="D52" i="7" l="1"/>
  <c r="E52" i="7" s="1"/>
  <c r="B53" i="7" s="1"/>
  <c r="D53" i="7" l="1"/>
  <c r="E53" i="7" s="1"/>
  <c r="B54" i="7" s="1"/>
  <c r="D54" i="7" l="1"/>
  <c r="E54" i="7"/>
  <c r="B55" i="7" s="1"/>
  <c r="D55" i="7" l="1"/>
  <c r="E55" i="7" s="1"/>
  <c r="B56" i="7" s="1"/>
  <c r="D56" i="7" l="1"/>
  <c r="E56" i="7" s="1"/>
  <c r="B57" i="7" s="1"/>
  <c r="D57" i="7" l="1"/>
  <c r="E57" i="7" s="1"/>
  <c r="B58" i="7" s="1"/>
  <c r="D58" i="7" l="1"/>
  <c r="E58" i="7"/>
  <c r="B59" i="7" s="1"/>
  <c r="D59" i="7" l="1"/>
  <c r="E59" i="7" s="1"/>
  <c r="B60" i="7" s="1"/>
  <c r="D60" i="7" l="1"/>
  <c r="E60" i="7"/>
  <c r="B61" i="7" s="1"/>
  <c r="D61" i="7" l="1"/>
  <c r="E61" i="7" s="1"/>
  <c r="B62" i="7" s="1"/>
  <c r="D62" i="7" l="1"/>
  <c r="E62" i="7"/>
  <c r="B63" i="7" s="1"/>
  <c r="D63" i="7" l="1"/>
  <c r="E63" i="7" s="1"/>
  <c r="B64" i="7" s="1"/>
  <c r="D64" i="7" l="1"/>
  <c r="E64" i="7" s="1"/>
  <c r="B65" i="7" s="1"/>
  <c r="D65" i="7" l="1"/>
  <c r="E65" i="7" s="1"/>
  <c r="B66" i="7" s="1"/>
  <c r="D66" i="7" l="1"/>
  <c r="E66" i="7" s="1"/>
  <c r="B67" i="7" s="1"/>
  <c r="D67" i="7" l="1"/>
  <c r="E67" i="7" s="1"/>
  <c r="B68" i="7" s="1"/>
  <c r="D68" i="7" l="1"/>
  <c r="E68" i="7" s="1"/>
  <c r="B69" i="7" s="1"/>
  <c r="D69" i="7" l="1"/>
  <c r="E69" i="7" s="1"/>
  <c r="B70" i="7" s="1"/>
  <c r="D70" i="7" l="1"/>
  <c r="E70" i="7"/>
  <c r="B71" i="7" s="1"/>
  <c r="D71" i="7" l="1"/>
  <c r="E71" i="7" s="1"/>
  <c r="B72" i="7" s="1"/>
  <c r="D72" i="7" l="1"/>
  <c r="E72" i="7" s="1"/>
  <c r="B73" i="7" s="1"/>
  <c r="D73" i="7" l="1"/>
  <c r="E73" i="7" s="1"/>
  <c r="B74" i="7" s="1"/>
  <c r="D74" i="7" l="1"/>
  <c r="E74" i="7"/>
  <c r="B75" i="7" s="1"/>
  <c r="D75" i="7" l="1"/>
  <c r="E75" i="7"/>
  <c r="B76" i="7" s="1"/>
  <c r="D76" i="7" l="1"/>
  <c r="E76" i="7" s="1"/>
  <c r="B77" i="7" s="1"/>
  <c r="D77" i="7" l="1"/>
  <c r="E77" i="7" s="1"/>
  <c r="B78" i="7" s="1"/>
  <c r="D78" i="7" l="1"/>
  <c r="E78" i="7" s="1"/>
  <c r="B79" i="7" s="1"/>
  <c r="D79" i="7" l="1"/>
  <c r="E79"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<sst xmlns="http://schemas.openxmlformats.org/spreadsheetml/2006/main" count="215" uniqueCount="131">
  <si>
    <t>Date</t>
  </si>
  <si>
    <t>Open</t>
  </si>
  <si>
    <t>High</t>
  </si>
  <si>
    <t>Low</t>
  </si>
  <si>
    <t>Close</t>
  </si>
  <si>
    <t>Adj Close</t>
  </si>
  <si>
    <t>Volume</t>
  </si>
  <si>
    <t>You have taken out a loan with the following properties:</t>
  </si>
  <si>
    <t>Input variables</t>
  </si>
  <si>
    <t>Loan amount</t>
  </si>
  <si>
    <t>Term of loan (years)</t>
  </si>
  <si>
    <t>Interest rate compounding frequency (m)</t>
  </si>
  <si>
    <t>Cash payment frequency (p)</t>
  </si>
  <si>
    <t>Q1a.</t>
  </si>
  <si>
    <t xml:space="preserve">Use this column to state formula that you may consider to complete the yellow highlighted part on the  right </t>
  </si>
  <si>
    <t>Values</t>
  </si>
  <si>
    <t>Number of repayments</t>
  </si>
  <si>
    <t xml:space="preserve">Effective annual rate: </t>
  </si>
  <si>
    <t>Size of repayment</t>
  </si>
  <si>
    <t>Q1b.</t>
  </si>
  <si>
    <t xml:space="preserve">Balance at the beginning </t>
  </si>
  <si>
    <t xml:space="preserve">Repayment </t>
  </si>
  <si>
    <t xml:space="preserve">Interest </t>
  </si>
  <si>
    <t>Balance at the end</t>
  </si>
  <si>
    <t xml:space="preserve">Effective quarterly rate: </t>
  </si>
  <si>
    <t>Period (quarter)</t>
  </si>
  <si>
    <t>Q2a</t>
  </si>
  <si>
    <t>All Ords</t>
  </si>
  <si>
    <t>Q2b</t>
  </si>
  <si>
    <t>Q2c</t>
  </si>
  <si>
    <t>Q2d</t>
  </si>
  <si>
    <t>Q4a</t>
  </si>
  <si>
    <t>Q4b</t>
  </si>
  <si>
    <t>Based on the above complete the loan repayment schedule below with titles of the table provided. Note insert as many rows as you think is relevant to complete the loan amortisation table</t>
  </si>
  <si>
    <t>Dividend_AMP</t>
  </si>
  <si>
    <t>Dividend_HVN</t>
  </si>
  <si>
    <t>Dividend_SUN</t>
  </si>
  <si>
    <t>Q5a</t>
  </si>
  <si>
    <t>Q1C: Comment</t>
  </si>
  <si>
    <t>30-day bank accepted bill</t>
  </si>
  <si>
    <t>Note: Assume for 2023 all companies pay div only once as reported in the table above</t>
  </si>
  <si>
    <t>Q5b</t>
  </si>
  <si>
    <t>Q3</t>
  </si>
  <si>
    <t>Loan amount ($)</t>
  </si>
  <si>
    <t>Iteams</t>
  </si>
  <si>
    <t>The information from "Amortisation" worsheet is presented below. Complete the task in Q1a, Q1b and Q1c.</t>
  </si>
  <si>
    <t>Calculate the following:</t>
  </si>
  <si>
    <t>Annual percentage rate (i = %) p.a</t>
  </si>
  <si>
    <t xml:space="preserve">Annual percentage rate (i) p.a. </t>
  </si>
  <si>
    <t>Term of loan(years) * Cash payment frequency(p)</t>
  </si>
  <si>
    <t xml:space="preserve"> </t>
  </si>
  <si>
    <t>Rm</t>
  </si>
  <si>
    <t>RAMP</t>
  </si>
  <si>
    <t>RSUN</t>
  </si>
  <si>
    <t>RHVN</t>
  </si>
  <si>
    <t>Rrf</t>
  </si>
  <si>
    <t>E(R)</t>
  </si>
  <si>
    <t>Std Deviation</t>
  </si>
  <si>
    <t>Coeffecient of Variation</t>
  </si>
  <si>
    <t>Re AMP</t>
  </si>
  <si>
    <t>Re HVN</t>
  </si>
  <si>
    <t>Re SUN</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</si>
  <si>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</si>
  <si>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</si>
  <si>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</si>
  <si>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</si>
  <si>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</si>
  <si>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</si>
  <si>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</si>
  <si>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</si>
  <si>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</si>
  <si>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</si>
  <si>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</si>
  <si>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</si>
  <si>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</si>
  <si>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</si>
  <si>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</si>
  <si>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</si>
  <si>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</si>
  <si>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</si>
  <si>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</si>
  <si>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</si>
  <si>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</si>
  <si>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</si>
  <si>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</si>
  <si>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</si>
  <si>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HVN</t>
  </si>
  <si>
    <t>AMP</t>
  </si>
  <si>
    <t>SUN</t>
  </si>
  <si>
    <t>E(R AMP)</t>
  </si>
  <si>
    <t>E(R HVN)</t>
  </si>
  <si>
    <t>E(R SUN)</t>
  </si>
  <si>
    <t>Cash Flow</t>
  </si>
  <si>
    <t>Holding period return</t>
  </si>
  <si>
    <t xml:space="preserve">Year </t>
  </si>
  <si>
    <t>Growth rate of AMP</t>
  </si>
  <si>
    <t>Growth rate of HVN</t>
  </si>
  <si>
    <t>Growth rate of SUN</t>
  </si>
  <si>
    <t>Effective Annualised Return</t>
  </si>
  <si>
    <t xml:space="preserve">Formula </t>
  </si>
  <si>
    <t xml:space="preserve">Price of the share </t>
  </si>
  <si>
    <t>Purchasing Price at 1/1/2015</t>
  </si>
  <si>
    <t>Selling Price at 1/1/2020</t>
  </si>
  <si>
    <t>AMP.AX</t>
  </si>
  <si>
    <t>Adjusting Close Price</t>
  </si>
  <si>
    <t>HVN.AX</t>
  </si>
  <si>
    <t>SUN.AX</t>
  </si>
  <si>
    <t>Percentage Return during 1/03/2020 and 30/06/2023</t>
  </si>
  <si>
    <t>Average Annual Growth Rate (G)</t>
  </si>
  <si>
    <t>Growth rate = D</t>
  </si>
  <si>
    <t>((1 + APR/m)^m) - 1</t>
  </si>
  <si>
    <t>(1 + APR/m)^(m/p) - 1</t>
  </si>
  <si>
    <t>PMT(rate, effective quartely rate,-Loan amount)</t>
  </si>
  <si>
    <t>R AMP</t>
  </si>
  <si>
    <t>R HVN</t>
  </si>
  <si>
    <t>R SUN</t>
  </si>
  <si>
    <t>R rf</t>
  </si>
  <si>
    <t>R m</t>
  </si>
  <si>
    <t>Re m</t>
  </si>
  <si>
    <t>Beta is taken from Q 3 for respective stocks</t>
  </si>
  <si>
    <t>R rf and  E(Rm) are taken from Q 2 for respective stocks</t>
  </si>
  <si>
    <t>52-WEEK HIGH</t>
  </si>
  <si>
    <t>52-WEEK LOW</t>
  </si>
  <si>
    <t>Total ESG Risk Score</t>
  </si>
  <si>
    <t xml:space="preserve">Environment Risk Score </t>
  </si>
  <si>
    <t xml:space="preserve">Social Risk Score </t>
  </si>
  <si>
    <t xml:space="preserve">Governance Risk Score </t>
  </si>
  <si>
    <t>Controversy Level</t>
  </si>
  <si>
    <t>P = D * (1 +G) / (EAR -G)</t>
  </si>
  <si>
    <t xml:space="preserve">Beta for AMP, HVN and SUN is 0.826,0.659,0.571 respectively. </t>
  </si>
  <si>
    <t xml:space="preserve">G as per the 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</si>
</sst>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Red]\-&quot;$&quot;#,##0"/>
    <numFmt numFmtId="165" formatCode="&quot;$&quot;#,##0.00;[Red]\-&quot;$&quot;#,##0.00"/>
    <numFmt numFmtId="166" formatCode="_-&quot;$&quot;* #,##0.00_-;\-&quot;$&quot;* #,##0.00_-;_-&quot;$&quot;* &quot;-&quot;??_-;_-@_-"/>
    <numFmt numFmtId="167" formatCode="0.0000"/>
    <numFmt numFmtId="168" formatCode="0.00000000"/>
    <numFmt numFmtId="169" formatCode="0.000"/>
    <numFmt numFmtId="170" formatCode="0.000000"/>
    <numFmt numFmtId="185" formatCode="0.0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4284A"/>
      <name val="Calibri"/>
      <family val="2"/>
      <scheme val="minor"/>
    </font>
    <font>
      <b/>
      <sz val="11"/>
      <color rgb="FFFFFF00"/>
      <name val="Calibri"/>
      <family val="2"/>
      <scheme val="minor"/>
    </font>
    <font>
      <sz val="11"/>
      <name val="Calibri"/>
      <family val="2"/>
      <scheme val="minor"/>
    </font>
    <font>
      <i/>
      <sz val="11"/>
      <color theme="1"/>
      <name val="Calibri"/>
      <family val="2"/>
      <scheme val="minor"/>
    </font>
    <font>
      <sz val="8"/>
      <name val="Calibri"/>
      <family val="2"/>
      <scheme val="minor"/>
    </font>
    <font>
      <b/>
      <sz val="11"/>
      <name val="Calibri"/>
      <family val="2"/>
      <scheme val="minor"/>
    </font>
    <font>
      <sz val="11"/>
      <color rgb="FF232A31"/>
      <name val="Calibri"/>
      <family val="2"/>
      <scheme val="minor"/>
    </font>
    <font>
      <sz val="16"/>
      <color rgb="FF000000"/>
      <name val="Arial"/>
      <family val="2"/>
    </font>
    <font>
      <sz val="11"/>
      <color rgb="FF000000"/>
      <name val="Calibri"/>
      <family val="2"/>
      <scheme val="minor"/>
    </font>
    <font>
      <b/>
      <sz val="11"/>
      <color rgb="FF232A3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99FF"/>
        <bgColor indexed="64"/>
      </patternFill>
    </fill>
    <fill>
      <patternFill patternType="solid">
        <fgColor rgb="FF00B050"/>
        <bgColor indexed="64"/>
      </patternFill>
    </fill>
    <fill>
      <patternFill patternType="solid">
        <fgColor theme="0"/>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F2F2F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6" fontId="1" fillId="0" borderId="0" applyFont="0" applyFill="0" applyBorder="0" applyAlignment="0" applyProtection="0"/>
    <xf numFmtId="9" fontId="1" fillId="0" borderId="0" applyFont="0" applyFill="0" applyBorder="0" applyAlignment="0" applyProtection="0"/>
  </cellStyleXfs>
  <cellXfs count="100">
    <xf numFmtId="0" fontId="0" fillId="0" borderId="0" xfId="0"/>
    <xf numFmtId="14" fontId="0" fillId="0" borderId="0" xfId="0" applyNumberFormat="1"/>
    <xf numFmtId="0" fontId="14" fillId="0" borderId="0" xfId="0" applyFont="1"/>
    <xf numFmtId="0" fontId="0" fillId="0" borderId="0" xfId="0" applyAlignment="1">
      <alignment horizontal="left" vertical="center"/>
    </xf>
    <xf numFmtId="0" fontId="0" fillId="0" borderId="0" xfId="0" applyAlignment="1">
      <alignment horizontal="center" vertical="center"/>
    </xf>
    <xf numFmtId="166" fontId="19" fillId="0" borderId="0" xfId="42" applyFont="1" applyFill="1" applyAlignment="1"/>
    <xf numFmtId="0" fontId="0" fillId="0" borderId="0" xfId="0" applyAlignment="1">
      <alignment horizontal="right"/>
    </xf>
    <xf numFmtId="0" fontId="0" fillId="0" borderId="0" xfId="0" applyAlignment="1">
      <alignment horizontal="left"/>
    </xf>
    <xf numFmtId="0" fontId="16" fillId="0" borderId="0" xfId="0" applyFont="1"/>
    <xf numFmtId="0" fontId="16" fillId="34" borderId="0" xfId="0" applyFont="1" applyFill="1"/>
    <xf numFmtId="0" fontId="16" fillId="0" borderId="0" xfId="0" applyFont="1" applyAlignment="1">
      <alignment horizontal="right"/>
    </xf>
    <xf numFmtId="168" fontId="16" fillId="0" borderId="0" xfId="0" applyNumberFormat="1" applyFont="1"/>
    <xf numFmtId="165" fontId="0" fillId="0" borderId="0" xfId="0" applyNumberFormat="1"/>
    <xf numFmtId="0" fontId="16" fillId="33" borderId="12" xfId="0" applyFont="1" applyFill="1" applyBorder="1" applyAlignment="1">
      <alignment horizontal="center" vertical="center"/>
    </xf>
    <xf numFmtId="166" fontId="16" fillId="33" borderId="12" xfId="0" applyNumberFormat="1" applyFont="1" applyFill="1" applyBorder="1"/>
    <xf numFmtId="0" fontId="16" fillId="0" borderId="0" xfId="0" applyFont="1" applyAlignment="1">
      <alignment horizontal="center" vertical="center"/>
    </xf>
    <xf numFmtId="0" fontId="16" fillId="35" borderId="0" xfId="0" applyFont="1" applyFill="1" applyAlignment="1">
      <alignment horizontal="left" vertical="center"/>
    </xf>
    <xf numFmtId="167" fontId="20" fillId="0" borderId="0" xfId="0" applyNumberFormat="1" applyFont="1" applyAlignment="1">
      <alignment horizontal="center"/>
    </xf>
    <xf numFmtId="170" fontId="0" fillId="0" borderId="0" xfId="0" applyNumberFormat="1"/>
    <xf numFmtId="170" fontId="16" fillId="0" borderId="0" xfId="0" applyNumberFormat="1" applyFont="1"/>
    <xf numFmtId="0" fontId="0" fillId="0" borderId="11" xfId="0" applyBorder="1"/>
    <xf numFmtId="0" fontId="21" fillId="0" borderId="0" xfId="0" applyFont="1" applyAlignment="1">
      <alignment horizontal="center"/>
    </xf>
    <xf numFmtId="0" fontId="16" fillId="35" borderId="0" xfId="0" applyFont="1" applyFill="1"/>
    <xf numFmtId="0" fontId="0" fillId="0" borderId="15" xfId="0" applyBorder="1"/>
    <xf numFmtId="0" fontId="0" fillId="0" borderId="16" xfId="0" applyBorder="1"/>
    <xf numFmtId="164" fontId="1" fillId="0" borderId="0" xfId="42" applyNumberFormat="1" applyFont="1" applyFill="1" applyBorder="1" applyAlignment="1"/>
    <xf numFmtId="0" fontId="0" fillId="0" borderId="11" xfId="0" applyBorder="1" applyAlignment="1">
      <alignment horizontal="left"/>
    </xf>
    <xf numFmtId="0" fontId="0" fillId="0" borderId="11" xfId="0" applyBorder="1" applyAlignment="1">
      <alignment horizontal="left" vertical="center"/>
    </xf>
    <xf numFmtId="0" fontId="0" fillId="0" borderId="11" xfId="0" applyBorder="1" applyAlignment="1">
      <alignment horizontal="center" vertical="center"/>
    </xf>
    <xf numFmtId="0" fontId="20" fillId="0" borderId="11" xfId="0" applyFont="1" applyBorder="1"/>
    <xf numFmtId="0" fontId="0" fillId="0" borderId="17" xfId="0" applyBorder="1"/>
    <xf numFmtId="2" fontId="0" fillId="0" borderId="0" xfId="0" applyNumberFormat="1"/>
    <xf numFmtId="167" fontId="0" fillId="0" borderId="0" xfId="0" applyNumberFormat="1"/>
    <xf numFmtId="166" fontId="0" fillId="0" borderId="0" xfId="0" applyNumberFormat="1"/>
    <xf numFmtId="167" fontId="0" fillId="0" borderId="0" xfId="43" applyNumberFormat="1" applyFont="1" applyFill="1" applyBorder="1"/>
    <xf numFmtId="168" fontId="0" fillId="0" borderId="0" xfId="0" applyNumberFormat="1"/>
    <xf numFmtId="0" fontId="0" fillId="0" borderId="0" xfId="0" applyAlignment="1">
      <alignment wrapText="1"/>
    </xf>
    <xf numFmtId="0" fontId="23" fillId="0" borderId="0" xfId="0" applyFont="1"/>
    <xf numFmtId="0" fontId="24" fillId="0" borderId="0" xfId="0" applyFont="1"/>
    <xf numFmtId="1" fontId="0" fillId="0" borderId="0" xfId="0" applyNumberFormat="1"/>
    <xf numFmtId="0" fontId="21" fillId="0" borderId="0" xfId="0" applyFont="1" applyAlignment="1">
      <alignment horizontal="centerContinuous"/>
    </xf>
    <xf numFmtId="167" fontId="23" fillId="0" borderId="0" xfId="0" applyNumberFormat="1" applyFont="1" applyAlignment="1">
      <alignment horizontal="center"/>
    </xf>
    <xf numFmtId="169" fontId="16" fillId="0" borderId="0" xfId="0" applyNumberFormat="1" applyFont="1" applyAlignment="1">
      <alignment horizontal="center"/>
    </xf>
    <xf numFmtId="169" fontId="0" fillId="0" borderId="0" xfId="0" applyNumberFormat="1"/>
    <xf numFmtId="166" fontId="1" fillId="0" borderId="0" xfId="42" applyFont="1" applyFill="1" applyBorder="1" applyAlignment="1"/>
    <xf numFmtId="166" fontId="19" fillId="0" borderId="0" xfId="42" applyFont="1" applyFill="1" applyBorder="1" applyAlignment="1"/>
    <xf numFmtId="0" fontId="16" fillId="0" borderId="0" xfId="0" applyFont="1" applyAlignment="1">
      <alignment horizontal="left"/>
    </xf>
    <xf numFmtId="166" fontId="16" fillId="0" borderId="0" xfId="0" applyNumberFormat="1" applyFont="1"/>
    <xf numFmtId="0" fontId="0" fillId="0" borderId="0" xfId="43" applyNumberFormat="1" applyFont="1" applyAlignment="1">
      <alignment horizontal="right"/>
    </xf>
    <xf numFmtId="0" fontId="18" fillId="0" borderId="10" xfId="0" applyFont="1" applyBorder="1" applyAlignment="1">
      <alignment horizontal="left" vertical="center" wrapText="1"/>
    </xf>
    <xf numFmtId="0" fontId="0" fillId="36" borderId="0" xfId="0" applyFill="1"/>
    <xf numFmtId="0" fontId="16" fillId="0" borderId="0" xfId="0" applyFont="1" applyAlignment="1">
      <alignment horizontal="left" vertical="center"/>
    </xf>
    <xf numFmtId="0" fontId="16" fillId="0" borderId="0" xfId="0" applyFont="1"/>
    <xf numFmtId="0" fontId="0" fillId="0" borderId="0" xfId="0"/>
    <xf numFmtId="0" fontId="16" fillId="0" borderId="11" xfId="0" applyFont="1" applyBorder="1" applyAlignment="1">
      <alignment horizontal="center"/>
    </xf>
    <xf numFmtId="0" fontId="16" fillId="33" borderId="12" xfId="0" applyFont="1" applyFill="1" applyBorder="1" applyAlignment="1">
      <alignment horizontal="right" vertical="center"/>
    </xf>
    <xf numFmtId="165" fontId="16" fillId="33" borderId="13" xfId="0" applyNumberFormat="1" applyFont="1" applyFill="1" applyBorder="1" applyAlignment="1">
      <alignment horizontal="right" vertical="center"/>
    </xf>
    <xf numFmtId="165" fontId="16" fillId="33" borderId="14" xfId="0" applyNumberFormat="1" applyFont="1" applyFill="1" applyBorder="1" applyAlignment="1">
      <alignment horizontal="right" vertical="center"/>
    </xf>
    <xf numFmtId="4" fontId="25" fillId="0" borderId="0" xfId="0" applyNumberFormat="1" applyFont="1"/>
    <xf numFmtId="2" fontId="16" fillId="34" borderId="0" xfId="0" applyNumberFormat="1" applyFont="1" applyFill="1"/>
    <xf numFmtId="2" fontId="16" fillId="0" borderId="0" xfId="0" applyNumberFormat="1" applyFont="1"/>
    <xf numFmtId="0" fontId="0" fillId="0" borderId="0" xfId="0" applyFill="1" applyBorder="1" applyAlignment="1"/>
    <xf numFmtId="0" fontId="0" fillId="0" borderId="19" xfId="0" applyFill="1" applyBorder="1" applyAlignment="1"/>
    <xf numFmtId="0" fontId="21" fillId="0" borderId="20" xfId="0" applyFont="1" applyFill="1" applyBorder="1" applyAlignment="1">
      <alignment horizontal="center"/>
    </xf>
    <xf numFmtId="0" fontId="21" fillId="0" borderId="20" xfId="0" applyFont="1" applyFill="1" applyBorder="1" applyAlignment="1">
      <alignment horizontal="centerContinuous"/>
    </xf>
    <xf numFmtId="0" fontId="0" fillId="0" borderId="0" xfId="0" quotePrefix="1"/>
    <xf numFmtId="2" fontId="0" fillId="0" borderId="0" xfId="43" applyNumberFormat="1" applyFont="1"/>
    <xf numFmtId="10" fontId="0" fillId="0" borderId="0" xfId="43" applyNumberFormat="1" applyFont="1"/>
    <xf numFmtId="0" fontId="26" fillId="0" borderId="0" xfId="0" applyFont="1"/>
    <xf numFmtId="0" fontId="0" fillId="33" borderId="0" xfId="0" applyFill="1"/>
    <xf numFmtId="0" fontId="16" fillId="34" borderId="0" xfId="0" applyFont="1" applyFill="1" applyAlignment="1">
      <alignment wrapText="1"/>
    </xf>
    <xf numFmtId="0" fontId="16" fillId="0" borderId="12" xfId="0" applyFont="1" applyBorder="1" applyAlignment="1">
      <alignment horizontal="center" vertical="center"/>
    </xf>
    <xf numFmtId="166" fontId="16" fillId="0" borderId="12" xfId="0" applyNumberFormat="1" applyFont="1" applyBorder="1"/>
    <xf numFmtId="0" fontId="0" fillId="0" borderId="12" xfId="0" applyBorder="1"/>
    <xf numFmtId="14" fontId="16" fillId="0" borderId="12" xfId="0" applyNumberFormat="1" applyFont="1" applyBorder="1"/>
    <xf numFmtId="0" fontId="16" fillId="34" borderId="12" xfId="0" applyFont="1" applyFill="1" applyBorder="1"/>
    <xf numFmtId="169" fontId="0" fillId="0" borderId="12" xfId="0" applyNumberFormat="1" applyBorder="1"/>
    <xf numFmtId="0" fontId="0" fillId="0" borderId="12" xfId="0" applyBorder="1" applyAlignment="1">
      <alignment wrapText="1"/>
    </xf>
    <xf numFmtId="2" fontId="16" fillId="34" borderId="12" xfId="0" applyNumberFormat="1" applyFont="1" applyFill="1" applyBorder="1"/>
    <xf numFmtId="2" fontId="0" fillId="0" borderId="12" xfId="0" applyNumberFormat="1" applyBorder="1"/>
    <xf numFmtId="170" fontId="0" fillId="0" borderId="12" xfId="0" applyNumberFormat="1" applyBorder="1"/>
    <xf numFmtId="0" fontId="16" fillId="38" borderId="0" xfId="0" applyFont="1" applyFill="1" applyAlignment="1">
      <alignment horizontal="center"/>
    </xf>
    <xf numFmtId="14" fontId="16" fillId="0" borderId="0" xfId="0" applyNumberFormat="1" applyFont="1"/>
    <xf numFmtId="0" fontId="0" fillId="0" borderId="0" xfId="0" applyBorder="1"/>
    <xf numFmtId="0" fontId="27" fillId="0" borderId="0" xfId="0" applyFont="1"/>
    <xf numFmtId="169" fontId="16" fillId="33" borderId="13" xfId="0" applyNumberFormat="1" applyFont="1" applyFill="1" applyBorder="1" applyAlignment="1">
      <alignment horizontal="right"/>
    </xf>
    <xf numFmtId="169" fontId="16" fillId="33" borderId="14" xfId="0" applyNumberFormat="1" applyFont="1" applyFill="1" applyBorder="1" applyAlignment="1">
      <alignment horizontal="right"/>
    </xf>
    <xf numFmtId="0" fontId="16" fillId="0" borderId="0" xfId="0" applyFont="1" applyBorder="1"/>
    <xf numFmtId="169" fontId="0" fillId="0" borderId="0" xfId="0" applyNumberFormat="1" applyBorder="1"/>
    <xf numFmtId="0" fontId="0" fillId="37" borderId="21" xfId="0" applyFill="1" applyBorder="1" applyAlignment="1">
      <alignment horizontal="center" wrapText="1"/>
    </xf>
    <xf numFmtId="0" fontId="0" fillId="37" borderId="18" xfId="0" applyFill="1" applyBorder="1" applyAlignment="1">
      <alignment horizontal="center" wrapText="1"/>
    </xf>
    <xf numFmtId="0" fontId="0" fillId="37" borderId="22" xfId="0" applyFill="1" applyBorder="1" applyAlignment="1">
      <alignment horizontal="center" wrapText="1"/>
    </xf>
    <xf numFmtId="0" fontId="16" fillId="0" borderId="23" xfId="0" applyFont="1" applyBorder="1"/>
    <xf numFmtId="0" fontId="16" fillId="0" borderId="24" xfId="0" applyFont="1" applyBorder="1"/>
    <xf numFmtId="169" fontId="0" fillId="0" borderId="23" xfId="0" applyNumberFormat="1" applyBorder="1"/>
    <xf numFmtId="169" fontId="0" fillId="0" borderId="24" xfId="0" applyNumberFormat="1" applyBorder="1"/>
    <xf numFmtId="185" fontId="0" fillId="0" borderId="25" xfId="0" applyNumberFormat="1" applyBorder="1"/>
    <xf numFmtId="185" fontId="0" fillId="0" borderId="19" xfId="43" applyNumberFormat="1" applyFont="1" applyBorder="1"/>
    <xf numFmtId="185" fontId="0" fillId="0" borderId="26" xfId="43" applyNumberFormat="1" applyFont="1" applyBorder="1"/>
    <xf numFmtId="0" fontId="0" fillId="0" borderId="0" xfId="0" applyFill="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b="1"/>
              <a:t>Adj. Close price of AMP, HVN and SUN</a:t>
            </a:r>
          </a:p>
        </c:rich>
      </c:tx>
      <c:layout>
        <c:manualLayout>
          <c:xMode val="edge"/>
          <c:yMode val="edge"/>
          <c:x val="0.36947486587983253"/>
          <c:y val="6.506198601140050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2.385259798997259E-2"/>
          <c:y val="5.4721283128311961E-2"/>
          <c:w val="0.96519897685125178"/>
          <c:h val="0.63636811335321619"/>
        </c:manualLayout>
      </c:layout>
      <c:lineChart>
        <c:grouping val="standard"/>
        <c:varyColors val="0"/>
        <c:ser>
          <c:idx val="0"/>
          <c:order val="0"/>
          <c:tx>
            <c:strRef>
              <c:f>'Q2'!$O$2</c:f>
              <c:strCache>
                <c:ptCount val="1"/>
                <c:pt idx="0">
                  <c:v>AMP.AX</c:v>
                </c:pt>
              </c:strCache>
            </c:strRef>
          </c:tx>
          <c:spPr>
            <a:ln w="31750" cap="rnd">
              <a:solidFill>
                <a:schemeClr val="accent1"/>
              </a:solidFill>
              <a:round/>
            </a:ln>
            <a:effectLst/>
          </c:spPr>
          <c:marker>
            <c:symbol val="none"/>
          </c:marker>
          <c:cat>
            <c:numRef>
              <c:f>'Q2'!$N$3:$N$128</c:f>
              <c:numCache>
                <c:formatCode>m/d/yy</c:formatCode>
                <c:ptCount val="126"/>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numCache>
            </c:numRef>
          </c:cat>
          <c:val>
            <c:numRef>
              <c:f>'Q2'!$O$3:$O$128</c:f>
              <c:numCache>
                <c:formatCode>General</c:formatCode>
                <c:ptCount val="126"/>
                <c:pt idx="0">
                  <c:v>3.4478110000000002</c:v>
                </c:pt>
                <c:pt idx="1">
                  <c:v>3.5515050000000001</c:v>
                </c:pt>
                <c:pt idx="2">
                  <c:v>3.3765209999999999</c:v>
                </c:pt>
                <c:pt idx="3">
                  <c:v>3.5821190000000001</c:v>
                </c:pt>
                <c:pt idx="4">
                  <c:v>3.4361809999999999</c:v>
                </c:pt>
                <c:pt idx="5">
                  <c:v>2.8192599999999999</c:v>
                </c:pt>
                <c:pt idx="6">
                  <c:v>2.9983659999999999</c:v>
                </c:pt>
                <c:pt idx="7">
                  <c:v>3.1443050000000001</c:v>
                </c:pt>
                <c:pt idx="8">
                  <c:v>3.0580690000000001</c:v>
                </c:pt>
                <c:pt idx="9">
                  <c:v>3.2224870000000001</c:v>
                </c:pt>
                <c:pt idx="10">
                  <c:v>3.1680980000000001</c:v>
                </c:pt>
                <c:pt idx="11">
                  <c:v>2.98454</c:v>
                </c:pt>
                <c:pt idx="12">
                  <c:v>2.9029579999999999</c:v>
                </c:pt>
                <c:pt idx="13">
                  <c:v>3.2836729999999998</c:v>
                </c:pt>
                <c:pt idx="14">
                  <c:v>3.3856510000000002</c:v>
                </c:pt>
                <c:pt idx="15">
                  <c:v>3.5169779999999999</c:v>
                </c:pt>
                <c:pt idx="16">
                  <c:v>3.6841219999999999</c:v>
                </c:pt>
                <c:pt idx="17">
                  <c:v>3.6910859999999999</c:v>
                </c:pt>
                <c:pt idx="18">
                  <c:v>3.8234080000000001</c:v>
                </c:pt>
                <c:pt idx="19">
                  <c:v>4.0950160000000002</c:v>
                </c:pt>
                <c:pt idx="20">
                  <c:v>3.8025150000000001</c:v>
                </c:pt>
                <c:pt idx="21">
                  <c:v>4.1629230000000002</c:v>
                </c:pt>
                <c:pt idx="22">
                  <c:v>4.0134840000000001</c:v>
                </c:pt>
                <c:pt idx="23">
                  <c:v>3.913859</c:v>
                </c:pt>
                <c:pt idx="24">
                  <c:v>4.1059950000000001</c:v>
                </c:pt>
                <c:pt idx="25">
                  <c:v>4.767792</c:v>
                </c:pt>
                <c:pt idx="26">
                  <c:v>4.5827730000000004</c:v>
                </c:pt>
                <c:pt idx="27">
                  <c:v>4.6777340000000001</c:v>
                </c:pt>
                <c:pt idx="28">
                  <c:v>4.8375329999999996</c:v>
                </c:pt>
                <c:pt idx="29">
                  <c:v>4.3726649999999996</c:v>
                </c:pt>
                <c:pt idx="30">
                  <c:v>4.8012160000000002</c:v>
                </c:pt>
                <c:pt idx="31">
                  <c:v>4.3218199999999998</c:v>
                </c:pt>
                <c:pt idx="32">
                  <c:v>4.0385400000000002</c:v>
                </c:pt>
                <c:pt idx="33">
                  <c:v>4.2623110000000004</c:v>
                </c:pt>
                <c:pt idx="34">
                  <c:v>4.3218199999999998</c:v>
                </c:pt>
                <c:pt idx="35">
                  <c:v>4.336697</c:v>
                </c:pt>
                <c:pt idx="36">
                  <c:v>3.9945210000000002</c:v>
                </c:pt>
                <c:pt idx="37">
                  <c:v>3.9573290000000001</c:v>
                </c:pt>
                <c:pt idx="38">
                  <c:v>4.3069430000000004</c:v>
                </c:pt>
                <c:pt idx="39">
                  <c:v>4.4921040000000003</c:v>
                </c:pt>
                <c:pt idx="40">
                  <c:v>4.3087520000000001</c:v>
                </c:pt>
                <c:pt idx="41">
                  <c:v>3.9420500000000001</c:v>
                </c:pt>
                <c:pt idx="42">
                  <c:v>4.4386260000000002</c:v>
                </c:pt>
                <c:pt idx="43">
                  <c:v>4.0184470000000001</c:v>
                </c:pt>
                <c:pt idx="44">
                  <c:v>4.1404779999999999</c:v>
                </c:pt>
                <c:pt idx="45">
                  <c:v>3.58371</c:v>
                </c:pt>
                <c:pt idx="46">
                  <c:v>3.6856529999999998</c:v>
                </c:pt>
                <c:pt idx="47">
                  <c:v>3.9522750000000002</c:v>
                </c:pt>
                <c:pt idx="48">
                  <c:v>3.9209079999999998</c:v>
                </c:pt>
                <c:pt idx="49">
                  <c:v>3.8268059999999999</c:v>
                </c:pt>
                <c:pt idx="50">
                  <c:v>4.1771789999999998</c:v>
                </c:pt>
                <c:pt idx="51">
                  <c:v>4.3223320000000003</c:v>
                </c:pt>
                <c:pt idx="52">
                  <c:v>4.0723479999999999</c:v>
                </c:pt>
                <c:pt idx="53">
                  <c:v>4.1852429999999998</c:v>
                </c:pt>
                <c:pt idx="54">
                  <c:v>4.3465239999999996</c:v>
                </c:pt>
                <c:pt idx="55">
                  <c:v>4.1126670000000001</c:v>
                </c:pt>
                <c:pt idx="56">
                  <c:v>4.0084590000000002</c:v>
                </c:pt>
                <c:pt idx="57">
                  <c:v>4.1246450000000001</c:v>
                </c:pt>
                <c:pt idx="58">
                  <c:v>4.2408330000000003</c:v>
                </c:pt>
                <c:pt idx="59">
                  <c:v>4.307226</c:v>
                </c:pt>
                <c:pt idx="60">
                  <c:v>4.3570190000000002</c:v>
                </c:pt>
                <c:pt idx="61">
                  <c:v>4.3902159999999997</c:v>
                </c:pt>
                <c:pt idx="62">
                  <c:v>4.2561679999999997</c:v>
                </c:pt>
                <c:pt idx="63">
                  <c:v>3.445875</c:v>
                </c:pt>
                <c:pt idx="64">
                  <c:v>3.3264640000000001</c:v>
                </c:pt>
                <c:pt idx="65">
                  <c:v>3.0364640000000001</c:v>
                </c:pt>
                <c:pt idx="66">
                  <c:v>2.899994</c:v>
                </c:pt>
                <c:pt idx="67">
                  <c:v>2.8488180000000001</c:v>
                </c:pt>
                <c:pt idx="68">
                  <c:v>2.8020969999999998</c:v>
                </c:pt>
                <c:pt idx="69">
                  <c:v>2.1696490000000002</c:v>
                </c:pt>
                <c:pt idx="70">
                  <c:v>2.1345130000000001</c:v>
                </c:pt>
                <c:pt idx="71">
                  <c:v>2.1520809999999999</c:v>
                </c:pt>
                <c:pt idx="72">
                  <c:v>1.985185</c:v>
                </c:pt>
                <c:pt idx="73">
                  <c:v>2.0730249999999999</c:v>
                </c:pt>
                <c:pt idx="74">
                  <c:v>1.8764449999999999</c:v>
                </c:pt>
                <c:pt idx="75">
                  <c:v>2.0283470000000001</c:v>
                </c:pt>
                <c:pt idx="76">
                  <c:v>1.938993</c:v>
                </c:pt>
                <c:pt idx="77">
                  <c:v>1.8943160000000001</c:v>
                </c:pt>
                <c:pt idx="78">
                  <c:v>1.5994459999999999</c:v>
                </c:pt>
                <c:pt idx="79">
                  <c:v>1.514559</c:v>
                </c:pt>
                <c:pt idx="80">
                  <c:v>1.6307199999999999</c:v>
                </c:pt>
                <c:pt idx="81">
                  <c:v>1.6396550000000001</c:v>
                </c:pt>
                <c:pt idx="82">
                  <c:v>1.7468809999999999</c:v>
                </c:pt>
                <c:pt idx="83">
                  <c:v>1.711139</c:v>
                </c:pt>
                <c:pt idx="84">
                  <c:v>1.6307199999999999</c:v>
                </c:pt>
                <c:pt idx="85">
                  <c:v>1.496688</c:v>
                </c:pt>
                <c:pt idx="86">
                  <c:v>1.1928829999999999</c:v>
                </c:pt>
                <c:pt idx="87">
                  <c:v>1.2777700000000001</c:v>
                </c:pt>
                <c:pt idx="88">
                  <c:v>1.4564790000000001</c:v>
                </c:pt>
                <c:pt idx="89">
                  <c:v>1.6575260000000001</c:v>
                </c:pt>
                <c:pt idx="90">
                  <c:v>1.3090440000000001</c:v>
                </c:pt>
                <c:pt idx="91">
                  <c:v>1.367124</c:v>
                </c:pt>
                <c:pt idx="92">
                  <c:v>1.1660759999999999</c:v>
                </c:pt>
                <c:pt idx="93">
                  <c:v>1.463063</c:v>
                </c:pt>
                <c:pt idx="94">
                  <c:v>1.6351880000000001</c:v>
                </c:pt>
                <c:pt idx="95">
                  <c:v>1.4917499999999999</c:v>
                </c:pt>
                <c:pt idx="96">
                  <c:v>1.420031</c:v>
                </c:pt>
                <c:pt idx="97">
                  <c:v>1.434375</c:v>
                </c:pt>
                <c:pt idx="98">
                  <c:v>1.2096560000000001</c:v>
                </c:pt>
                <c:pt idx="99">
                  <c:v>1.066219</c:v>
                </c:pt>
                <c:pt idx="100">
                  <c:v>1.0757810000000001</c:v>
                </c:pt>
                <c:pt idx="101">
                  <c:v>1.0757810000000001</c:v>
                </c:pt>
                <c:pt idx="102">
                  <c:v>0.99450000000000005</c:v>
                </c:pt>
                <c:pt idx="103">
                  <c:v>1.0518749999999999</c:v>
                </c:pt>
                <c:pt idx="104">
                  <c:v>0.94668799999999997</c:v>
                </c:pt>
                <c:pt idx="105">
                  <c:v>1.0327500000000001</c:v>
                </c:pt>
                <c:pt idx="106">
                  <c:v>0.98971900000000002</c:v>
                </c:pt>
                <c:pt idx="107">
                  <c:v>0.96581300000000003</c:v>
                </c:pt>
                <c:pt idx="108">
                  <c:v>0.83671899999999999</c:v>
                </c:pt>
                <c:pt idx="109">
                  <c:v>0.90365600000000001</c:v>
                </c:pt>
                <c:pt idx="110">
                  <c:v>0.92278099999999996</c:v>
                </c:pt>
                <c:pt idx="111">
                  <c:v>1.1092500000000001</c:v>
                </c:pt>
                <c:pt idx="112">
                  <c:v>1.047094</c:v>
                </c:pt>
                <c:pt idx="113">
                  <c:v>0.913219</c:v>
                </c:pt>
                <c:pt idx="114">
                  <c:v>1.037531</c:v>
                </c:pt>
                <c:pt idx="115">
                  <c:v>1.114031</c:v>
                </c:pt>
                <c:pt idx="116">
                  <c:v>1.047094</c:v>
                </c:pt>
                <c:pt idx="117">
                  <c:v>1.2048749999999999</c:v>
                </c:pt>
                <c:pt idx="118">
                  <c:v>1.3005</c:v>
                </c:pt>
                <c:pt idx="119">
                  <c:v>1.2574689999999999</c:v>
                </c:pt>
                <c:pt idx="120">
                  <c:v>1.276594</c:v>
                </c:pt>
                <c:pt idx="121">
                  <c:v>0.98971900000000002</c:v>
                </c:pt>
                <c:pt idx="122">
                  <c:v>1.0040629999999999</c:v>
                </c:pt>
                <c:pt idx="123">
                  <c:v>1.112209</c:v>
                </c:pt>
                <c:pt idx="124">
                  <c:v>1.0730120000000001</c:v>
                </c:pt>
                <c:pt idx="125">
                  <c:v>1.1073090000000001</c:v>
                </c:pt>
              </c:numCache>
            </c:numRef>
          </c:val>
          <c:smooth val="0"/>
          <c:extLst>
            <c:ext xmlns:c16="http://schemas.microsoft.com/office/drawing/2014/chart" uri="{C3380CC4-5D6E-409C-BE32-E72D297353CC}">
              <c16:uniqueId val="{00000000-0020-9B44-AC89-D6498A8CD9B1}"/>
            </c:ext>
          </c:extLst>
        </c:ser>
        <c:ser>
          <c:idx val="1"/>
          <c:order val="1"/>
          <c:tx>
            <c:strRef>
              <c:f>'Q2'!$P$2</c:f>
              <c:strCache>
                <c:ptCount val="1"/>
                <c:pt idx="0">
                  <c:v>HVN.AX</c:v>
                </c:pt>
              </c:strCache>
            </c:strRef>
          </c:tx>
          <c:spPr>
            <a:ln w="31750" cap="rnd">
              <a:solidFill>
                <a:schemeClr val="accent2"/>
              </a:solidFill>
              <a:round/>
            </a:ln>
            <a:effectLst/>
          </c:spPr>
          <c:marker>
            <c:symbol val="none"/>
          </c:marker>
          <c:cat>
            <c:numRef>
              <c:f>'Q2'!$N$3:$N$128</c:f>
              <c:numCache>
                <c:formatCode>m/d/yy</c:formatCode>
                <c:ptCount val="126"/>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numCache>
            </c:numRef>
          </c:cat>
          <c:val>
            <c:numRef>
              <c:f>'Q2'!$P$3:$P$128</c:f>
              <c:numCache>
                <c:formatCode>General</c:formatCode>
                <c:ptCount val="126"/>
                <c:pt idx="0">
                  <c:v>0.901756</c:v>
                </c:pt>
                <c:pt idx="1">
                  <c:v>1.1455979999999999</c:v>
                </c:pt>
                <c:pt idx="2">
                  <c:v>1.2560169999999999</c:v>
                </c:pt>
                <c:pt idx="3">
                  <c:v>1.3802380000000001</c:v>
                </c:pt>
                <c:pt idx="4">
                  <c:v>1.1735930000000001</c:v>
                </c:pt>
                <c:pt idx="5">
                  <c:v>1.192296</c:v>
                </c:pt>
                <c:pt idx="6">
                  <c:v>1.2437290000000001</c:v>
                </c:pt>
                <c:pt idx="7">
                  <c:v>1.4073770000000001</c:v>
                </c:pt>
                <c:pt idx="8">
                  <c:v>1.486863</c:v>
                </c:pt>
                <c:pt idx="9">
                  <c:v>1.5242690000000001</c:v>
                </c:pt>
                <c:pt idx="10">
                  <c:v>1.5317149999999999</c:v>
                </c:pt>
                <c:pt idx="11">
                  <c:v>1.4985200000000001</c:v>
                </c:pt>
                <c:pt idx="12">
                  <c:v>1.4226449999999999</c:v>
                </c:pt>
                <c:pt idx="13">
                  <c:v>1.52223</c:v>
                </c:pt>
                <c:pt idx="14">
                  <c:v>1.5649090000000001</c:v>
                </c:pt>
                <c:pt idx="15">
                  <c:v>1.5554250000000001</c:v>
                </c:pt>
                <c:pt idx="16">
                  <c:v>1.5457639999999999</c:v>
                </c:pt>
                <c:pt idx="17">
                  <c:v>1.4974590000000001</c:v>
                </c:pt>
                <c:pt idx="18">
                  <c:v>1.492629</c:v>
                </c:pt>
                <c:pt idx="19">
                  <c:v>1.7148319999999999</c:v>
                </c:pt>
                <c:pt idx="20">
                  <c:v>1.753476</c:v>
                </c:pt>
                <c:pt idx="21">
                  <c:v>1.8355950000000001</c:v>
                </c:pt>
                <c:pt idx="22">
                  <c:v>1.847472</c:v>
                </c:pt>
                <c:pt idx="23">
                  <c:v>1.6822509999999999</c:v>
                </c:pt>
                <c:pt idx="24">
                  <c:v>2.0576669999999999</c:v>
                </c:pt>
                <c:pt idx="25">
                  <c:v>2.3025030000000002</c:v>
                </c:pt>
                <c:pt idx="26">
                  <c:v>2.3181310000000002</c:v>
                </c:pt>
                <c:pt idx="27">
                  <c:v>2.292084</c:v>
                </c:pt>
                <c:pt idx="28">
                  <c:v>2.4999669999999998</c:v>
                </c:pt>
                <c:pt idx="29">
                  <c:v>2.3989050000000001</c:v>
                </c:pt>
                <c:pt idx="30">
                  <c:v>2.3723100000000001</c:v>
                </c:pt>
                <c:pt idx="31">
                  <c:v>2.308481</c:v>
                </c:pt>
                <c:pt idx="32">
                  <c:v>2.0638030000000001</c:v>
                </c:pt>
                <c:pt idx="33">
                  <c:v>2.116994</c:v>
                </c:pt>
                <c:pt idx="34">
                  <c:v>2.2294209999999999</c:v>
                </c:pt>
                <c:pt idx="35">
                  <c:v>2.2840630000000002</c:v>
                </c:pt>
                <c:pt idx="36">
                  <c:v>2.4261339999999998</c:v>
                </c:pt>
                <c:pt idx="37">
                  <c:v>2.6119189999999999</c:v>
                </c:pt>
                <c:pt idx="38">
                  <c:v>2.5682049999999998</c:v>
                </c:pt>
                <c:pt idx="39">
                  <c:v>2.447991</c:v>
                </c:pt>
                <c:pt idx="40">
                  <c:v>2.5644969999999998</c:v>
                </c:pt>
                <c:pt idx="41">
                  <c:v>2.592616</c:v>
                </c:pt>
                <c:pt idx="42">
                  <c:v>2.7219660000000001</c:v>
                </c:pt>
                <c:pt idx="43">
                  <c:v>3.0256569999999998</c:v>
                </c:pt>
                <c:pt idx="44">
                  <c:v>2.924426</c:v>
                </c:pt>
                <c:pt idx="45">
                  <c:v>2.840068</c:v>
                </c:pt>
                <c:pt idx="46">
                  <c:v>2.7636539999999998</c:v>
                </c:pt>
                <c:pt idx="47">
                  <c:v>2.990564</c:v>
                </c:pt>
                <c:pt idx="48">
                  <c:v>2.9091089999999999</c:v>
                </c:pt>
                <c:pt idx="49">
                  <c:v>2.9963820000000001</c:v>
                </c:pt>
                <c:pt idx="50">
                  <c:v>2.635653</c:v>
                </c:pt>
                <c:pt idx="51">
                  <c:v>2.4378340000000001</c:v>
                </c:pt>
                <c:pt idx="52">
                  <c:v>2.2640630000000002</c:v>
                </c:pt>
                <c:pt idx="53">
                  <c:v>2.2940909999999999</c:v>
                </c:pt>
                <c:pt idx="54">
                  <c:v>2.6243910000000001</c:v>
                </c:pt>
                <c:pt idx="55">
                  <c:v>2.4502329999999999</c:v>
                </c:pt>
                <c:pt idx="56">
                  <c:v>2.3301229999999999</c:v>
                </c:pt>
                <c:pt idx="57">
                  <c:v>2.2700689999999999</c:v>
                </c:pt>
                <c:pt idx="58">
                  <c:v>2.484645</c:v>
                </c:pt>
                <c:pt idx="59">
                  <c:v>2.5837829999999999</c:v>
                </c:pt>
                <c:pt idx="60">
                  <c:v>2.8006470000000001</c:v>
                </c:pt>
                <c:pt idx="61">
                  <c:v>2.484645</c:v>
                </c:pt>
                <c:pt idx="62">
                  <c:v>2.2863699999999998</c:v>
                </c:pt>
                <c:pt idx="63">
                  <c:v>2.1810339999999999</c:v>
                </c:pt>
                <c:pt idx="64">
                  <c:v>2.3049559999999998</c:v>
                </c:pt>
                <c:pt idx="65">
                  <c:v>2.1256819999999998</c:v>
                </c:pt>
                <c:pt idx="66">
                  <c:v>2.2729430000000002</c:v>
                </c:pt>
                <c:pt idx="67">
                  <c:v>2.3049559999999998</c:v>
                </c:pt>
                <c:pt idx="68">
                  <c:v>2.2900870000000002</c:v>
                </c:pt>
                <c:pt idx="69">
                  <c:v>2.0753900000000001</c:v>
                </c:pt>
                <c:pt idx="70">
                  <c:v>2.1634479999999998</c:v>
                </c:pt>
                <c:pt idx="71">
                  <c:v>2.1634479999999998</c:v>
                </c:pt>
                <c:pt idx="72">
                  <c:v>2.30722</c:v>
                </c:pt>
                <c:pt idx="73">
                  <c:v>2.4646870000000001</c:v>
                </c:pt>
                <c:pt idx="74">
                  <c:v>2.7522340000000001</c:v>
                </c:pt>
                <c:pt idx="75">
                  <c:v>2.8549289999999998</c:v>
                </c:pt>
                <c:pt idx="76">
                  <c:v>2.9359410000000001</c:v>
                </c:pt>
                <c:pt idx="77">
                  <c:v>2.8724240000000001</c:v>
                </c:pt>
                <c:pt idx="78">
                  <c:v>3.098265</c:v>
                </c:pt>
                <c:pt idx="79">
                  <c:v>3.091208</c:v>
                </c:pt>
                <c:pt idx="80">
                  <c:v>3.2768449999999998</c:v>
                </c:pt>
                <c:pt idx="81">
                  <c:v>2.958564</c:v>
                </c:pt>
                <c:pt idx="82">
                  <c:v>3.2663660000000001</c:v>
                </c:pt>
                <c:pt idx="83">
                  <c:v>3.091653</c:v>
                </c:pt>
                <c:pt idx="84">
                  <c:v>3.2131919999999998</c:v>
                </c:pt>
                <c:pt idx="85">
                  <c:v>2.81819</c:v>
                </c:pt>
                <c:pt idx="86">
                  <c:v>2.2408790000000001</c:v>
                </c:pt>
                <c:pt idx="87">
                  <c:v>2.1117430000000001</c:v>
                </c:pt>
                <c:pt idx="88">
                  <c:v>2.5806279999999999</c:v>
                </c:pt>
                <c:pt idx="89">
                  <c:v>2.8022779999999998</c:v>
                </c:pt>
                <c:pt idx="90">
                  <c:v>2.9959799999999999</c:v>
                </c:pt>
                <c:pt idx="91">
                  <c:v>3.5597400000000001</c:v>
                </c:pt>
                <c:pt idx="92">
                  <c:v>3.6483300000000001</c:v>
                </c:pt>
                <c:pt idx="93">
                  <c:v>3.575847</c:v>
                </c:pt>
                <c:pt idx="94">
                  <c:v>3.8564799999999999</c:v>
                </c:pt>
                <c:pt idx="95">
                  <c:v>3.923403</c:v>
                </c:pt>
                <c:pt idx="96">
                  <c:v>4.4671589999999997</c:v>
                </c:pt>
                <c:pt idx="97">
                  <c:v>4.3835040000000003</c:v>
                </c:pt>
                <c:pt idx="98">
                  <c:v>4.793412</c:v>
                </c:pt>
                <c:pt idx="99">
                  <c:v>4.5619430000000003</c:v>
                </c:pt>
                <c:pt idx="100">
                  <c:v>4.6052249999999999</c:v>
                </c:pt>
                <c:pt idx="101">
                  <c:v>4.7437290000000001</c:v>
                </c:pt>
                <c:pt idx="102">
                  <c:v>4.9081999999999999</c:v>
                </c:pt>
                <c:pt idx="103">
                  <c:v>4.657165</c:v>
                </c:pt>
                <c:pt idx="104">
                  <c:v>4.3541879999999997</c:v>
                </c:pt>
                <c:pt idx="105">
                  <c:v>4.2935930000000004</c:v>
                </c:pt>
                <c:pt idx="106">
                  <c:v>4.522348</c:v>
                </c:pt>
                <c:pt idx="107">
                  <c:v>4.40639</c:v>
                </c:pt>
                <c:pt idx="108">
                  <c:v>4.3796309999999998</c:v>
                </c:pt>
                <c:pt idx="109">
                  <c:v>4.6829049999999999</c:v>
                </c:pt>
                <c:pt idx="110">
                  <c:v>4.7721030000000004</c:v>
                </c:pt>
                <c:pt idx="111">
                  <c:v>4.7049859999999999</c:v>
                </c:pt>
                <c:pt idx="112">
                  <c:v>4.0486909999999998</c:v>
                </c:pt>
                <c:pt idx="113">
                  <c:v>3.4293710000000002</c:v>
                </c:pt>
                <c:pt idx="114">
                  <c:v>3.8268450000000001</c:v>
                </c:pt>
                <c:pt idx="115">
                  <c:v>3.910037</c:v>
                </c:pt>
                <c:pt idx="116">
                  <c:v>3.7344089999999999</c:v>
                </c:pt>
                <c:pt idx="117">
                  <c:v>3.845332</c:v>
                </c:pt>
                <c:pt idx="118">
                  <c:v>4.1014790000000003</c:v>
                </c:pt>
                <c:pt idx="119">
                  <c:v>3.9856720000000001</c:v>
                </c:pt>
                <c:pt idx="120">
                  <c:v>4.31379</c:v>
                </c:pt>
                <c:pt idx="121">
                  <c:v>3.7154569999999998</c:v>
                </c:pt>
                <c:pt idx="122">
                  <c:v>3.4548920000000001</c:v>
                </c:pt>
                <c:pt idx="123">
                  <c:v>3.61</c:v>
                </c:pt>
                <c:pt idx="124">
                  <c:v>3.37</c:v>
                </c:pt>
                <c:pt idx="125">
                  <c:v>3.48</c:v>
                </c:pt>
              </c:numCache>
            </c:numRef>
          </c:val>
          <c:smooth val="0"/>
          <c:extLst>
            <c:ext xmlns:c16="http://schemas.microsoft.com/office/drawing/2014/chart" uri="{C3380CC4-5D6E-409C-BE32-E72D297353CC}">
              <c16:uniqueId val="{00000001-0020-9B44-AC89-D6498A8CD9B1}"/>
            </c:ext>
          </c:extLst>
        </c:ser>
        <c:ser>
          <c:idx val="2"/>
          <c:order val="2"/>
          <c:tx>
            <c:strRef>
              <c:f>'Q2'!$Q$2</c:f>
              <c:strCache>
                <c:ptCount val="1"/>
                <c:pt idx="0">
                  <c:v>SUN.AX</c:v>
                </c:pt>
              </c:strCache>
            </c:strRef>
          </c:tx>
          <c:spPr>
            <a:ln w="31750" cap="rnd">
              <a:solidFill>
                <a:schemeClr val="accent3"/>
              </a:solidFill>
              <a:round/>
            </a:ln>
            <a:effectLst/>
          </c:spPr>
          <c:marker>
            <c:symbol val="none"/>
          </c:marker>
          <c:cat>
            <c:numRef>
              <c:f>'Q2'!$N$3:$N$128</c:f>
              <c:numCache>
                <c:formatCode>m/d/yy</c:formatCode>
                <c:ptCount val="126"/>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numCache>
            </c:numRef>
          </c:cat>
          <c:val>
            <c:numRef>
              <c:f>'Q2'!$Q$3:$Q$128</c:f>
              <c:numCache>
                <c:formatCode>General</c:formatCode>
                <c:ptCount val="126"/>
                <c:pt idx="0">
                  <c:v>6.6975530000000001</c:v>
                </c:pt>
                <c:pt idx="1">
                  <c:v>7.1208920000000004</c:v>
                </c:pt>
                <c:pt idx="2">
                  <c:v>7.6281220000000003</c:v>
                </c:pt>
                <c:pt idx="3">
                  <c:v>8.376735</c:v>
                </c:pt>
                <c:pt idx="4">
                  <c:v>8.0476030000000005</c:v>
                </c:pt>
                <c:pt idx="5">
                  <c:v>7.6926569999999996</c:v>
                </c:pt>
                <c:pt idx="6">
                  <c:v>8.273479</c:v>
                </c:pt>
                <c:pt idx="7">
                  <c:v>7.9572520000000004</c:v>
                </c:pt>
                <c:pt idx="8">
                  <c:v>8.5682799999999997</c:v>
                </c:pt>
                <c:pt idx="9">
                  <c:v>8.7715069999999997</c:v>
                </c:pt>
                <c:pt idx="10">
                  <c:v>8.6469500000000004</c:v>
                </c:pt>
                <c:pt idx="11">
                  <c:v>8.5879490000000001</c:v>
                </c:pt>
                <c:pt idx="12">
                  <c:v>7.9848249999999998</c:v>
                </c:pt>
                <c:pt idx="13">
                  <c:v>7.9586009999999998</c:v>
                </c:pt>
                <c:pt idx="14">
                  <c:v>8.6751199999999997</c:v>
                </c:pt>
                <c:pt idx="15">
                  <c:v>8.7762290000000007</c:v>
                </c:pt>
                <c:pt idx="16">
                  <c:v>8.9986680000000003</c:v>
                </c:pt>
                <c:pt idx="17">
                  <c:v>9.1267410000000009</c:v>
                </c:pt>
                <c:pt idx="18">
                  <c:v>9.6322799999999997</c:v>
                </c:pt>
                <c:pt idx="19">
                  <c:v>9.7266499999999994</c:v>
                </c:pt>
                <c:pt idx="20">
                  <c:v>9.6535510000000002</c:v>
                </c:pt>
                <c:pt idx="21">
                  <c:v>10.072971000000001</c:v>
                </c:pt>
                <c:pt idx="22">
                  <c:v>9.8598219999999994</c:v>
                </c:pt>
                <c:pt idx="23">
                  <c:v>9.6672989999999999</c:v>
                </c:pt>
                <c:pt idx="24">
                  <c:v>10.121100999999999</c:v>
                </c:pt>
                <c:pt idx="25">
                  <c:v>9.6122960000000006</c:v>
                </c:pt>
                <c:pt idx="26">
                  <c:v>9.5292639999999995</c:v>
                </c:pt>
                <c:pt idx="27">
                  <c:v>9.2575040000000008</c:v>
                </c:pt>
                <c:pt idx="28">
                  <c:v>9.5504420000000003</c:v>
                </c:pt>
                <c:pt idx="29">
                  <c:v>9.4798559999999998</c:v>
                </c:pt>
                <c:pt idx="30">
                  <c:v>10.072786000000001</c:v>
                </c:pt>
                <c:pt idx="31">
                  <c:v>9.0563330000000004</c:v>
                </c:pt>
                <c:pt idx="32">
                  <c:v>8.6770859999999992</c:v>
                </c:pt>
                <c:pt idx="33">
                  <c:v>9.3319580000000002</c:v>
                </c:pt>
                <c:pt idx="34">
                  <c:v>9.5312680000000007</c:v>
                </c:pt>
                <c:pt idx="35">
                  <c:v>8.6414939999999998</c:v>
                </c:pt>
                <c:pt idx="36">
                  <c:v>8.2642279999999992</c:v>
                </c:pt>
                <c:pt idx="37">
                  <c:v>7.9723850000000001</c:v>
                </c:pt>
                <c:pt idx="38">
                  <c:v>8.7058780000000002</c:v>
                </c:pt>
                <c:pt idx="39">
                  <c:v>9.1371520000000004</c:v>
                </c:pt>
                <c:pt idx="40">
                  <c:v>9.4880180000000003</c:v>
                </c:pt>
                <c:pt idx="41">
                  <c:v>8.9032400000000003</c:v>
                </c:pt>
                <c:pt idx="42">
                  <c:v>9.8169550000000001</c:v>
                </c:pt>
                <c:pt idx="43">
                  <c:v>9.290654</c:v>
                </c:pt>
                <c:pt idx="44">
                  <c:v>9.1046069999999997</c:v>
                </c:pt>
                <c:pt idx="45">
                  <c:v>8.999352</c:v>
                </c:pt>
                <c:pt idx="46">
                  <c:v>9.3978199999999994</c:v>
                </c:pt>
                <c:pt idx="47">
                  <c:v>10.164681</c:v>
                </c:pt>
                <c:pt idx="48">
                  <c:v>9.7962880000000006</c:v>
                </c:pt>
                <c:pt idx="49">
                  <c:v>9.9767259999999993</c:v>
                </c:pt>
                <c:pt idx="50">
                  <c:v>10.180095</c:v>
                </c:pt>
                <c:pt idx="51">
                  <c:v>10.63477</c:v>
                </c:pt>
                <c:pt idx="52">
                  <c:v>10.665596000000001</c:v>
                </c:pt>
                <c:pt idx="53">
                  <c:v>11.420818000000001</c:v>
                </c:pt>
                <c:pt idx="54">
                  <c:v>11.01238</c:v>
                </c:pt>
                <c:pt idx="55">
                  <c:v>10.041380999999999</c:v>
                </c:pt>
                <c:pt idx="56">
                  <c:v>10.36247</c:v>
                </c:pt>
                <c:pt idx="57">
                  <c:v>10.78332</c:v>
                </c:pt>
                <c:pt idx="58">
                  <c:v>11.378867</c:v>
                </c:pt>
                <c:pt idx="59">
                  <c:v>11.005658</c:v>
                </c:pt>
                <c:pt idx="60">
                  <c:v>10.846847</c:v>
                </c:pt>
                <c:pt idx="61">
                  <c:v>10.767441</c:v>
                </c:pt>
                <c:pt idx="62">
                  <c:v>10.858978</c:v>
                </c:pt>
                <c:pt idx="63">
                  <c:v>11.412509999999999</c:v>
                </c:pt>
                <c:pt idx="64">
                  <c:v>10.932240999999999</c:v>
                </c:pt>
                <c:pt idx="65">
                  <c:v>11.876498</c:v>
                </c:pt>
                <c:pt idx="66">
                  <c:v>12.185822999999999</c:v>
                </c:pt>
                <c:pt idx="67">
                  <c:v>12.609114</c:v>
                </c:pt>
                <c:pt idx="68">
                  <c:v>11.831742999999999</c:v>
                </c:pt>
                <c:pt idx="69">
                  <c:v>11.463533999999999</c:v>
                </c:pt>
                <c:pt idx="70">
                  <c:v>10.898951</c:v>
                </c:pt>
                <c:pt idx="71">
                  <c:v>10.334365</c:v>
                </c:pt>
                <c:pt idx="72">
                  <c:v>10.620749</c:v>
                </c:pt>
                <c:pt idx="73">
                  <c:v>11.087146000000001</c:v>
                </c:pt>
                <c:pt idx="74">
                  <c:v>11.500154999999999</c:v>
                </c:pt>
                <c:pt idx="75">
                  <c:v>11.074534</c:v>
                </c:pt>
                <c:pt idx="76">
                  <c:v>10.937739000000001</c:v>
                </c:pt>
                <c:pt idx="77">
                  <c:v>11.307086999999999</c:v>
                </c:pt>
                <c:pt idx="78">
                  <c:v>11.340662999999999</c:v>
                </c:pt>
                <c:pt idx="79">
                  <c:v>11.592492</c:v>
                </c:pt>
                <c:pt idx="80">
                  <c:v>11.812094999999999</c:v>
                </c:pt>
                <c:pt idx="81">
                  <c:v>11.660265000000001</c:v>
                </c:pt>
                <c:pt idx="82">
                  <c:v>11.599581000000001</c:v>
                </c:pt>
                <c:pt idx="83">
                  <c:v>11.235467999999999</c:v>
                </c:pt>
                <c:pt idx="84">
                  <c:v>11.148773</c:v>
                </c:pt>
                <c:pt idx="85">
                  <c:v>9.831035</c:v>
                </c:pt>
                <c:pt idx="86">
                  <c:v>8.082694</c:v>
                </c:pt>
                <c:pt idx="87">
                  <c:v>8.1358110000000003</c:v>
                </c:pt>
                <c:pt idx="88">
                  <c:v>8.1712220000000002</c:v>
                </c:pt>
                <c:pt idx="89">
                  <c:v>8.1712220000000002</c:v>
                </c:pt>
                <c:pt idx="90">
                  <c:v>7.5692259999999996</c:v>
                </c:pt>
                <c:pt idx="91">
                  <c:v>8.233193</c:v>
                </c:pt>
                <c:pt idx="92">
                  <c:v>7.5591929999999996</c:v>
                </c:pt>
                <c:pt idx="93">
                  <c:v>7.3444940000000001</c:v>
                </c:pt>
                <c:pt idx="94">
                  <c:v>9.0263030000000004</c:v>
                </c:pt>
                <c:pt idx="95">
                  <c:v>8.7132000000000005</c:v>
                </c:pt>
                <c:pt idx="96">
                  <c:v>9.0173559999999995</c:v>
                </c:pt>
                <c:pt idx="97">
                  <c:v>8.8921159999999997</c:v>
                </c:pt>
                <c:pt idx="98">
                  <c:v>9.080762</c:v>
                </c:pt>
                <c:pt idx="99">
                  <c:v>9.6402839999999994</c:v>
                </c:pt>
                <c:pt idx="100">
                  <c:v>10.199806000000001</c:v>
                </c:pt>
                <c:pt idx="101">
                  <c:v>10.190633</c:v>
                </c:pt>
                <c:pt idx="102">
                  <c:v>10.585050000000001</c:v>
                </c:pt>
                <c:pt idx="103">
                  <c:v>11.447264000000001</c:v>
                </c:pt>
                <c:pt idx="104">
                  <c:v>11.593214</c:v>
                </c:pt>
                <c:pt idx="105">
                  <c:v>10.817871999999999</c:v>
                </c:pt>
                <c:pt idx="106">
                  <c:v>9.9871470000000002</c:v>
                </c:pt>
                <c:pt idx="107">
                  <c:v>10.217904000000001</c:v>
                </c:pt>
                <c:pt idx="108">
                  <c:v>10.190213999999999</c:v>
                </c:pt>
                <c:pt idx="109">
                  <c:v>9.9409969999999994</c:v>
                </c:pt>
                <c:pt idx="110">
                  <c:v>10.464117999999999</c:v>
                </c:pt>
                <c:pt idx="111">
                  <c:v>10.784064000000001</c:v>
                </c:pt>
                <c:pt idx="112">
                  <c:v>10.680552</c:v>
                </c:pt>
                <c:pt idx="113">
                  <c:v>10.332376</c:v>
                </c:pt>
                <c:pt idx="114">
                  <c:v>10.529987999999999</c:v>
                </c:pt>
                <c:pt idx="115">
                  <c:v>10.257094</c:v>
                </c:pt>
                <c:pt idx="116">
                  <c:v>9.5789109999999997</c:v>
                </c:pt>
                <c:pt idx="117">
                  <c:v>10.896846</c:v>
                </c:pt>
                <c:pt idx="118">
                  <c:v>11.38391</c:v>
                </c:pt>
                <c:pt idx="119">
                  <c:v>11.498512</c:v>
                </c:pt>
                <c:pt idx="120">
                  <c:v>11.966475000000001</c:v>
                </c:pt>
                <c:pt idx="121">
                  <c:v>12.272083</c:v>
                </c:pt>
                <c:pt idx="122">
                  <c:v>11.866356</c:v>
                </c:pt>
                <c:pt idx="123">
                  <c:v>12.228911</c:v>
                </c:pt>
                <c:pt idx="124">
                  <c:v>13.032413999999999</c:v>
                </c:pt>
                <c:pt idx="125">
                  <c:v>13.218591</c:v>
                </c:pt>
              </c:numCache>
            </c:numRef>
          </c:val>
          <c:smooth val="0"/>
          <c:extLst>
            <c:ext xmlns:c16="http://schemas.microsoft.com/office/drawing/2014/chart" uri="{C3380CC4-5D6E-409C-BE32-E72D297353CC}">
              <c16:uniqueId val="{00000002-0020-9B44-AC89-D6498A8CD9B1}"/>
            </c:ext>
          </c:extLst>
        </c:ser>
        <c:dLbls>
          <c:showLegendKey val="0"/>
          <c:showVal val="0"/>
          <c:showCatName val="0"/>
          <c:showSerName val="0"/>
          <c:showPercent val="0"/>
          <c:showBubbleSize val="0"/>
        </c:dLbls>
        <c:smooth val="0"/>
        <c:axId val="1407986192"/>
        <c:axId val="1408004320"/>
      </c:lineChart>
      <c:dateAx>
        <c:axId val="1407986192"/>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2"/>
                </a:solidFill>
                <a:latin typeface="+mn-lt"/>
                <a:ea typeface="+mn-ea"/>
                <a:cs typeface="+mn-cs"/>
              </a:defRPr>
            </a:pPr>
            <a:endParaRPr lang="en-US"/>
          </a:p>
        </c:txPr>
        <c:crossAx val="1408004320"/>
        <c:crosses val="autoZero"/>
        <c:auto val="1"/>
        <c:lblOffset val="100"/>
        <c:baseTimeUnit val="months"/>
      </c:dateAx>
      <c:valAx>
        <c:axId val="14080043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07986192"/>
        <c:crosses val="autoZero"/>
        <c:crossBetween val="between"/>
      </c:valAx>
      <c:spPr>
        <a:noFill/>
        <a:ln>
          <a:noFill/>
        </a:ln>
        <a:effectLst/>
      </c:spPr>
    </c:plotArea>
    <c:legend>
      <c:legendPos val="b"/>
      <c:layout>
        <c:manualLayout>
          <c:xMode val="edge"/>
          <c:yMode val="edge"/>
          <c:x val="0.26290367293326244"/>
          <c:y val="0.85743807936588989"/>
          <c:w val="0.38707079547949946"/>
          <c:h val="6.830916873666571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932016</xdr:colOff>
      <xdr:row>83</xdr:row>
      <xdr:rowOff>61450</xdr:rowOff>
    </xdr:from>
    <xdr:to>
      <xdr:col>1</xdr:col>
      <xdr:colOff>25400</xdr:colOff>
      <xdr:row>101</xdr:row>
      <xdr:rowOff>50800</xdr:rowOff>
    </xdr:to>
    <xdr:sp macro="" textlink="">
      <xdr:nvSpPr>
        <xdr:cNvPr id="2" name="TextBox 1">
          <a:extLst>
            <a:ext uri="{FF2B5EF4-FFF2-40B4-BE49-F238E27FC236}">
              <a16:creationId xmlns:a16="http://schemas.microsoft.com/office/drawing/2014/main" id="{6D2C60B5-8906-6425-41E5-8814C5A3A545}"/>
            </a:ext>
          </a:extLst>
        </xdr:cNvPr>
        <xdr:cNvSpPr txBox="1"/>
      </xdr:nvSpPr>
      <xdr:spPr>
        <a:xfrm>
          <a:off x="932016" y="16419050"/>
          <a:ext cx="4859184" cy="34183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Payin</a:t>
          </a:r>
          <a:r>
            <a:rPr lang="en-GB" sz="1400" b="1" baseline="0"/>
            <a:t>g Principal and Interest together VS Paying interest first then Principal.</a:t>
          </a:r>
        </a:p>
        <a:p>
          <a:r>
            <a:rPr lang="en-GB" sz="1400" b="1"/>
            <a:t>When</a:t>
          </a:r>
          <a:r>
            <a:rPr lang="en-GB" sz="1400" b="1" baseline="0"/>
            <a:t> Interest is lower for first five years -: It is better to pay the more Principal initially as it will lower the the principal component of the loan which will impact the higher payment later as the interest is going to be increased in later stages of the loan. </a:t>
          </a:r>
        </a:p>
        <a:p>
          <a:r>
            <a:rPr lang="en-GB" sz="1400" b="1" baseline="0"/>
            <a:t>Paying Principal and interest together will definitely increase the strain on the consumer to pay for it initially but at the same time it will reduce the burden of extra interest that will be paid on later stages.</a:t>
          </a:r>
        </a:p>
        <a:p>
          <a:endParaRPr lang="en-GB" sz="1400" b="1" baseline="0"/>
        </a:p>
        <a:p>
          <a:r>
            <a:rPr lang="en-GB" sz="1400" b="1" baseline="0"/>
            <a:t>Therefore, Paying the principal and interest together is much more benificial.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423333</xdr:colOff>
      <xdr:row>135</xdr:row>
      <xdr:rowOff>66146</xdr:rowOff>
    </xdr:from>
    <xdr:to>
      <xdr:col>5</xdr:col>
      <xdr:colOff>476250</xdr:colOff>
      <xdr:row>150</xdr:row>
      <xdr:rowOff>25400</xdr:rowOff>
    </xdr:to>
    <xdr:sp macro="" textlink="">
      <xdr:nvSpPr>
        <xdr:cNvPr id="2" name="TextBox 1">
          <a:extLst>
            <a:ext uri="{FF2B5EF4-FFF2-40B4-BE49-F238E27FC236}">
              <a16:creationId xmlns:a16="http://schemas.microsoft.com/office/drawing/2014/main" id="{54CC4AA7-81D4-991F-F7A6-C44BF45E2390}"/>
            </a:ext>
          </a:extLst>
        </xdr:cNvPr>
        <xdr:cNvSpPr txBox="1"/>
      </xdr:nvSpPr>
      <xdr:spPr>
        <a:xfrm>
          <a:off x="423333" y="27244146"/>
          <a:ext cx="5209117" cy="281675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Analysis -:</a:t>
          </a:r>
        </a:p>
        <a:p>
          <a:r>
            <a:rPr lang="en-GB" sz="1100" b="1"/>
            <a:t>Coefffecient of</a:t>
          </a:r>
          <a:r>
            <a:rPr lang="en-GB" sz="1100" b="1" baseline="0"/>
            <a:t>  vairation  is risk associated with each 1 percentage of expected return.</a:t>
          </a:r>
        </a:p>
        <a:p>
          <a:r>
            <a:rPr lang="en-GB" sz="1100" b="1" baseline="0"/>
            <a:t>A higher coeffecient variation implies greater risk relative to the 1 percentage of expected return.</a:t>
          </a:r>
        </a:p>
        <a:p>
          <a:endParaRPr lang="en-GB" sz="1100" b="1" baseline="0"/>
        </a:p>
        <a:p>
          <a:r>
            <a:rPr lang="en-GB" sz="1100" b="1" baseline="0"/>
            <a:t>In our analysis Risk free return has minimum Coeffecient of variation which makes it a safer investment but it's expected return is also low. </a:t>
          </a:r>
        </a:p>
        <a:p>
          <a:endParaRPr lang="en-GB" sz="1100" b="1" baseline="0"/>
        </a:p>
        <a:p>
          <a:r>
            <a:rPr lang="en-GB" sz="1100" b="1" baseline="0"/>
            <a:t>Higher expected return and  Low Coeffecient of variation are most attracted to the investors. HVN stocks seems to fit in this category with highest expected return and the lower coeffecient of variation.</a:t>
          </a:r>
        </a:p>
        <a:p>
          <a:endParaRPr lang="en-GB" sz="1100" b="1" baseline="0"/>
        </a:p>
        <a:p>
          <a:r>
            <a:rPr lang="en-GB" sz="1100" b="1" baseline="0"/>
            <a:t>AMP stocks shows a negative Expected return which further shows it will be a very bad investment idea since expected return indicates a loss. </a:t>
          </a:r>
          <a:endParaRPr lang="en-GB" sz="1100" b="1"/>
        </a:p>
      </xdr:txBody>
    </xdr:sp>
    <xdr:clientData/>
  </xdr:twoCellAnchor>
  <xdr:twoCellAnchor>
    <xdr:from>
      <xdr:col>18</xdr:col>
      <xdr:colOff>62246</xdr:colOff>
      <xdr:row>14</xdr:row>
      <xdr:rowOff>43051</xdr:rowOff>
    </xdr:from>
    <xdr:to>
      <xdr:col>32</xdr:col>
      <xdr:colOff>159982</xdr:colOff>
      <xdr:row>51</xdr:row>
      <xdr:rowOff>43051</xdr:rowOff>
    </xdr:to>
    <xdr:graphicFrame macro="">
      <xdr:nvGraphicFramePr>
        <xdr:cNvPr id="4" name="Chart 3">
          <a:extLst>
            <a:ext uri="{FF2B5EF4-FFF2-40B4-BE49-F238E27FC236}">
              <a16:creationId xmlns:a16="http://schemas.microsoft.com/office/drawing/2014/main" id="{33C41C96-6255-7AA5-12AE-FC0AB3AEF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193040</xdr:colOff>
      <xdr:row>56</xdr:row>
      <xdr:rowOff>1342</xdr:rowOff>
    </xdr:from>
    <xdr:to>
      <xdr:col>29</xdr:col>
      <xdr:colOff>419339</xdr:colOff>
      <xdr:row>74</xdr:row>
      <xdr:rowOff>23962</xdr:rowOff>
    </xdr:to>
    <xdr:sp macro="" textlink="">
      <xdr:nvSpPr>
        <xdr:cNvPr id="5" name="TextBox 4">
          <a:extLst>
            <a:ext uri="{FF2B5EF4-FFF2-40B4-BE49-F238E27FC236}">
              <a16:creationId xmlns:a16="http://schemas.microsoft.com/office/drawing/2014/main" id="{BBB264FF-27CF-48A6-7D3C-4649474D7639}"/>
            </a:ext>
          </a:extLst>
        </xdr:cNvPr>
        <xdr:cNvSpPr txBox="1"/>
      </xdr:nvSpPr>
      <xdr:spPr>
        <a:xfrm>
          <a:off x="24958040" y="10748417"/>
          <a:ext cx="4563469" cy="3485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I would advice my friend to not invest another $10,000 in AMP's </a:t>
          </a:r>
        </a:p>
        <a:p>
          <a:r>
            <a:rPr lang="en-GB" sz="1200"/>
            <a:t>1.</a:t>
          </a:r>
          <a:r>
            <a:rPr lang="en-GB" sz="1200" baseline="0"/>
            <a:t> Negative Performance-: AMP.AX is giving a negative return which means right now it is making a loss which raise the question of investing it again over it.</a:t>
          </a:r>
        </a:p>
        <a:p>
          <a:pPr marL="0" marR="0" indent="0" defTabSz="914400" eaLnBrk="1" fontAlgn="auto" latinLnBrk="0" hangingPunct="1">
            <a:lnSpc>
              <a:spcPct val="100000"/>
            </a:lnSpc>
            <a:spcBef>
              <a:spcPts val="0"/>
            </a:spcBef>
            <a:spcAft>
              <a:spcPts val="0"/>
            </a:spcAft>
            <a:buClrTx/>
            <a:buSzTx/>
            <a:buFontTx/>
            <a:buNone/>
            <a:tabLst/>
            <a:defRPr/>
          </a:pPr>
          <a:r>
            <a:rPr lang="en-GB" sz="1200"/>
            <a:t>2.</a:t>
          </a:r>
          <a:r>
            <a:rPr lang="en-GB" sz="1200" baseline="0"/>
            <a:t> High Risks-: Based upon the media articles thr US investment firm Ares pulled its takeover bid for the company, sending the stock tanking has created a mistrust among the investors which is not a good sign to invest. Share price after this news resulted in a decline by 10%</a:t>
          </a:r>
        </a:p>
        <a:p>
          <a:r>
            <a:rPr lang="en-GB" sz="1200" baseline="0"/>
            <a:t>3. Annual Report-: T</a:t>
          </a:r>
          <a:r>
            <a:rPr lang="en-IN" sz="1200" b="0" i="0">
              <a:solidFill>
                <a:schemeClr val="dk1"/>
              </a:solidFill>
              <a:effectLst/>
              <a:latin typeface="+mn-lt"/>
              <a:ea typeface="+mn-ea"/>
              <a:cs typeface="+mn-cs"/>
            </a:rPr>
            <a:t>he company's full-year results also showed a decline in assets under management and no final dividend for shareholders. It further</a:t>
          </a:r>
          <a:r>
            <a:rPr lang="en-IN" sz="1200" b="0" i="0" baseline="0">
              <a:solidFill>
                <a:schemeClr val="dk1"/>
              </a:solidFill>
              <a:effectLst/>
              <a:latin typeface="+mn-lt"/>
              <a:ea typeface="+mn-ea"/>
              <a:cs typeface="+mn-cs"/>
            </a:rPr>
            <a:t> shows a negative sign of further investing</a:t>
          </a:r>
        </a:p>
        <a:p>
          <a:r>
            <a:rPr lang="en-IN" sz="1200" b="0" i="0" baseline="0">
              <a:solidFill>
                <a:schemeClr val="dk1"/>
              </a:solidFill>
              <a:effectLst/>
              <a:latin typeface="+mn-lt"/>
              <a:ea typeface="+mn-ea"/>
              <a:cs typeface="+mn-cs"/>
            </a:rPr>
            <a:t>4. </a:t>
          </a:r>
          <a:r>
            <a:rPr lang="en-IN" sz="1200" b="0" i="0">
              <a:solidFill>
                <a:schemeClr val="dk1"/>
              </a:solidFill>
              <a:effectLst/>
              <a:latin typeface="+mn-lt"/>
              <a:ea typeface="+mn-ea"/>
              <a:cs typeface="+mn-cs"/>
            </a:rPr>
            <a:t>Despite the share price decline, De Ferrari emphasizes progress on the turnaround plan. As the CEO</a:t>
          </a:r>
          <a:r>
            <a:rPr lang="en-IN" sz="1200" b="0" i="0" baseline="0">
              <a:solidFill>
                <a:schemeClr val="dk1"/>
              </a:solidFill>
              <a:effectLst/>
              <a:latin typeface="+mn-lt"/>
              <a:ea typeface="+mn-ea"/>
              <a:cs typeface="+mn-cs"/>
            </a:rPr>
            <a:t> he looks positive but still we can not invest just based upon the words.</a:t>
          </a:r>
        </a:p>
        <a:p>
          <a:endParaRPr lang="en-IN" sz="1200" b="0" i="0" baseline="0">
            <a:solidFill>
              <a:schemeClr val="dk1"/>
            </a:solidFill>
            <a:effectLst/>
            <a:latin typeface="+mn-lt"/>
            <a:ea typeface="+mn-ea"/>
            <a:cs typeface="+mn-cs"/>
          </a:endParaRPr>
        </a:p>
        <a:p>
          <a:r>
            <a:rPr lang="en-IN" sz="1200" b="0" i="0" baseline="0">
              <a:solidFill>
                <a:schemeClr val="dk1"/>
              </a:solidFill>
              <a:effectLst/>
              <a:latin typeface="+mn-lt"/>
              <a:ea typeface="+mn-ea"/>
              <a:cs typeface="+mn-cs"/>
            </a:rPr>
            <a:t>In conclusion I will not suggest my friend to invest in AMP further.</a:t>
          </a:r>
          <a:endParaRPr lang="en-IN" sz="1200" b="0" i="0">
            <a:solidFill>
              <a:schemeClr val="dk1"/>
            </a:solidFill>
            <a:effectLst/>
            <a:latin typeface="+mn-lt"/>
            <a:ea typeface="+mn-ea"/>
            <a:cs typeface="+mn-cs"/>
          </a:endParaRPr>
        </a:p>
        <a:p>
          <a:endParaRPr lang="en-GB" sz="1100" baseline="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572283</xdr:colOff>
      <xdr:row>61</xdr:row>
      <xdr:rowOff>78394</xdr:rowOff>
    </xdr:from>
    <xdr:ext cx="4186297" cy="3668889"/>
    <xdr:sp macro="" textlink="">
      <xdr:nvSpPr>
        <xdr:cNvPr id="3" name="TextBox 2">
          <a:extLst>
            <a:ext uri="{FF2B5EF4-FFF2-40B4-BE49-F238E27FC236}">
              <a16:creationId xmlns:a16="http://schemas.microsoft.com/office/drawing/2014/main" id="{D0EF6EA4-8B9A-E204-2296-0EEA5EE82B5B}"/>
            </a:ext>
          </a:extLst>
        </xdr:cNvPr>
        <xdr:cNvSpPr txBox="1"/>
      </xdr:nvSpPr>
      <xdr:spPr>
        <a:xfrm>
          <a:off x="1426789" y="12276666"/>
          <a:ext cx="4186297" cy="3668889"/>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Beta</a:t>
          </a:r>
          <a:r>
            <a:rPr lang="en-GB" sz="1100" baseline="0"/>
            <a:t> for AMP, HVN and SUN is 0.826,0.659,0.571 respectively. Beta tells the systematic risk. This risk can not be elimnated by the diversification. </a:t>
          </a:r>
        </a:p>
        <a:p>
          <a:endParaRPr lang="en-GB" sz="1100" b="0" i="0" u="none" strike="noStrike" baseline="0">
            <a:solidFill>
              <a:schemeClr val="tx1"/>
            </a:solidFill>
            <a:effectLst/>
            <a:latin typeface="+mn-lt"/>
            <a:ea typeface="+mn-ea"/>
            <a:cs typeface="+mn-cs"/>
          </a:endParaRPr>
        </a:p>
        <a:p>
          <a:r>
            <a:rPr lang="en-IN" sz="1100" b="0" i="0" u="none" strike="noStrike">
              <a:solidFill>
                <a:schemeClr val="tx1"/>
              </a:solidFill>
              <a:effectLst/>
              <a:latin typeface="+mn-lt"/>
              <a:ea typeface="+mn-ea"/>
              <a:cs typeface="+mn-cs"/>
            </a:rPr>
            <a:t>A beta greater than 1 indicates that the investment is more volatile than the market, while a beta less than 1 suggests lower volatility compared to the market. Since all the 3 stocks</a:t>
          </a:r>
          <a:r>
            <a:rPr lang="en-IN" sz="1100" b="0" i="0" u="none" strike="noStrike" baseline="0">
              <a:solidFill>
                <a:schemeClr val="tx1"/>
              </a:solidFill>
              <a:effectLst/>
              <a:latin typeface="+mn-lt"/>
              <a:ea typeface="+mn-ea"/>
              <a:cs typeface="+mn-cs"/>
            </a:rPr>
            <a:t> beta is less than 1 which indicates lower volatility.</a:t>
          </a:r>
        </a:p>
        <a:p>
          <a:endParaRPr lang="en-IN" sz="1100" b="0" i="0" u="none" strike="noStrike" baseline="0">
            <a:solidFill>
              <a:schemeClr val="tx1"/>
            </a:solidFill>
            <a:effectLst/>
            <a:latin typeface="+mn-lt"/>
            <a:ea typeface="+mn-ea"/>
            <a:cs typeface="+mn-cs"/>
          </a:endParaRPr>
        </a:p>
        <a:p>
          <a:r>
            <a:rPr lang="en-IN" sz="1100" b="0" i="0" u="none" strike="noStrike">
              <a:solidFill>
                <a:schemeClr val="tx1"/>
              </a:solidFill>
              <a:effectLst/>
              <a:latin typeface="+mn-lt"/>
              <a:ea typeface="+mn-ea"/>
              <a:cs typeface="+mn-cs"/>
            </a:rPr>
            <a:t>Beta is a fundamental tool for assessing the risk-return tradeoff of an investment. In general, assets or portfolios with higher betas tend to offer the potential for higher returns but also come with greater risk. Conversely, assets with lower betas tend to offer more stability but may have lower return potential.</a:t>
          </a:r>
        </a:p>
        <a:p>
          <a:endParaRPr lang="en-IN" sz="1100" b="0" i="0" u="none" strike="noStrike" baseline="0">
            <a:solidFill>
              <a:schemeClr val="tx1"/>
            </a:solidFill>
            <a:effectLst/>
            <a:latin typeface="+mn-lt"/>
            <a:ea typeface="+mn-ea"/>
            <a:cs typeface="+mn-cs"/>
          </a:endParaRPr>
        </a:p>
        <a:p>
          <a:r>
            <a:rPr lang="en-IN" sz="1100" b="0" i="0" u="none" strike="noStrike" baseline="0">
              <a:solidFill>
                <a:schemeClr val="tx1"/>
              </a:solidFill>
              <a:effectLst/>
              <a:latin typeface="+mn-lt"/>
              <a:ea typeface="+mn-ea"/>
              <a:cs typeface="+mn-cs"/>
            </a:rPr>
            <a:t>Therefore, Among three stocks AMP offers potential for higher returns but also shows greater risk. </a:t>
          </a:r>
        </a:p>
        <a:p>
          <a:r>
            <a:rPr lang="en-IN" sz="1100" b="0" i="0" u="none" strike="noStrike" baseline="0">
              <a:solidFill>
                <a:schemeClr val="tx1"/>
              </a:solidFill>
              <a:effectLst/>
              <a:latin typeface="+mn-lt"/>
              <a:ea typeface="+mn-ea"/>
              <a:cs typeface="+mn-cs"/>
            </a:rPr>
            <a:t>SUN offers safest investment among three since it has lowest beta which means lower risk but also lower return</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396240</xdr:colOff>
      <xdr:row>1</xdr:row>
      <xdr:rowOff>128441</xdr:rowOff>
    </xdr:from>
    <xdr:to>
      <xdr:col>5</xdr:col>
      <xdr:colOff>934720</xdr:colOff>
      <xdr:row>7</xdr:row>
      <xdr:rowOff>140445</xdr:rowOff>
    </xdr:to>
    <xdr:pic>
      <xdr:nvPicPr>
        <xdr:cNvPr id="5" name="Picture 4">
          <a:extLst>
            <a:ext uri="{FF2B5EF4-FFF2-40B4-BE49-F238E27FC236}">
              <a16:creationId xmlns:a16="http://schemas.microsoft.com/office/drawing/2014/main" id="{38B3E4E7-7983-1AA4-AB4C-A8BADE9EA8C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5130800" y="321481"/>
          <a:ext cx="3058160" cy="1170244"/>
        </a:xfrm>
        <a:prstGeom prst="rect">
          <a:avLst/>
        </a:prstGeom>
      </xdr:spPr>
    </xdr:pic>
    <xdr:clientData/>
  </xdr:twoCellAnchor>
  <xdr:oneCellAnchor>
    <xdr:from>
      <xdr:col>4</xdr:col>
      <xdr:colOff>518160</xdr:colOff>
      <xdr:row>12</xdr:row>
      <xdr:rowOff>142240</xdr:rowOff>
    </xdr:from>
    <xdr:ext cx="2987040" cy="1641219"/>
    <xdr:sp macro="" textlink="">
      <xdr:nvSpPr>
        <xdr:cNvPr id="6" name="TextBox 5">
          <a:extLst>
            <a:ext uri="{FF2B5EF4-FFF2-40B4-BE49-F238E27FC236}">
              <a16:creationId xmlns:a16="http://schemas.microsoft.com/office/drawing/2014/main" id="{3A0604F5-2C41-F395-B55B-AFF35BBC864D}"/>
            </a:ext>
          </a:extLst>
        </xdr:cNvPr>
        <xdr:cNvSpPr txBox="1"/>
      </xdr:nvSpPr>
      <xdr:spPr>
        <a:xfrm>
          <a:off x="6614160" y="2458720"/>
          <a:ext cx="2987040" cy="1641219"/>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HVN stock is giving a holding return of</a:t>
          </a:r>
          <a:r>
            <a:rPr lang="en-GB" sz="1100" baseline="0"/>
            <a:t> 60.10% whch is clear that client made a good decision of selling that share at that point of time. It yielded a positive return</a:t>
          </a:r>
        </a:p>
        <a:p>
          <a:endParaRPr lang="en-GB" sz="1100" baseline="0"/>
        </a:p>
        <a:p>
          <a:r>
            <a:rPr lang="en-GB" sz="1100" baseline="0"/>
            <a:t>SUN is giving a holding return of -9.67% that client should have a waited for selling the share. That's why he incured a loss. Therefore, he should have waited for selling it.</a:t>
          </a:r>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863600</xdr:colOff>
      <xdr:row>32</xdr:row>
      <xdr:rowOff>152400</xdr:rowOff>
    </xdr:from>
    <xdr:to>
      <xdr:col>5</xdr:col>
      <xdr:colOff>241300</xdr:colOff>
      <xdr:row>41</xdr:row>
      <xdr:rowOff>127000</xdr:rowOff>
    </xdr:to>
    <xdr:sp macro="" textlink="">
      <xdr:nvSpPr>
        <xdr:cNvPr id="2" name="TextBox 1">
          <a:extLst>
            <a:ext uri="{FF2B5EF4-FFF2-40B4-BE49-F238E27FC236}">
              <a16:creationId xmlns:a16="http://schemas.microsoft.com/office/drawing/2014/main" id="{F141B9B0-8AD4-960B-9203-D7F760FCF8E0}"/>
            </a:ext>
          </a:extLst>
        </xdr:cNvPr>
        <xdr:cNvSpPr txBox="1"/>
      </xdr:nvSpPr>
      <xdr:spPr>
        <a:xfrm>
          <a:off x="5829300" y="6248400"/>
          <a:ext cx="2565400" cy="16891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Controversy</a:t>
          </a:r>
          <a:r>
            <a:rPr lang="en-GB" sz="1100" baseline="0"/>
            <a:t> level of AMP.AX(4) is double to that of SUN.AX which is just 2. </a:t>
          </a:r>
        </a:p>
        <a:p>
          <a:r>
            <a:rPr lang="en-GB" sz="1100" baseline="0"/>
            <a:t>It indicates there's a serios issue going inside the AMP.AX.</a:t>
          </a:r>
        </a:p>
        <a:p>
          <a:r>
            <a:rPr lang="en-GB" sz="1100" baseline="0"/>
            <a:t>Further there's issue on the decline of the company takeover which has reduced the trust of investors over the AMP. </a:t>
          </a:r>
        </a:p>
        <a:p>
          <a:r>
            <a:rPr lang="en-GB" sz="1100" baseline="0"/>
            <a:t>Based</a:t>
          </a:r>
        </a:p>
      </xdr:txBody>
    </xdr:sp>
    <xdr:clientData/>
  </xdr:twoCellAnchor>
  <xdr:twoCellAnchor>
    <xdr:from>
      <xdr:col>5</xdr:col>
      <xdr:colOff>330200</xdr:colOff>
      <xdr:row>17</xdr:row>
      <xdr:rowOff>101600</xdr:rowOff>
    </xdr:from>
    <xdr:to>
      <xdr:col>7</xdr:col>
      <xdr:colOff>0</xdr:colOff>
      <xdr:row>22</xdr:row>
      <xdr:rowOff>165100</xdr:rowOff>
    </xdr:to>
    <xdr:sp macro="" textlink="">
      <xdr:nvSpPr>
        <xdr:cNvPr id="3" name="TextBox 2">
          <a:extLst>
            <a:ext uri="{FF2B5EF4-FFF2-40B4-BE49-F238E27FC236}">
              <a16:creationId xmlns:a16="http://schemas.microsoft.com/office/drawing/2014/main" id="{F52B57D5-EE37-BE17-6E48-C8ED11978277}"/>
            </a:ext>
          </a:extLst>
        </xdr:cNvPr>
        <xdr:cNvSpPr txBox="1"/>
      </xdr:nvSpPr>
      <xdr:spPr>
        <a:xfrm>
          <a:off x="8483600" y="3340100"/>
          <a:ext cx="2819400" cy="1016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We have taken negative because there</a:t>
          </a:r>
          <a:r>
            <a:rPr lang="en-IN" sz="1100" b="0" i="0" u="none" strike="noStrike" baseline="0">
              <a:solidFill>
                <a:schemeClr val="dk1"/>
              </a:solidFill>
              <a:effectLst/>
              <a:latin typeface="+mn-lt"/>
              <a:ea typeface="+mn-ea"/>
              <a:cs typeface="+mn-cs"/>
            </a:rPr>
            <a:t>'s decline in AMP and HVN and positive in SUN as per the questionn</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51"/>
  <sheetViews>
    <sheetView topLeftCell="A99" zoomScale="119" zoomScaleNormal="70" workbookViewId="0">
      <selection activeCell="F2" sqref="F2"/>
    </sheetView>
  </sheetViews>
  <sheetFormatPr baseColWidth="10" defaultColWidth="8.83203125" defaultRowHeight="15" x14ac:dyDescent="0.2"/>
  <cols>
    <col min="1" max="1" width="13.5" customWidth="1"/>
    <col min="6" max="6" width="13.5" customWidth="1"/>
    <col min="7" max="7" width="11.83203125" customWidth="1"/>
    <col min="8" max="8" width="9.1640625" bestFit="1" customWidth="1"/>
  </cols>
  <sheetData>
    <row r="1" spans="1:8" ht="22.25" customHeight="1" thickBot="1" x14ac:dyDescent="0.25">
      <c r="A1" t="s">
        <v>0</v>
      </c>
      <c r="B1" t="s">
        <v>1</v>
      </c>
      <c r="C1" t="s">
        <v>2</v>
      </c>
      <c r="D1" t="s">
        <v>3</v>
      </c>
      <c r="E1" t="s">
        <v>4</v>
      </c>
      <c r="F1" t="s">
        <v>5</v>
      </c>
      <c r="G1" t="s">
        <v>6</v>
      </c>
      <c r="H1" s="49"/>
    </row>
    <row r="2" spans="1:8" x14ac:dyDescent="0.2">
      <c r="A2" s="1">
        <v>41275</v>
      </c>
      <c r="B2">
        <v>4.8099999999999996</v>
      </c>
      <c r="C2">
        <v>5.415</v>
      </c>
      <c r="D2">
        <v>4.8099999999999996</v>
      </c>
      <c r="E2">
        <v>5.32</v>
      </c>
      <c r="F2">
        <v>3.4478110000000002</v>
      </c>
      <c r="G2">
        <v>193284506</v>
      </c>
    </row>
    <row r="3" spans="1:8" x14ac:dyDescent="0.2">
      <c r="A3" s="1">
        <v>41306</v>
      </c>
      <c r="B3">
        <v>5.34</v>
      </c>
      <c r="C3">
        <v>5.59</v>
      </c>
      <c r="D3">
        <v>5.2149999999999999</v>
      </c>
      <c r="E3">
        <v>5.48</v>
      </c>
      <c r="F3">
        <v>3.5515050000000001</v>
      </c>
      <c r="G3">
        <v>219444138</v>
      </c>
    </row>
    <row r="4" spans="1:8" x14ac:dyDescent="0.2">
      <c r="A4" s="1">
        <v>41334</v>
      </c>
      <c r="B4">
        <v>5.49</v>
      </c>
      <c r="C4">
        <v>5.4950000000000001</v>
      </c>
      <c r="D4">
        <v>4.91</v>
      </c>
      <c r="E4">
        <v>5.21</v>
      </c>
      <c r="F4">
        <v>3.3765209999999999</v>
      </c>
      <c r="G4">
        <v>218628183</v>
      </c>
    </row>
    <row r="5" spans="1:8" x14ac:dyDescent="0.2">
      <c r="A5" s="1">
        <v>41365</v>
      </c>
      <c r="B5">
        <v>5.21</v>
      </c>
      <c r="C5">
        <v>5.45</v>
      </c>
      <c r="D5">
        <v>5.03</v>
      </c>
      <c r="E5">
        <v>5.4</v>
      </c>
      <c r="F5">
        <v>3.5821190000000001</v>
      </c>
      <c r="G5">
        <v>135066155</v>
      </c>
    </row>
    <row r="6" spans="1:8" x14ac:dyDescent="0.2">
      <c r="A6" s="1">
        <v>41395</v>
      </c>
      <c r="B6">
        <v>5.39</v>
      </c>
      <c r="C6">
        <v>5.79</v>
      </c>
      <c r="D6">
        <v>5.13</v>
      </c>
      <c r="E6">
        <v>5.18</v>
      </c>
      <c r="F6">
        <v>3.4361809999999999</v>
      </c>
      <c r="G6">
        <v>162466958</v>
      </c>
    </row>
    <row r="7" spans="1:8" x14ac:dyDescent="0.2">
      <c r="A7" s="1">
        <v>41426</v>
      </c>
      <c r="B7">
        <v>5.2</v>
      </c>
      <c r="C7">
        <v>5.24</v>
      </c>
      <c r="D7">
        <v>4.1550000000000002</v>
      </c>
      <c r="E7">
        <v>4.25</v>
      </c>
      <c r="F7">
        <v>2.8192599999999999</v>
      </c>
      <c r="G7">
        <v>269296430</v>
      </c>
    </row>
    <row r="8" spans="1:8" x14ac:dyDescent="0.2">
      <c r="A8" s="1">
        <v>41456</v>
      </c>
      <c r="B8">
        <v>4.25</v>
      </c>
      <c r="C8">
        <v>4.7699999999999996</v>
      </c>
      <c r="D8">
        <v>4.1900000000000004</v>
      </c>
      <c r="E8">
        <v>4.5199999999999996</v>
      </c>
      <c r="F8">
        <v>2.9983659999999999</v>
      </c>
      <c r="G8">
        <v>286549133</v>
      </c>
    </row>
    <row r="9" spans="1:8" x14ac:dyDescent="0.2">
      <c r="A9" s="1">
        <v>41487</v>
      </c>
      <c r="B9">
        <v>4.51</v>
      </c>
      <c r="C9">
        <v>4.84</v>
      </c>
      <c r="D9">
        <v>4.41</v>
      </c>
      <c r="E9">
        <v>4.74</v>
      </c>
      <c r="F9">
        <v>3.1443050000000001</v>
      </c>
      <c r="G9">
        <v>218630080</v>
      </c>
    </row>
    <row r="10" spans="1:8" x14ac:dyDescent="0.2">
      <c r="A10" s="1">
        <v>41518</v>
      </c>
      <c r="B10">
        <v>4.66</v>
      </c>
      <c r="C10">
        <v>4.78</v>
      </c>
      <c r="D10">
        <v>4.57</v>
      </c>
      <c r="E10">
        <v>4.6100000000000003</v>
      </c>
      <c r="F10">
        <v>3.0580690000000001</v>
      </c>
      <c r="G10">
        <v>206322094</v>
      </c>
    </row>
    <row r="11" spans="1:8" x14ac:dyDescent="0.2">
      <c r="A11" s="1">
        <v>41548</v>
      </c>
      <c r="B11">
        <v>4.6100000000000003</v>
      </c>
      <c r="C11">
        <v>4.97</v>
      </c>
      <c r="D11">
        <v>4.51</v>
      </c>
      <c r="E11">
        <v>4.74</v>
      </c>
      <c r="F11">
        <v>3.2224870000000001</v>
      </c>
      <c r="G11">
        <v>215542600</v>
      </c>
    </row>
    <row r="12" spans="1:8" x14ac:dyDescent="0.2">
      <c r="A12" s="1">
        <v>41579</v>
      </c>
      <c r="B12">
        <v>4.71</v>
      </c>
      <c r="C12">
        <v>4.7699999999999996</v>
      </c>
      <c r="D12">
        <v>4.5199999999999996</v>
      </c>
      <c r="E12">
        <v>4.66</v>
      </c>
      <c r="F12">
        <v>3.1680980000000001</v>
      </c>
      <c r="G12">
        <v>143039267</v>
      </c>
    </row>
    <row r="13" spans="1:8" x14ac:dyDescent="0.2">
      <c r="A13" s="1">
        <v>41609</v>
      </c>
      <c r="B13">
        <v>4.66</v>
      </c>
      <c r="C13">
        <v>4.68</v>
      </c>
      <c r="D13">
        <v>4.1900000000000004</v>
      </c>
      <c r="E13">
        <v>4.3899999999999997</v>
      </c>
      <c r="F13">
        <v>2.98454</v>
      </c>
      <c r="G13">
        <v>174192250</v>
      </c>
    </row>
    <row r="14" spans="1:8" x14ac:dyDescent="0.2">
      <c r="A14" s="1">
        <v>41640</v>
      </c>
      <c r="B14">
        <v>4.3899999999999997</v>
      </c>
      <c r="C14">
        <v>4.5149999999999997</v>
      </c>
      <c r="D14">
        <v>4.25</v>
      </c>
      <c r="E14">
        <v>4.2699999999999996</v>
      </c>
      <c r="F14">
        <v>2.9029579999999999</v>
      </c>
      <c r="G14">
        <v>130835547</v>
      </c>
    </row>
    <row r="15" spans="1:8" x14ac:dyDescent="0.2">
      <c r="A15" s="1">
        <v>41671</v>
      </c>
      <c r="B15">
        <v>4.28</v>
      </c>
      <c r="C15">
        <v>5.05</v>
      </c>
      <c r="D15">
        <v>4.1100000000000003</v>
      </c>
      <c r="E15">
        <v>4.83</v>
      </c>
      <c r="F15">
        <v>3.2836729999999998</v>
      </c>
      <c r="G15">
        <v>234836631</v>
      </c>
    </row>
    <row r="16" spans="1:8" x14ac:dyDescent="0.2">
      <c r="A16" s="1">
        <v>41699</v>
      </c>
      <c r="B16">
        <v>4.71</v>
      </c>
      <c r="C16">
        <v>5.085</v>
      </c>
      <c r="D16">
        <v>4.6500000000000004</v>
      </c>
      <c r="E16">
        <v>4.9800000000000004</v>
      </c>
      <c r="F16">
        <v>3.3856510000000002</v>
      </c>
      <c r="G16">
        <v>227995064</v>
      </c>
    </row>
    <row r="17" spans="1:7" x14ac:dyDescent="0.2">
      <c r="A17" s="1">
        <v>41730</v>
      </c>
      <c r="B17">
        <v>4.99</v>
      </c>
      <c r="C17">
        <v>5.22</v>
      </c>
      <c r="D17">
        <v>4.93</v>
      </c>
      <c r="E17">
        <v>5.05</v>
      </c>
      <c r="F17">
        <v>3.5169779999999999</v>
      </c>
      <c r="G17">
        <v>137061469</v>
      </c>
    </row>
    <row r="18" spans="1:7" x14ac:dyDescent="0.2">
      <c r="A18" s="1">
        <v>41760</v>
      </c>
      <c r="B18">
        <v>5.09</v>
      </c>
      <c r="C18">
        <v>5.38</v>
      </c>
      <c r="D18">
        <v>5.07</v>
      </c>
      <c r="E18">
        <v>5.29</v>
      </c>
      <c r="F18">
        <v>3.6841219999999999</v>
      </c>
      <c r="G18">
        <v>153981551</v>
      </c>
    </row>
    <row r="19" spans="1:7" x14ac:dyDescent="0.2">
      <c r="A19" s="1">
        <v>41791</v>
      </c>
      <c r="B19">
        <v>5.29</v>
      </c>
      <c r="C19">
        <v>5.4550000000000001</v>
      </c>
      <c r="D19">
        <v>5.23</v>
      </c>
      <c r="E19">
        <v>5.3</v>
      </c>
      <c r="F19">
        <v>3.6910859999999999</v>
      </c>
      <c r="G19">
        <v>156054185</v>
      </c>
    </row>
    <row r="20" spans="1:7" x14ac:dyDescent="0.2">
      <c r="A20" s="1">
        <v>41821</v>
      </c>
      <c r="B20">
        <v>5.31</v>
      </c>
      <c r="C20">
        <v>5.52</v>
      </c>
      <c r="D20">
        <v>5.21</v>
      </c>
      <c r="E20">
        <v>5.49</v>
      </c>
      <c r="F20">
        <v>3.8234080000000001</v>
      </c>
      <c r="G20">
        <v>163599045</v>
      </c>
    </row>
    <row r="21" spans="1:7" x14ac:dyDescent="0.2">
      <c r="A21" s="1">
        <v>41852</v>
      </c>
      <c r="B21">
        <v>5.46</v>
      </c>
      <c r="C21">
        <v>5.95</v>
      </c>
      <c r="D21">
        <v>5.18</v>
      </c>
      <c r="E21">
        <v>5.88</v>
      </c>
      <c r="F21">
        <v>4.0950160000000002</v>
      </c>
      <c r="G21">
        <v>233390427</v>
      </c>
    </row>
    <row r="22" spans="1:7" x14ac:dyDescent="0.2">
      <c r="A22" s="1">
        <v>41883</v>
      </c>
      <c r="B22">
        <v>5.89</v>
      </c>
      <c r="C22">
        <v>5.8949999999999996</v>
      </c>
      <c r="D22">
        <v>5.44</v>
      </c>
      <c r="E22">
        <v>5.46</v>
      </c>
      <c r="F22">
        <v>3.8025150000000001</v>
      </c>
      <c r="G22">
        <v>188603442</v>
      </c>
    </row>
    <row r="23" spans="1:7" x14ac:dyDescent="0.2">
      <c r="A23" s="1">
        <v>41913</v>
      </c>
      <c r="B23">
        <v>5.42</v>
      </c>
      <c r="C23">
        <v>5.86</v>
      </c>
      <c r="D23">
        <v>5.0199999999999996</v>
      </c>
      <c r="E23">
        <v>5.85</v>
      </c>
      <c r="F23">
        <v>4.1629230000000002</v>
      </c>
      <c r="G23">
        <v>218476320</v>
      </c>
    </row>
    <row r="24" spans="1:7" x14ac:dyDescent="0.2">
      <c r="A24" s="1">
        <v>41944</v>
      </c>
      <c r="B24">
        <v>5.85</v>
      </c>
      <c r="C24">
        <v>5.96</v>
      </c>
      <c r="D24">
        <v>5.51</v>
      </c>
      <c r="E24">
        <v>5.64</v>
      </c>
      <c r="F24">
        <v>4.0134840000000001</v>
      </c>
      <c r="G24">
        <v>139285952</v>
      </c>
    </row>
    <row r="25" spans="1:7" x14ac:dyDescent="0.2">
      <c r="A25" s="1">
        <v>41974</v>
      </c>
      <c r="B25">
        <v>5.6</v>
      </c>
      <c r="C25">
        <v>5.76</v>
      </c>
      <c r="D25">
        <v>5.26</v>
      </c>
      <c r="E25">
        <v>5.5</v>
      </c>
      <c r="F25">
        <v>3.913859</v>
      </c>
      <c r="G25">
        <v>133692432</v>
      </c>
    </row>
    <row r="26" spans="1:7" x14ac:dyDescent="0.2">
      <c r="A26" s="1">
        <v>42005</v>
      </c>
      <c r="B26">
        <v>5.5</v>
      </c>
      <c r="C26">
        <v>5.86</v>
      </c>
      <c r="D26">
        <v>5.24</v>
      </c>
      <c r="E26">
        <v>5.77</v>
      </c>
      <c r="F26">
        <v>4.1059950000000001</v>
      </c>
      <c r="G26">
        <v>122658071</v>
      </c>
    </row>
    <row r="27" spans="1:7" x14ac:dyDescent="0.2">
      <c r="A27" s="1">
        <v>42036</v>
      </c>
      <c r="B27">
        <v>5.74</v>
      </c>
      <c r="C27">
        <v>6.83</v>
      </c>
      <c r="D27">
        <v>5.73</v>
      </c>
      <c r="E27">
        <v>6.7</v>
      </c>
      <c r="F27">
        <v>4.767792</v>
      </c>
      <c r="G27">
        <v>166095469</v>
      </c>
    </row>
    <row r="28" spans="1:7" x14ac:dyDescent="0.2">
      <c r="A28" s="1">
        <v>42064</v>
      </c>
      <c r="B28">
        <v>6.63</v>
      </c>
      <c r="C28">
        <v>6.82</v>
      </c>
      <c r="D28">
        <v>6.29</v>
      </c>
      <c r="E28">
        <v>6.44</v>
      </c>
      <c r="F28">
        <v>4.5827730000000004</v>
      </c>
      <c r="G28">
        <v>183102094</v>
      </c>
    </row>
    <row r="29" spans="1:7" x14ac:dyDescent="0.2">
      <c r="A29" s="1">
        <v>42095</v>
      </c>
      <c r="B29">
        <v>6.37</v>
      </c>
      <c r="C29">
        <v>6.81</v>
      </c>
      <c r="D29">
        <v>6.36</v>
      </c>
      <c r="E29">
        <v>6.44</v>
      </c>
      <c r="F29">
        <v>4.6777340000000001</v>
      </c>
      <c r="G29">
        <v>145948090</v>
      </c>
    </row>
    <row r="30" spans="1:7" x14ac:dyDescent="0.2">
      <c r="A30" s="1">
        <v>42125</v>
      </c>
      <c r="B30">
        <v>6.48</v>
      </c>
      <c r="C30">
        <v>6.7149999999999999</v>
      </c>
      <c r="D30">
        <v>6.25</v>
      </c>
      <c r="E30">
        <v>6.66</v>
      </c>
      <c r="F30">
        <v>4.8375329999999996</v>
      </c>
      <c r="G30">
        <v>169089408</v>
      </c>
    </row>
    <row r="31" spans="1:7" x14ac:dyDescent="0.2">
      <c r="A31" s="1">
        <v>42156</v>
      </c>
      <c r="B31">
        <v>6.59</v>
      </c>
      <c r="C31">
        <v>6.64</v>
      </c>
      <c r="D31">
        <v>5.84</v>
      </c>
      <c r="E31">
        <v>6.02</v>
      </c>
      <c r="F31">
        <v>4.3726649999999996</v>
      </c>
      <c r="G31">
        <v>161194348</v>
      </c>
    </row>
    <row r="32" spans="1:7" x14ac:dyDescent="0.2">
      <c r="A32" s="1">
        <v>42186</v>
      </c>
      <c r="B32">
        <v>6.05</v>
      </c>
      <c r="C32">
        <v>6.68</v>
      </c>
      <c r="D32">
        <v>6.02</v>
      </c>
      <c r="E32">
        <v>6.61</v>
      </c>
      <c r="F32">
        <v>4.8012160000000002</v>
      </c>
      <c r="G32">
        <v>166630547</v>
      </c>
    </row>
    <row r="33" spans="1:7" x14ac:dyDescent="0.2">
      <c r="A33" s="1">
        <v>42217</v>
      </c>
      <c r="B33">
        <v>6.64</v>
      </c>
      <c r="C33">
        <v>6.69</v>
      </c>
      <c r="D33">
        <v>5.63</v>
      </c>
      <c r="E33">
        <v>5.95</v>
      </c>
      <c r="F33">
        <v>4.3218199999999998</v>
      </c>
      <c r="G33">
        <v>164316551</v>
      </c>
    </row>
    <row r="34" spans="1:7" x14ac:dyDescent="0.2">
      <c r="A34" s="1">
        <v>42248</v>
      </c>
      <c r="B34">
        <v>5.8</v>
      </c>
      <c r="C34">
        <v>5.9</v>
      </c>
      <c r="D34">
        <v>5.41</v>
      </c>
      <c r="E34">
        <v>5.56</v>
      </c>
      <c r="F34">
        <v>4.0385400000000002</v>
      </c>
      <c r="G34">
        <v>205359266</v>
      </c>
    </row>
    <row r="35" spans="1:7" x14ac:dyDescent="0.2">
      <c r="A35" s="1">
        <v>42278</v>
      </c>
      <c r="B35">
        <v>5.6</v>
      </c>
      <c r="C35">
        <v>6</v>
      </c>
      <c r="D35">
        <v>5.55</v>
      </c>
      <c r="E35">
        <v>5.73</v>
      </c>
      <c r="F35">
        <v>4.2623110000000004</v>
      </c>
      <c r="G35">
        <v>112380158</v>
      </c>
    </row>
    <row r="36" spans="1:7" x14ac:dyDescent="0.2">
      <c r="A36" s="1">
        <v>42309</v>
      </c>
      <c r="B36">
        <v>5.72</v>
      </c>
      <c r="C36">
        <v>5.93</v>
      </c>
      <c r="D36">
        <v>5.59</v>
      </c>
      <c r="E36">
        <v>5.81</v>
      </c>
      <c r="F36">
        <v>4.3218199999999998</v>
      </c>
      <c r="G36">
        <v>143225761</v>
      </c>
    </row>
    <row r="37" spans="1:7" x14ac:dyDescent="0.2">
      <c r="A37" s="1">
        <v>42339</v>
      </c>
      <c r="B37">
        <v>5.82</v>
      </c>
      <c r="C37">
        <v>5.98</v>
      </c>
      <c r="D37">
        <v>5.375</v>
      </c>
      <c r="E37">
        <v>5.83</v>
      </c>
      <c r="F37">
        <v>4.336697</v>
      </c>
      <c r="G37">
        <v>123526246</v>
      </c>
    </row>
    <row r="38" spans="1:7" x14ac:dyDescent="0.2">
      <c r="A38" s="1">
        <v>42370</v>
      </c>
      <c r="B38">
        <v>5.83</v>
      </c>
      <c r="C38">
        <v>5.8849999999999998</v>
      </c>
      <c r="D38">
        <v>5.1100000000000003</v>
      </c>
      <c r="E38">
        <v>5.37</v>
      </c>
      <c r="F38">
        <v>3.9945210000000002</v>
      </c>
      <c r="G38">
        <v>111899719</v>
      </c>
    </row>
    <row r="39" spans="1:7" x14ac:dyDescent="0.2">
      <c r="A39" s="1">
        <v>42401</v>
      </c>
      <c r="B39">
        <v>5.4</v>
      </c>
      <c r="C39">
        <v>5.6</v>
      </c>
      <c r="D39">
        <v>4.8899999999999997</v>
      </c>
      <c r="E39">
        <v>5.32</v>
      </c>
      <c r="F39">
        <v>3.9573290000000001</v>
      </c>
      <c r="G39">
        <v>177221328</v>
      </c>
    </row>
    <row r="40" spans="1:7" x14ac:dyDescent="0.2">
      <c r="A40" s="1">
        <v>42430</v>
      </c>
      <c r="B40">
        <v>5.2</v>
      </c>
      <c r="C40">
        <v>5.89</v>
      </c>
      <c r="D40">
        <v>5.13</v>
      </c>
      <c r="E40">
        <v>5.79</v>
      </c>
      <c r="F40">
        <v>4.3069430000000004</v>
      </c>
      <c r="G40">
        <v>200345702</v>
      </c>
    </row>
    <row r="41" spans="1:7" x14ac:dyDescent="0.2">
      <c r="A41" s="1">
        <v>42461</v>
      </c>
      <c r="B41">
        <v>5.75</v>
      </c>
      <c r="C41">
        <v>5.9249999999999998</v>
      </c>
      <c r="D41">
        <v>5.41</v>
      </c>
      <c r="E41">
        <v>5.88</v>
      </c>
      <c r="F41">
        <v>4.4921040000000003</v>
      </c>
      <c r="G41">
        <v>125356252</v>
      </c>
    </row>
    <row r="42" spans="1:7" x14ac:dyDescent="0.2">
      <c r="A42" s="1">
        <v>42491</v>
      </c>
      <c r="B42">
        <v>5.85</v>
      </c>
      <c r="C42">
        <v>5.95</v>
      </c>
      <c r="D42">
        <v>5.38</v>
      </c>
      <c r="E42">
        <v>5.64</v>
      </c>
      <c r="F42">
        <v>4.3087520000000001</v>
      </c>
      <c r="G42">
        <v>204769630</v>
      </c>
    </row>
    <row r="43" spans="1:7" x14ac:dyDescent="0.2">
      <c r="A43" s="1">
        <v>42522</v>
      </c>
      <c r="B43">
        <v>5.61</v>
      </c>
      <c r="C43">
        <v>5.67</v>
      </c>
      <c r="D43">
        <v>5</v>
      </c>
      <c r="E43">
        <v>5.16</v>
      </c>
      <c r="F43">
        <v>3.9420500000000001</v>
      </c>
      <c r="G43">
        <v>157166861</v>
      </c>
    </row>
    <row r="44" spans="1:7" x14ac:dyDescent="0.2">
      <c r="A44" s="1">
        <v>42552</v>
      </c>
      <c r="B44">
        <v>5.2</v>
      </c>
      <c r="C44">
        <v>5.88</v>
      </c>
      <c r="D44">
        <v>5.07</v>
      </c>
      <c r="E44">
        <v>5.81</v>
      </c>
      <c r="F44">
        <v>4.4386260000000002</v>
      </c>
      <c r="G44">
        <v>137781081</v>
      </c>
    </row>
    <row r="45" spans="1:7" x14ac:dyDescent="0.2">
      <c r="A45" s="1">
        <v>42583</v>
      </c>
      <c r="B45">
        <v>5.84</v>
      </c>
      <c r="C45">
        <v>5.96</v>
      </c>
      <c r="D45">
        <v>5.24</v>
      </c>
      <c r="E45">
        <v>5.26</v>
      </c>
      <c r="F45">
        <v>4.0184470000000001</v>
      </c>
      <c r="G45">
        <v>196239904</v>
      </c>
    </row>
    <row r="46" spans="1:7" x14ac:dyDescent="0.2">
      <c r="A46" s="1">
        <v>42614</v>
      </c>
      <c r="B46">
        <v>5.26</v>
      </c>
      <c r="C46">
        <v>5.5</v>
      </c>
      <c r="D46">
        <v>5.2</v>
      </c>
      <c r="E46">
        <v>5.28</v>
      </c>
      <c r="F46">
        <v>4.1404779999999999</v>
      </c>
      <c r="G46">
        <v>160094789</v>
      </c>
    </row>
    <row r="47" spans="1:7" x14ac:dyDescent="0.2">
      <c r="A47" s="1">
        <v>42644</v>
      </c>
      <c r="B47">
        <v>5.28</v>
      </c>
      <c r="C47">
        <v>5.46</v>
      </c>
      <c r="D47">
        <v>4.46</v>
      </c>
      <c r="E47">
        <v>4.57</v>
      </c>
      <c r="F47">
        <v>3.58371</v>
      </c>
      <c r="G47">
        <v>148272713</v>
      </c>
    </row>
    <row r="48" spans="1:7" x14ac:dyDescent="0.2">
      <c r="A48" s="1">
        <v>42675</v>
      </c>
      <c r="B48">
        <v>4.5199999999999996</v>
      </c>
      <c r="C48">
        <v>4.8150000000000004</v>
      </c>
      <c r="D48">
        <v>4.3849999999999998</v>
      </c>
      <c r="E48">
        <v>4.7</v>
      </c>
      <c r="F48">
        <v>3.6856529999999998</v>
      </c>
      <c r="G48">
        <v>214056260</v>
      </c>
    </row>
    <row r="49" spans="1:7" x14ac:dyDescent="0.2">
      <c r="A49" s="1">
        <v>42705</v>
      </c>
      <c r="B49">
        <v>4.7300000000000004</v>
      </c>
      <c r="C49">
        <v>5.16</v>
      </c>
      <c r="D49">
        <v>4.57</v>
      </c>
      <c r="E49">
        <v>5.04</v>
      </c>
      <c r="F49">
        <v>3.9522750000000002</v>
      </c>
      <c r="G49">
        <v>150542967</v>
      </c>
    </row>
    <row r="50" spans="1:7" x14ac:dyDescent="0.2">
      <c r="A50" s="1">
        <v>42736</v>
      </c>
      <c r="B50">
        <v>5.04</v>
      </c>
      <c r="C50">
        <v>5.37</v>
      </c>
      <c r="D50">
        <v>4.96</v>
      </c>
      <c r="E50">
        <v>5</v>
      </c>
      <c r="F50">
        <v>3.9209079999999998</v>
      </c>
      <c r="G50">
        <v>114185574</v>
      </c>
    </row>
    <row r="51" spans="1:7" x14ac:dyDescent="0.2">
      <c r="A51" s="1">
        <v>42767</v>
      </c>
      <c r="B51">
        <v>4.9800000000000004</v>
      </c>
      <c r="C51">
        <v>5.2750000000000004</v>
      </c>
      <c r="D51">
        <v>4.74</v>
      </c>
      <c r="E51">
        <v>4.88</v>
      </c>
      <c r="F51">
        <v>3.8268059999999999</v>
      </c>
      <c r="G51">
        <v>235865348</v>
      </c>
    </row>
    <row r="52" spans="1:7" x14ac:dyDescent="0.2">
      <c r="A52" s="1">
        <v>42795</v>
      </c>
      <c r="B52">
        <v>4.8600000000000003</v>
      </c>
      <c r="C52">
        <v>5.2</v>
      </c>
      <c r="D52">
        <v>4.8600000000000003</v>
      </c>
      <c r="E52">
        <v>5.18</v>
      </c>
      <c r="F52">
        <v>4.1771789999999998</v>
      </c>
      <c r="G52">
        <v>229442338</v>
      </c>
    </row>
    <row r="53" spans="1:7" x14ac:dyDescent="0.2">
      <c r="A53" s="1">
        <v>42826</v>
      </c>
      <c r="B53">
        <v>5.18</v>
      </c>
      <c r="C53">
        <v>5.36</v>
      </c>
      <c r="D53">
        <v>5.1150000000000002</v>
      </c>
      <c r="E53">
        <v>5.36</v>
      </c>
      <c r="F53">
        <v>4.3223320000000003</v>
      </c>
      <c r="G53">
        <v>128529889</v>
      </c>
    </row>
    <row r="54" spans="1:7" x14ac:dyDescent="0.2">
      <c r="A54" s="1">
        <v>42856</v>
      </c>
      <c r="B54">
        <v>5.32</v>
      </c>
      <c r="C54">
        <v>5.46</v>
      </c>
      <c r="D54">
        <v>5.0199999999999996</v>
      </c>
      <c r="E54">
        <v>5.05</v>
      </c>
      <c r="F54">
        <v>4.0723479999999999</v>
      </c>
      <c r="G54">
        <v>180911868</v>
      </c>
    </row>
    <row r="55" spans="1:7" x14ac:dyDescent="0.2">
      <c r="A55" s="1">
        <v>42887</v>
      </c>
      <c r="B55">
        <v>5.05</v>
      </c>
      <c r="C55">
        <v>5.3250000000000002</v>
      </c>
      <c r="D55">
        <v>4.9000000000000004</v>
      </c>
      <c r="E55">
        <v>5.19</v>
      </c>
      <c r="F55">
        <v>4.1852429999999998</v>
      </c>
      <c r="G55">
        <v>168913709</v>
      </c>
    </row>
    <row r="56" spans="1:7" x14ac:dyDescent="0.2">
      <c r="A56" s="1">
        <v>42917</v>
      </c>
      <c r="B56">
        <v>5.18</v>
      </c>
      <c r="C56">
        <v>5.41</v>
      </c>
      <c r="D56">
        <v>5.0999999999999996</v>
      </c>
      <c r="E56">
        <v>5.39</v>
      </c>
      <c r="F56">
        <v>4.3465239999999996</v>
      </c>
      <c r="G56">
        <v>132971551</v>
      </c>
    </row>
    <row r="57" spans="1:7" x14ac:dyDescent="0.2">
      <c r="A57" s="1">
        <v>42948</v>
      </c>
      <c r="B57">
        <v>5.41</v>
      </c>
      <c r="C57">
        <v>5.49</v>
      </c>
      <c r="D57">
        <v>4.9000000000000004</v>
      </c>
      <c r="E57">
        <v>5.0999999999999996</v>
      </c>
      <c r="F57">
        <v>4.1126670000000001</v>
      </c>
      <c r="G57">
        <v>219998191</v>
      </c>
    </row>
    <row r="58" spans="1:7" x14ac:dyDescent="0.2">
      <c r="A58" s="1">
        <v>42979</v>
      </c>
      <c r="B58">
        <v>5.12</v>
      </c>
      <c r="C58">
        <v>5.12</v>
      </c>
      <c r="D58">
        <v>4.78</v>
      </c>
      <c r="E58">
        <v>4.83</v>
      </c>
      <c r="F58">
        <v>4.0084590000000002</v>
      </c>
      <c r="G58">
        <v>162791962</v>
      </c>
    </row>
    <row r="59" spans="1:7" x14ac:dyDescent="0.2">
      <c r="A59" s="1">
        <v>43009</v>
      </c>
      <c r="B59">
        <v>4.84</v>
      </c>
      <c r="C59">
        <v>5.12</v>
      </c>
      <c r="D59">
        <v>4.75</v>
      </c>
      <c r="E59">
        <v>4.97</v>
      </c>
      <c r="F59">
        <v>4.1246450000000001</v>
      </c>
      <c r="G59">
        <v>120975699</v>
      </c>
    </row>
    <row r="60" spans="1:7" x14ac:dyDescent="0.2">
      <c r="A60" s="1">
        <v>43040</v>
      </c>
      <c r="B60">
        <v>4.9800000000000004</v>
      </c>
      <c r="C60">
        <v>5.2450000000000001</v>
      </c>
      <c r="D60">
        <v>4.97</v>
      </c>
      <c r="E60">
        <v>5.1100000000000003</v>
      </c>
      <c r="F60">
        <v>4.2408330000000003</v>
      </c>
      <c r="G60">
        <v>97123939</v>
      </c>
    </row>
    <row r="61" spans="1:7" x14ac:dyDescent="0.2">
      <c r="A61" s="1">
        <v>43070</v>
      </c>
      <c r="B61">
        <v>5.15</v>
      </c>
      <c r="C61">
        <v>5.3</v>
      </c>
      <c r="D61">
        <v>5.0999999999999996</v>
      </c>
      <c r="E61">
        <v>5.19</v>
      </c>
      <c r="F61">
        <v>4.307226</v>
      </c>
      <c r="G61">
        <v>113416226</v>
      </c>
    </row>
    <row r="62" spans="1:7" x14ac:dyDescent="0.2">
      <c r="A62" s="1">
        <v>43101</v>
      </c>
      <c r="B62">
        <v>5.19</v>
      </c>
      <c r="C62">
        <v>5.26</v>
      </c>
      <c r="D62">
        <v>5.09</v>
      </c>
      <c r="E62">
        <v>5.25</v>
      </c>
      <c r="F62">
        <v>4.3570190000000002</v>
      </c>
      <c r="G62">
        <v>84140094</v>
      </c>
    </row>
    <row r="63" spans="1:7" x14ac:dyDescent="0.2">
      <c r="A63" s="1">
        <v>43132</v>
      </c>
      <c r="B63">
        <v>5.27</v>
      </c>
      <c r="C63">
        <v>5.39</v>
      </c>
      <c r="D63">
        <v>5.01</v>
      </c>
      <c r="E63">
        <v>5.29</v>
      </c>
      <c r="F63">
        <v>4.3902159999999997</v>
      </c>
      <c r="G63">
        <v>165985922</v>
      </c>
    </row>
    <row r="64" spans="1:7" x14ac:dyDescent="0.2">
      <c r="A64" s="1">
        <v>43160</v>
      </c>
      <c r="B64">
        <v>5.26</v>
      </c>
      <c r="C64">
        <v>5.47</v>
      </c>
      <c r="D64">
        <v>4.97</v>
      </c>
      <c r="E64">
        <v>4.99</v>
      </c>
      <c r="F64">
        <v>4.2561679999999997</v>
      </c>
      <c r="G64">
        <v>183217456</v>
      </c>
    </row>
    <row r="65" spans="1:7" x14ac:dyDescent="0.2">
      <c r="A65" s="1">
        <v>43191</v>
      </c>
      <c r="B65">
        <v>4.99</v>
      </c>
      <c r="C65">
        <v>4.99</v>
      </c>
      <c r="D65">
        <v>3.98</v>
      </c>
      <c r="E65">
        <v>4.04</v>
      </c>
      <c r="F65">
        <v>3.445875</v>
      </c>
      <c r="G65">
        <v>356428353</v>
      </c>
    </row>
    <row r="66" spans="1:7" x14ac:dyDescent="0.2">
      <c r="A66" s="1">
        <v>43221</v>
      </c>
      <c r="B66">
        <v>4.03</v>
      </c>
      <c r="C66">
        <v>4.18</v>
      </c>
      <c r="D66">
        <v>3.69</v>
      </c>
      <c r="E66">
        <v>3.9</v>
      </c>
      <c r="F66">
        <v>3.3264640000000001</v>
      </c>
      <c r="G66">
        <v>375503954</v>
      </c>
    </row>
    <row r="67" spans="1:7" x14ac:dyDescent="0.2">
      <c r="A67" s="1">
        <v>43252</v>
      </c>
      <c r="B67">
        <v>3.87</v>
      </c>
      <c r="C67">
        <v>3.88</v>
      </c>
      <c r="D67">
        <v>3.53</v>
      </c>
      <c r="E67">
        <v>3.56</v>
      </c>
      <c r="F67">
        <v>3.0364640000000001</v>
      </c>
      <c r="G67">
        <v>283077511</v>
      </c>
    </row>
    <row r="68" spans="1:7" x14ac:dyDescent="0.2">
      <c r="A68" s="1">
        <v>43282</v>
      </c>
      <c r="B68">
        <v>3.58</v>
      </c>
      <c r="C68">
        <v>3.69</v>
      </c>
      <c r="D68">
        <v>3.29</v>
      </c>
      <c r="E68">
        <v>3.4</v>
      </c>
      <c r="F68">
        <v>2.899994</v>
      </c>
      <c r="G68">
        <v>258430404</v>
      </c>
    </row>
    <row r="69" spans="1:7" x14ac:dyDescent="0.2">
      <c r="A69" s="1">
        <v>43313</v>
      </c>
      <c r="B69">
        <v>3.44</v>
      </c>
      <c r="C69">
        <v>3.58</v>
      </c>
      <c r="D69">
        <v>3.32</v>
      </c>
      <c r="E69">
        <v>3.34</v>
      </c>
      <c r="F69">
        <v>2.8488180000000001</v>
      </c>
      <c r="G69">
        <v>274486365</v>
      </c>
    </row>
    <row r="70" spans="1:7" x14ac:dyDescent="0.2">
      <c r="A70" s="1">
        <v>43344</v>
      </c>
      <c r="B70">
        <v>3.35</v>
      </c>
      <c r="C70">
        <v>3.38</v>
      </c>
      <c r="D70">
        <v>3.08</v>
      </c>
      <c r="E70">
        <v>3.19</v>
      </c>
      <c r="F70">
        <v>2.8020969999999998</v>
      </c>
      <c r="G70">
        <v>175571997</v>
      </c>
    </row>
    <row r="71" spans="1:7" x14ac:dyDescent="0.2">
      <c r="A71" s="1">
        <v>43374</v>
      </c>
      <c r="B71">
        <v>3.14</v>
      </c>
      <c r="C71">
        <v>3.35</v>
      </c>
      <c r="D71">
        <v>2.2799999999999998</v>
      </c>
      <c r="E71">
        <v>2.4700000000000002</v>
      </c>
      <c r="F71">
        <v>2.1696490000000002</v>
      </c>
      <c r="G71">
        <v>472668676</v>
      </c>
    </row>
    <row r="72" spans="1:7" x14ac:dyDescent="0.2">
      <c r="A72" s="1">
        <v>43405</v>
      </c>
      <c r="B72">
        <v>2.61</v>
      </c>
      <c r="C72">
        <v>2.77</v>
      </c>
      <c r="D72">
        <v>2.29</v>
      </c>
      <c r="E72">
        <v>2.4300000000000002</v>
      </c>
      <c r="F72">
        <v>2.1345130000000001</v>
      </c>
      <c r="G72">
        <v>334456000</v>
      </c>
    </row>
    <row r="73" spans="1:7" x14ac:dyDescent="0.2">
      <c r="A73" s="1">
        <v>43435</v>
      </c>
      <c r="B73">
        <v>2.4500000000000002</v>
      </c>
      <c r="C73">
        <v>2.5099999999999998</v>
      </c>
      <c r="D73">
        <v>2.2400000000000002</v>
      </c>
      <c r="E73">
        <v>2.4500000000000002</v>
      </c>
      <c r="F73">
        <v>2.1520809999999999</v>
      </c>
      <c r="G73">
        <v>186752247</v>
      </c>
    </row>
    <row r="74" spans="1:7" x14ac:dyDescent="0.2">
      <c r="A74" s="1">
        <v>43466</v>
      </c>
      <c r="B74">
        <v>2.4500000000000002</v>
      </c>
      <c r="C74">
        <v>2.68</v>
      </c>
      <c r="D74">
        <v>2.25</v>
      </c>
      <c r="E74">
        <v>2.2599999999999998</v>
      </c>
      <c r="F74">
        <v>1.985185</v>
      </c>
      <c r="G74">
        <v>201388550</v>
      </c>
    </row>
    <row r="75" spans="1:7" x14ac:dyDescent="0.2">
      <c r="A75" s="1">
        <v>43497</v>
      </c>
      <c r="B75">
        <v>2.2599999999999998</v>
      </c>
      <c r="C75">
        <v>2.52</v>
      </c>
      <c r="D75">
        <v>2.12</v>
      </c>
      <c r="E75">
        <v>2.36</v>
      </c>
      <c r="F75">
        <v>2.0730249999999999</v>
      </c>
      <c r="G75">
        <v>343150903</v>
      </c>
    </row>
    <row r="76" spans="1:7" x14ac:dyDescent="0.2">
      <c r="A76" s="1">
        <v>43525</v>
      </c>
      <c r="B76">
        <v>2.36</v>
      </c>
      <c r="C76">
        <v>2.4300000000000002</v>
      </c>
      <c r="D76">
        <v>2.0699999999999998</v>
      </c>
      <c r="E76">
        <v>2.1</v>
      </c>
      <c r="F76">
        <v>1.8764449999999999</v>
      </c>
      <c r="G76">
        <v>243418768</v>
      </c>
    </row>
    <row r="77" spans="1:7" x14ac:dyDescent="0.2">
      <c r="A77" s="1">
        <v>43556</v>
      </c>
      <c r="B77">
        <v>2.11</v>
      </c>
      <c r="C77">
        <v>2.36</v>
      </c>
      <c r="D77">
        <v>2.09</v>
      </c>
      <c r="E77">
        <v>2.27</v>
      </c>
      <c r="F77">
        <v>2.0283470000000001</v>
      </c>
      <c r="G77">
        <v>208350700</v>
      </c>
    </row>
    <row r="78" spans="1:7" x14ac:dyDescent="0.2">
      <c r="A78" s="1">
        <v>43586</v>
      </c>
      <c r="B78">
        <v>2.27</v>
      </c>
      <c r="C78">
        <v>2.3199999999999998</v>
      </c>
      <c r="D78">
        <v>2.14</v>
      </c>
      <c r="E78">
        <v>2.17</v>
      </c>
      <c r="F78">
        <v>1.938993</v>
      </c>
      <c r="G78">
        <v>219461806</v>
      </c>
    </row>
    <row r="79" spans="1:7" x14ac:dyDescent="0.2">
      <c r="A79" s="1">
        <v>43617</v>
      </c>
      <c r="B79">
        <v>2.17</v>
      </c>
      <c r="C79">
        <v>2.2400000000000002</v>
      </c>
      <c r="D79">
        <v>2</v>
      </c>
      <c r="E79">
        <v>2.12</v>
      </c>
      <c r="F79">
        <v>1.8943160000000001</v>
      </c>
      <c r="G79">
        <v>274391976</v>
      </c>
    </row>
    <row r="80" spans="1:7" x14ac:dyDescent="0.2">
      <c r="A80" s="1">
        <v>43647</v>
      </c>
      <c r="B80">
        <v>2.13</v>
      </c>
      <c r="C80">
        <v>2.2000000000000002</v>
      </c>
      <c r="D80">
        <v>1.74</v>
      </c>
      <c r="E80">
        <v>1.79</v>
      </c>
      <c r="F80">
        <v>1.5994459999999999</v>
      </c>
      <c r="G80">
        <v>436396802</v>
      </c>
    </row>
    <row r="81" spans="1:7" x14ac:dyDescent="0.2">
      <c r="A81" s="1">
        <v>43678</v>
      </c>
      <c r="B81">
        <v>1.7949999999999999</v>
      </c>
      <c r="C81">
        <v>1.9424999999999999</v>
      </c>
      <c r="D81">
        <v>1.605</v>
      </c>
      <c r="E81">
        <v>1.6950000000000001</v>
      </c>
      <c r="F81">
        <v>1.514559</v>
      </c>
      <c r="G81">
        <v>630033045</v>
      </c>
    </row>
    <row r="82" spans="1:7" x14ac:dyDescent="0.2">
      <c r="A82" s="1">
        <v>43709</v>
      </c>
      <c r="B82">
        <v>1.69</v>
      </c>
      <c r="C82">
        <v>1.9</v>
      </c>
      <c r="D82">
        <v>1.605</v>
      </c>
      <c r="E82">
        <v>1.825</v>
      </c>
      <c r="F82">
        <v>1.6307199999999999</v>
      </c>
      <c r="G82">
        <v>310107259</v>
      </c>
    </row>
    <row r="83" spans="1:7" x14ac:dyDescent="0.2">
      <c r="A83" s="1">
        <v>43739</v>
      </c>
      <c r="B83">
        <v>1.81</v>
      </c>
      <c r="C83">
        <v>1.88</v>
      </c>
      <c r="D83">
        <v>1.57</v>
      </c>
      <c r="E83">
        <v>1.835</v>
      </c>
      <c r="F83">
        <v>1.6396550000000001</v>
      </c>
      <c r="G83">
        <v>329901698</v>
      </c>
    </row>
    <row r="84" spans="1:7" x14ac:dyDescent="0.2">
      <c r="A84" s="1">
        <v>43770</v>
      </c>
      <c r="B84">
        <v>1.82</v>
      </c>
      <c r="C84">
        <v>2.0299999999999998</v>
      </c>
      <c r="D84">
        <v>1.82</v>
      </c>
      <c r="E84">
        <v>1.9550000000000001</v>
      </c>
      <c r="F84">
        <v>1.7468809999999999</v>
      </c>
      <c r="G84">
        <v>243107614</v>
      </c>
    </row>
    <row r="85" spans="1:7" x14ac:dyDescent="0.2">
      <c r="A85" s="1">
        <v>43800</v>
      </c>
      <c r="B85">
        <v>1.96</v>
      </c>
      <c r="C85">
        <v>1.98</v>
      </c>
      <c r="D85">
        <v>1.835</v>
      </c>
      <c r="E85">
        <v>1.915</v>
      </c>
      <c r="F85">
        <v>1.711139</v>
      </c>
      <c r="G85">
        <v>175043484</v>
      </c>
    </row>
    <row r="86" spans="1:7" x14ac:dyDescent="0.2">
      <c r="A86" s="1">
        <v>43831</v>
      </c>
      <c r="B86">
        <v>1.915</v>
      </c>
      <c r="C86">
        <v>1.9650000000000001</v>
      </c>
      <c r="D86">
        <v>1.81</v>
      </c>
      <c r="E86">
        <v>1.825</v>
      </c>
      <c r="F86">
        <v>1.6307199999999999</v>
      </c>
      <c r="G86">
        <v>158215021</v>
      </c>
    </row>
    <row r="87" spans="1:7" x14ac:dyDescent="0.2">
      <c r="A87" s="1">
        <v>43862</v>
      </c>
      <c r="B87">
        <v>1.8049999999999999</v>
      </c>
      <c r="C87">
        <v>2.09</v>
      </c>
      <c r="D87">
        <v>1.665</v>
      </c>
      <c r="E87">
        <v>1.675</v>
      </c>
      <c r="F87">
        <v>1.496688</v>
      </c>
      <c r="G87">
        <v>430009890</v>
      </c>
    </row>
    <row r="88" spans="1:7" x14ac:dyDescent="0.2">
      <c r="A88" s="1">
        <v>43891</v>
      </c>
      <c r="B88">
        <v>1.65</v>
      </c>
      <c r="C88">
        <v>1.74</v>
      </c>
      <c r="D88">
        <v>1.08</v>
      </c>
      <c r="E88">
        <v>1.335</v>
      </c>
      <c r="F88">
        <v>1.1928829999999999</v>
      </c>
      <c r="G88">
        <v>703525007</v>
      </c>
    </row>
    <row r="89" spans="1:7" x14ac:dyDescent="0.2">
      <c r="A89" s="1">
        <v>43922</v>
      </c>
      <c r="B89">
        <v>1.37</v>
      </c>
      <c r="C89">
        <v>1.48</v>
      </c>
      <c r="D89">
        <v>1.18</v>
      </c>
      <c r="E89">
        <v>1.43</v>
      </c>
      <c r="F89">
        <v>1.2777700000000001</v>
      </c>
      <c r="G89">
        <v>324717508</v>
      </c>
    </row>
    <row r="90" spans="1:7" x14ac:dyDescent="0.2">
      <c r="A90" s="1">
        <v>43952</v>
      </c>
      <c r="B90">
        <v>1.375</v>
      </c>
      <c r="C90">
        <v>1.75</v>
      </c>
      <c r="D90">
        <v>1.3</v>
      </c>
      <c r="E90">
        <v>1.63</v>
      </c>
      <c r="F90">
        <v>1.4564790000000001</v>
      </c>
      <c r="G90">
        <v>246052678</v>
      </c>
    </row>
    <row r="91" spans="1:7" x14ac:dyDescent="0.2">
      <c r="A91" s="1">
        <v>43983</v>
      </c>
      <c r="B91">
        <v>1.61</v>
      </c>
      <c r="C91">
        <v>1.97</v>
      </c>
      <c r="D91">
        <v>1.605</v>
      </c>
      <c r="E91">
        <v>1.855</v>
      </c>
      <c r="F91">
        <v>1.6575260000000001</v>
      </c>
      <c r="G91">
        <v>397510529</v>
      </c>
    </row>
    <row r="92" spans="1:7" x14ac:dyDescent="0.2">
      <c r="A92" s="1">
        <v>44013</v>
      </c>
      <c r="B92">
        <v>1.92</v>
      </c>
      <c r="C92">
        <v>1.9650000000000001</v>
      </c>
      <c r="D92">
        <v>1.4650000000000001</v>
      </c>
      <c r="E92">
        <v>1.4650000000000001</v>
      </c>
      <c r="F92">
        <v>1.3090440000000001</v>
      </c>
      <c r="G92">
        <v>268783105</v>
      </c>
    </row>
    <row r="93" spans="1:7" x14ac:dyDescent="0.2">
      <c r="A93" s="1">
        <v>44044</v>
      </c>
      <c r="B93">
        <v>1.4450000000000001</v>
      </c>
      <c r="C93">
        <v>1.58</v>
      </c>
      <c r="D93">
        <v>1.37</v>
      </c>
      <c r="E93">
        <v>1.53</v>
      </c>
      <c r="F93">
        <v>1.367124</v>
      </c>
      <c r="G93">
        <v>475287442</v>
      </c>
    </row>
    <row r="94" spans="1:7" x14ac:dyDescent="0.2">
      <c r="A94" s="1">
        <v>44075</v>
      </c>
      <c r="B94">
        <v>1.5349999999999999</v>
      </c>
      <c r="C94">
        <v>1.667</v>
      </c>
      <c r="D94">
        <v>1.3049999999999999</v>
      </c>
      <c r="E94">
        <v>1.3049999999999999</v>
      </c>
      <c r="F94">
        <v>1.1660759999999999</v>
      </c>
      <c r="G94">
        <v>380954447</v>
      </c>
    </row>
    <row r="95" spans="1:7" x14ac:dyDescent="0.2">
      <c r="A95" s="1">
        <v>44105</v>
      </c>
      <c r="B95">
        <v>1.31</v>
      </c>
      <c r="C95">
        <v>1.575</v>
      </c>
      <c r="D95">
        <v>1.27</v>
      </c>
      <c r="E95">
        <v>1.53</v>
      </c>
      <c r="F95">
        <v>1.463063</v>
      </c>
      <c r="G95">
        <v>302775673</v>
      </c>
    </row>
    <row r="96" spans="1:7" x14ac:dyDescent="0.2">
      <c r="A96" s="1">
        <v>44136</v>
      </c>
      <c r="B96">
        <v>1.605</v>
      </c>
      <c r="C96">
        <v>1.7649999999999999</v>
      </c>
      <c r="D96">
        <v>1.605</v>
      </c>
      <c r="E96">
        <v>1.71</v>
      </c>
      <c r="F96">
        <v>1.6351880000000001</v>
      </c>
      <c r="G96">
        <v>227400559</v>
      </c>
    </row>
    <row r="97" spans="1:7" x14ac:dyDescent="0.2">
      <c r="A97" s="1">
        <v>44166</v>
      </c>
      <c r="B97">
        <v>1.71</v>
      </c>
      <c r="C97">
        <v>1.77</v>
      </c>
      <c r="D97">
        <v>1.56</v>
      </c>
      <c r="E97">
        <v>1.56</v>
      </c>
      <c r="F97">
        <v>1.4917499999999999</v>
      </c>
      <c r="G97">
        <v>207639042</v>
      </c>
    </row>
    <row r="98" spans="1:7" x14ac:dyDescent="0.2">
      <c r="A98" s="1">
        <v>44197</v>
      </c>
      <c r="B98">
        <v>1.56</v>
      </c>
      <c r="C98">
        <v>1.635</v>
      </c>
      <c r="D98">
        <v>1.47</v>
      </c>
      <c r="E98">
        <v>1.4850000000000001</v>
      </c>
      <c r="F98">
        <v>1.420031</v>
      </c>
      <c r="G98">
        <v>139797371</v>
      </c>
    </row>
    <row r="99" spans="1:7" x14ac:dyDescent="0.2">
      <c r="A99" s="1">
        <v>44228</v>
      </c>
      <c r="B99">
        <v>1.48</v>
      </c>
      <c r="C99">
        <v>1.5825</v>
      </c>
      <c r="D99">
        <v>1.31</v>
      </c>
      <c r="E99">
        <v>1.5</v>
      </c>
      <c r="F99">
        <v>1.434375</v>
      </c>
      <c r="G99">
        <v>263246832</v>
      </c>
    </row>
    <row r="100" spans="1:7" x14ac:dyDescent="0.2">
      <c r="A100" s="1">
        <v>44256</v>
      </c>
      <c r="B100">
        <v>1.4950000000000001</v>
      </c>
      <c r="C100">
        <v>1.5</v>
      </c>
      <c r="D100">
        <v>1.2649999999999999</v>
      </c>
      <c r="E100">
        <v>1.2649999999999999</v>
      </c>
      <c r="F100">
        <v>1.2096560000000001</v>
      </c>
      <c r="G100">
        <v>262350285</v>
      </c>
    </row>
    <row r="101" spans="1:7" x14ac:dyDescent="0.2">
      <c r="A101" s="1">
        <v>44287</v>
      </c>
      <c r="B101">
        <v>1.29</v>
      </c>
      <c r="C101">
        <v>1.335</v>
      </c>
      <c r="D101">
        <v>1.075</v>
      </c>
      <c r="E101">
        <v>1.115</v>
      </c>
      <c r="F101">
        <v>1.066219</v>
      </c>
      <c r="G101">
        <v>398856686</v>
      </c>
    </row>
    <row r="102" spans="1:7" x14ac:dyDescent="0.2">
      <c r="A102" s="1">
        <v>44317</v>
      </c>
      <c r="B102">
        <v>1.1100000000000001</v>
      </c>
      <c r="C102">
        <v>1.1850000000000001</v>
      </c>
      <c r="D102">
        <v>1.05</v>
      </c>
      <c r="E102">
        <v>1.125</v>
      </c>
      <c r="F102">
        <v>1.0757810000000001</v>
      </c>
      <c r="G102">
        <v>727050268</v>
      </c>
    </row>
    <row r="103" spans="1:7" x14ac:dyDescent="0.2">
      <c r="A103" s="1">
        <v>44348</v>
      </c>
      <c r="B103">
        <v>1.115</v>
      </c>
      <c r="C103">
        <v>1.2649999999999999</v>
      </c>
      <c r="D103">
        <v>1.095</v>
      </c>
      <c r="E103">
        <v>1.125</v>
      </c>
      <c r="F103">
        <v>1.0757810000000001</v>
      </c>
      <c r="G103">
        <v>378253051</v>
      </c>
    </row>
    <row r="104" spans="1:7" x14ac:dyDescent="0.2">
      <c r="A104" s="1">
        <v>44378</v>
      </c>
      <c r="B104">
        <v>1.125</v>
      </c>
      <c r="C104">
        <v>1.1499999999999999</v>
      </c>
      <c r="D104">
        <v>1.0375000000000001</v>
      </c>
      <c r="E104">
        <v>1.04</v>
      </c>
      <c r="F104">
        <v>0.99450000000000005</v>
      </c>
      <c r="G104">
        <v>205407125</v>
      </c>
    </row>
    <row r="105" spans="1:7" x14ac:dyDescent="0.2">
      <c r="A105" s="1">
        <v>44409</v>
      </c>
      <c r="B105">
        <v>1.0449999999999999</v>
      </c>
      <c r="C105">
        <v>1.155</v>
      </c>
      <c r="D105">
        <v>1.04</v>
      </c>
      <c r="E105">
        <v>1.1000000000000001</v>
      </c>
      <c r="F105">
        <v>1.0518749999999999</v>
      </c>
      <c r="G105">
        <v>247829035</v>
      </c>
    </row>
    <row r="106" spans="1:7" x14ac:dyDescent="0.2">
      <c r="A106" s="1">
        <v>44440</v>
      </c>
      <c r="B106">
        <v>1.105</v>
      </c>
      <c r="C106">
        <v>1.125</v>
      </c>
      <c r="D106">
        <v>0.88500000000000001</v>
      </c>
      <c r="E106">
        <v>0.99</v>
      </c>
      <c r="F106">
        <v>0.94668799999999997</v>
      </c>
      <c r="G106">
        <v>497838736</v>
      </c>
    </row>
    <row r="107" spans="1:7" x14ac:dyDescent="0.2">
      <c r="A107" s="1">
        <v>44470</v>
      </c>
      <c r="B107">
        <v>0.97499999999999998</v>
      </c>
      <c r="C107">
        <v>1.18</v>
      </c>
      <c r="D107">
        <v>0.97499999999999998</v>
      </c>
      <c r="E107">
        <v>1.08</v>
      </c>
      <c r="F107">
        <v>1.0327500000000001</v>
      </c>
      <c r="G107">
        <v>260173531</v>
      </c>
    </row>
    <row r="108" spans="1:7" x14ac:dyDescent="0.2">
      <c r="A108" s="1">
        <v>44501</v>
      </c>
      <c r="B108">
        <v>1.0900000000000001</v>
      </c>
      <c r="C108">
        <v>1.2050000000000001</v>
      </c>
      <c r="D108">
        <v>0.99</v>
      </c>
      <c r="E108">
        <v>1.0349999999999999</v>
      </c>
      <c r="F108">
        <v>0.98971900000000002</v>
      </c>
      <c r="G108">
        <v>324266317</v>
      </c>
    </row>
    <row r="109" spans="1:7" x14ac:dyDescent="0.2">
      <c r="A109" s="1">
        <v>44531</v>
      </c>
      <c r="B109">
        <v>1.0249999999999999</v>
      </c>
      <c r="C109">
        <v>1.0349999999999999</v>
      </c>
      <c r="D109">
        <v>0.89500000000000002</v>
      </c>
      <c r="E109">
        <v>1.01</v>
      </c>
      <c r="F109">
        <v>0.96581300000000003</v>
      </c>
      <c r="G109">
        <v>303641062</v>
      </c>
    </row>
    <row r="110" spans="1:7" x14ac:dyDescent="0.2">
      <c r="A110" s="1">
        <v>44562</v>
      </c>
      <c r="B110">
        <v>1.01</v>
      </c>
      <c r="C110">
        <v>1.02</v>
      </c>
      <c r="D110">
        <v>0.85499999999999998</v>
      </c>
      <c r="E110">
        <v>0.875</v>
      </c>
      <c r="F110">
        <v>0.83671899999999999</v>
      </c>
      <c r="G110">
        <v>280433891</v>
      </c>
    </row>
    <row r="111" spans="1:7" x14ac:dyDescent="0.2">
      <c r="A111" s="1">
        <v>44593</v>
      </c>
      <c r="B111">
        <v>0.88</v>
      </c>
      <c r="C111">
        <v>1.07</v>
      </c>
      <c r="D111">
        <v>0.88</v>
      </c>
      <c r="E111">
        <v>0.94499999999999995</v>
      </c>
      <c r="F111">
        <v>0.90365600000000001</v>
      </c>
      <c r="G111">
        <v>394766431</v>
      </c>
    </row>
    <row r="112" spans="1:7" x14ac:dyDescent="0.2">
      <c r="A112" s="1">
        <v>44621</v>
      </c>
      <c r="B112">
        <v>0.95499999999999996</v>
      </c>
      <c r="C112">
        <v>0.99</v>
      </c>
      <c r="D112">
        <v>0.87</v>
      </c>
      <c r="E112">
        <v>0.96499999999999997</v>
      </c>
      <c r="F112">
        <v>0.92278099999999996</v>
      </c>
      <c r="G112">
        <v>246505778</v>
      </c>
    </row>
    <row r="113" spans="1:7" x14ac:dyDescent="0.2">
      <c r="A113" s="1">
        <v>44652</v>
      </c>
      <c r="B113">
        <v>0.95499999999999996</v>
      </c>
      <c r="C113">
        <v>1.18</v>
      </c>
      <c r="D113">
        <v>0.94</v>
      </c>
      <c r="E113">
        <v>1.1599999999999999</v>
      </c>
      <c r="F113">
        <v>1.1092500000000001</v>
      </c>
      <c r="G113">
        <v>270550418</v>
      </c>
    </row>
    <row r="114" spans="1:7" x14ac:dyDescent="0.2">
      <c r="A114" s="1">
        <v>44682</v>
      </c>
      <c r="B114">
        <v>1.135</v>
      </c>
      <c r="C114">
        <v>1.22</v>
      </c>
      <c r="D114">
        <v>1.08</v>
      </c>
      <c r="E114">
        <v>1.095</v>
      </c>
      <c r="F114">
        <v>1.047094</v>
      </c>
      <c r="G114">
        <v>280689990</v>
      </c>
    </row>
    <row r="115" spans="1:7" x14ac:dyDescent="0.2">
      <c r="A115" s="1">
        <v>44713</v>
      </c>
      <c r="B115">
        <v>1.095</v>
      </c>
      <c r="C115">
        <v>1.1599999999999999</v>
      </c>
      <c r="D115">
        <v>0.95</v>
      </c>
      <c r="E115">
        <v>0.95499999999999996</v>
      </c>
      <c r="F115">
        <v>0.913219</v>
      </c>
      <c r="G115">
        <v>296635558</v>
      </c>
    </row>
    <row r="116" spans="1:7" x14ac:dyDescent="0.2">
      <c r="A116" s="1">
        <v>44743</v>
      </c>
      <c r="B116">
        <v>0.96</v>
      </c>
      <c r="C116">
        <v>1.095</v>
      </c>
      <c r="D116">
        <v>0.95499999999999996</v>
      </c>
      <c r="E116">
        <v>1.085</v>
      </c>
      <c r="F116">
        <v>1.037531</v>
      </c>
      <c r="G116">
        <v>141527406</v>
      </c>
    </row>
    <row r="117" spans="1:7" x14ac:dyDescent="0.2">
      <c r="A117" s="1">
        <v>44774</v>
      </c>
      <c r="B117">
        <v>1.0900000000000001</v>
      </c>
      <c r="C117">
        <v>1.2150000000000001</v>
      </c>
      <c r="D117">
        <v>1.0725</v>
      </c>
      <c r="E117">
        <v>1.165</v>
      </c>
      <c r="F117">
        <v>1.114031</v>
      </c>
      <c r="G117">
        <v>286396683</v>
      </c>
    </row>
    <row r="118" spans="1:7" x14ac:dyDescent="0.2">
      <c r="A118" s="1">
        <v>44805</v>
      </c>
      <c r="B118">
        <v>1.1499999999999999</v>
      </c>
      <c r="C118">
        <v>1.2150000000000001</v>
      </c>
      <c r="D118">
        <v>1.0774999999999999</v>
      </c>
      <c r="E118">
        <v>1.095</v>
      </c>
      <c r="F118">
        <v>1.047094</v>
      </c>
      <c r="G118">
        <v>316359886</v>
      </c>
    </row>
    <row r="119" spans="1:7" x14ac:dyDescent="0.2">
      <c r="A119" s="1">
        <v>44835</v>
      </c>
      <c r="B119">
        <v>1.0900000000000001</v>
      </c>
      <c r="C119">
        <v>1.2625</v>
      </c>
      <c r="D119">
        <v>1.0649999999999999</v>
      </c>
      <c r="E119">
        <v>1.26</v>
      </c>
      <c r="F119">
        <v>1.2048749999999999</v>
      </c>
      <c r="G119">
        <v>266944334</v>
      </c>
    </row>
    <row r="120" spans="1:7" x14ac:dyDescent="0.2">
      <c r="A120" s="1">
        <v>44866</v>
      </c>
      <c r="B120">
        <v>1.26</v>
      </c>
      <c r="C120">
        <v>1.365</v>
      </c>
      <c r="D120">
        <v>1.2450000000000001</v>
      </c>
      <c r="E120">
        <v>1.36</v>
      </c>
      <c r="F120">
        <v>1.3005</v>
      </c>
      <c r="G120">
        <v>201867553</v>
      </c>
    </row>
    <row r="121" spans="1:7" x14ac:dyDescent="0.2">
      <c r="A121" s="1">
        <v>44896</v>
      </c>
      <c r="B121">
        <v>1.395</v>
      </c>
      <c r="C121">
        <v>1.4</v>
      </c>
      <c r="D121">
        <v>1.3049999999999999</v>
      </c>
      <c r="E121">
        <v>1.3149999999999999</v>
      </c>
      <c r="F121">
        <v>1.2574689999999999</v>
      </c>
      <c r="G121">
        <v>218567587</v>
      </c>
    </row>
    <row r="122" spans="1:7" x14ac:dyDescent="0.2">
      <c r="A122" s="1">
        <v>44927</v>
      </c>
      <c r="B122">
        <v>1.3149999999999999</v>
      </c>
      <c r="C122">
        <v>1.365</v>
      </c>
      <c r="D122">
        <v>1.2549999999999999</v>
      </c>
      <c r="E122">
        <v>1.335</v>
      </c>
      <c r="F122">
        <v>1.276594</v>
      </c>
      <c r="G122">
        <v>181995216</v>
      </c>
    </row>
    <row r="123" spans="1:7" x14ac:dyDescent="0.2">
      <c r="A123" s="1">
        <v>44958</v>
      </c>
      <c r="B123">
        <v>1.3149999999999999</v>
      </c>
      <c r="C123">
        <v>1.37</v>
      </c>
      <c r="D123">
        <v>1.0349999999999999</v>
      </c>
      <c r="E123">
        <v>1.0349999999999999</v>
      </c>
      <c r="F123">
        <v>0.98971900000000002</v>
      </c>
      <c r="G123">
        <v>321145591</v>
      </c>
    </row>
    <row r="124" spans="1:7" x14ac:dyDescent="0.2">
      <c r="A124" s="1">
        <v>44986</v>
      </c>
      <c r="B124">
        <v>1.01</v>
      </c>
      <c r="C124">
        <v>1.095</v>
      </c>
      <c r="D124">
        <v>0.95250000000000001</v>
      </c>
      <c r="E124">
        <v>1.05</v>
      </c>
      <c r="F124">
        <v>1.0040629999999999</v>
      </c>
      <c r="G124">
        <v>411829928</v>
      </c>
    </row>
    <row r="125" spans="1:7" x14ac:dyDescent="0.2">
      <c r="A125" s="1">
        <v>45017</v>
      </c>
      <c r="B125">
        <v>1.07</v>
      </c>
      <c r="C125">
        <v>1.1499999999999999</v>
      </c>
      <c r="D125">
        <v>1.06</v>
      </c>
      <c r="E125">
        <v>1.135</v>
      </c>
      <c r="F125">
        <v>1.112209</v>
      </c>
      <c r="G125">
        <v>195455326</v>
      </c>
    </row>
    <row r="126" spans="1:7" x14ac:dyDescent="0.2">
      <c r="A126" s="1">
        <v>45047</v>
      </c>
      <c r="B126">
        <v>1.145</v>
      </c>
      <c r="C126">
        <v>1.165</v>
      </c>
      <c r="D126">
        <v>1.0275000000000001</v>
      </c>
      <c r="E126">
        <v>1.095</v>
      </c>
      <c r="F126">
        <v>1.0730120000000001</v>
      </c>
      <c r="G126">
        <v>291727083</v>
      </c>
    </row>
    <row r="127" spans="1:7" x14ac:dyDescent="0.2">
      <c r="A127" s="1">
        <v>45078</v>
      </c>
      <c r="B127">
        <v>1.0900000000000001</v>
      </c>
      <c r="C127">
        <v>1.175</v>
      </c>
      <c r="D127">
        <v>1.08</v>
      </c>
      <c r="E127">
        <v>1.1299999999999999</v>
      </c>
      <c r="F127">
        <v>1.1073090000000001</v>
      </c>
      <c r="G127">
        <v>227416793</v>
      </c>
    </row>
    <row r="128" spans="1:7"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51"/>
  <sheetViews>
    <sheetView topLeftCell="A80" zoomScale="70" zoomScaleNormal="70" workbookViewId="0"/>
  </sheetViews>
  <sheetFormatPr baseColWidth="10" defaultColWidth="8.83203125" defaultRowHeight="15" x14ac:dyDescent="0.2"/>
  <cols>
    <col min="1" max="1" width="12.33203125" customWidth="1"/>
  </cols>
  <sheetData>
    <row r="1" spans="1:7" x14ac:dyDescent="0.2">
      <c r="A1" t="s">
        <v>0</v>
      </c>
      <c r="B1" t="s">
        <v>1</v>
      </c>
      <c r="C1" t="s">
        <v>2</v>
      </c>
      <c r="D1" t="s">
        <v>3</v>
      </c>
      <c r="E1" t="s">
        <v>4</v>
      </c>
      <c r="F1" t="s">
        <v>5</v>
      </c>
      <c r="G1" t="s">
        <v>6</v>
      </c>
    </row>
    <row r="2" spans="1:7" x14ac:dyDescent="0.2">
      <c r="A2" s="1">
        <v>41275</v>
      </c>
      <c r="B2">
        <v>1.7985949999999999</v>
      </c>
      <c r="C2">
        <v>1.9216569999999999</v>
      </c>
      <c r="D2">
        <v>1.765463</v>
      </c>
      <c r="E2">
        <v>1.8553930000000001</v>
      </c>
      <c r="F2">
        <v>0.901756</v>
      </c>
      <c r="G2">
        <v>52882863</v>
      </c>
    </row>
    <row r="3" spans="1:7" x14ac:dyDescent="0.2">
      <c r="A3" s="1">
        <v>41306</v>
      </c>
      <c r="B3">
        <v>1.874325</v>
      </c>
      <c r="C3">
        <v>2.3571059999999999</v>
      </c>
      <c r="D3">
        <v>1.8695919999999999</v>
      </c>
      <c r="E3">
        <v>2.3571059999999999</v>
      </c>
      <c r="F3">
        <v>1.1455979999999999</v>
      </c>
      <c r="G3">
        <v>115153511</v>
      </c>
    </row>
    <row r="4" spans="1:7" x14ac:dyDescent="0.2">
      <c r="A4" s="1">
        <v>41334</v>
      </c>
      <c r="B4">
        <v>2.3665729999999998</v>
      </c>
      <c r="C4">
        <v>2.7357580000000001</v>
      </c>
      <c r="D4">
        <v>2.3192409999999999</v>
      </c>
      <c r="E4">
        <v>2.5842969999999998</v>
      </c>
      <c r="F4">
        <v>1.2560169999999999</v>
      </c>
      <c r="G4">
        <v>113586276</v>
      </c>
    </row>
    <row r="5" spans="1:7" x14ac:dyDescent="0.2">
      <c r="A5" s="1">
        <v>41365</v>
      </c>
      <c r="B5">
        <v>2.5842969999999998</v>
      </c>
      <c r="C5">
        <v>2.8398870000000001</v>
      </c>
      <c r="D5">
        <v>2.394971</v>
      </c>
      <c r="E5">
        <v>2.8398870000000001</v>
      </c>
      <c r="F5">
        <v>1.3802380000000001</v>
      </c>
      <c r="G5">
        <v>69171939</v>
      </c>
    </row>
    <row r="6" spans="1:7" x14ac:dyDescent="0.2">
      <c r="A6" s="1">
        <v>41395</v>
      </c>
      <c r="B6">
        <v>2.8493539999999999</v>
      </c>
      <c r="C6">
        <v>2.8588200000000001</v>
      </c>
      <c r="D6">
        <v>2.3287070000000001</v>
      </c>
      <c r="E6">
        <v>2.376039</v>
      </c>
      <c r="F6">
        <v>1.1735930000000001</v>
      </c>
      <c r="G6">
        <v>64382110</v>
      </c>
    </row>
    <row r="7" spans="1:7" x14ac:dyDescent="0.2">
      <c r="A7" s="1">
        <v>41426</v>
      </c>
      <c r="B7">
        <v>2.290842</v>
      </c>
      <c r="C7">
        <v>2.5085670000000002</v>
      </c>
      <c r="D7">
        <v>2.2245780000000002</v>
      </c>
      <c r="E7">
        <v>2.413904</v>
      </c>
      <c r="F7">
        <v>1.192296</v>
      </c>
      <c r="G7">
        <v>45016273</v>
      </c>
    </row>
    <row r="8" spans="1:7" x14ac:dyDescent="0.2">
      <c r="A8" s="1">
        <v>41456</v>
      </c>
      <c r="B8">
        <v>2.3665729999999998</v>
      </c>
      <c r="C8">
        <v>2.5653649999999999</v>
      </c>
      <c r="D8">
        <v>2.2340450000000001</v>
      </c>
      <c r="E8">
        <v>2.518033</v>
      </c>
      <c r="F8">
        <v>1.2437290000000001</v>
      </c>
      <c r="G8">
        <v>36653824</v>
      </c>
    </row>
    <row r="9" spans="1:7" x14ac:dyDescent="0.2">
      <c r="A9" s="1">
        <v>41487</v>
      </c>
      <c r="B9">
        <v>2.5653649999999999</v>
      </c>
      <c r="C9">
        <v>2.8493539999999999</v>
      </c>
      <c r="D9">
        <v>2.5085670000000002</v>
      </c>
      <c r="E9">
        <v>2.8493539999999999</v>
      </c>
      <c r="F9">
        <v>1.4073770000000001</v>
      </c>
      <c r="G9">
        <v>47277363</v>
      </c>
    </row>
    <row r="10" spans="1:7" x14ac:dyDescent="0.2">
      <c r="A10" s="1">
        <v>41518</v>
      </c>
      <c r="B10">
        <v>2.8966850000000002</v>
      </c>
      <c r="C10">
        <v>3.1522749999999999</v>
      </c>
      <c r="D10">
        <v>2.7546909999999998</v>
      </c>
      <c r="E10">
        <v>3.0102799999999998</v>
      </c>
      <c r="F10">
        <v>1.486863</v>
      </c>
      <c r="G10">
        <v>67890940</v>
      </c>
    </row>
    <row r="11" spans="1:7" x14ac:dyDescent="0.2">
      <c r="A11" s="1">
        <v>41548</v>
      </c>
      <c r="B11">
        <v>3.0197470000000002</v>
      </c>
      <c r="C11">
        <v>3.1428090000000002</v>
      </c>
      <c r="D11">
        <v>2.944016</v>
      </c>
      <c r="E11">
        <v>3.0860110000000001</v>
      </c>
      <c r="F11">
        <v>1.5242690000000001</v>
      </c>
      <c r="G11">
        <v>45312584</v>
      </c>
    </row>
    <row r="12" spans="1:7" x14ac:dyDescent="0.2">
      <c r="A12" s="1">
        <v>41579</v>
      </c>
      <c r="B12">
        <v>3.067078</v>
      </c>
      <c r="C12">
        <v>3.2422049999999998</v>
      </c>
      <c r="D12">
        <v>2.944016</v>
      </c>
      <c r="E12">
        <v>3.0576120000000002</v>
      </c>
      <c r="F12">
        <v>1.5317149999999999</v>
      </c>
      <c r="G12">
        <v>37189864</v>
      </c>
    </row>
    <row r="13" spans="1:7" x14ac:dyDescent="0.2">
      <c r="A13" s="1">
        <v>41609</v>
      </c>
      <c r="B13">
        <v>3.0765449999999999</v>
      </c>
      <c r="C13">
        <v>3.0765449999999999</v>
      </c>
      <c r="D13">
        <v>2.7262919999999999</v>
      </c>
      <c r="E13">
        <v>2.9913479999999999</v>
      </c>
      <c r="F13">
        <v>1.4985200000000001</v>
      </c>
      <c r="G13">
        <v>35023595</v>
      </c>
    </row>
    <row r="14" spans="1:7" x14ac:dyDescent="0.2">
      <c r="A14" s="1">
        <v>41640</v>
      </c>
      <c r="B14">
        <v>2.9913479999999999</v>
      </c>
      <c r="C14">
        <v>3.1428090000000002</v>
      </c>
      <c r="D14">
        <v>2.8114880000000002</v>
      </c>
      <c r="E14">
        <v>2.8398870000000001</v>
      </c>
      <c r="F14">
        <v>1.4226449999999999</v>
      </c>
      <c r="G14">
        <v>40778344</v>
      </c>
    </row>
    <row r="15" spans="1:7" x14ac:dyDescent="0.2">
      <c r="A15" s="1">
        <v>41671</v>
      </c>
      <c r="B15">
        <v>2.8114880000000002</v>
      </c>
      <c r="C15">
        <v>3.0765449999999999</v>
      </c>
      <c r="D15">
        <v>2.7262919999999999</v>
      </c>
      <c r="E15">
        <v>3.0386790000000001</v>
      </c>
      <c r="F15">
        <v>1.52223</v>
      </c>
      <c r="G15">
        <v>46689661</v>
      </c>
    </row>
    <row r="16" spans="1:7" x14ac:dyDescent="0.2">
      <c r="A16" s="1">
        <v>41699</v>
      </c>
      <c r="B16">
        <v>3.0292129999999999</v>
      </c>
      <c r="C16">
        <v>3.2185389999999998</v>
      </c>
      <c r="D16">
        <v>2.9061509999999999</v>
      </c>
      <c r="E16">
        <v>3.1238760000000001</v>
      </c>
      <c r="F16">
        <v>1.5649090000000001</v>
      </c>
      <c r="G16">
        <v>57484700</v>
      </c>
    </row>
    <row r="17" spans="1:7" x14ac:dyDescent="0.2">
      <c r="A17" s="1">
        <v>41730</v>
      </c>
      <c r="B17">
        <v>3.104943</v>
      </c>
      <c r="C17">
        <v>3.19014</v>
      </c>
      <c r="D17">
        <v>2.9629490000000001</v>
      </c>
      <c r="E17">
        <v>3.104943</v>
      </c>
      <c r="F17">
        <v>1.5554250000000001</v>
      </c>
      <c r="G17">
        <v>44337824</v>
      </c>
    </row>
    <row r="18" spans="1:7" x14ac:dyDescent="0.2">
      <c r="A18" s="1">
        <v>41760</v>
      </c>
      <c r="B18">
        <v>3.1238760000000001</v>
      </c>
      <c r="C18">
        <v>3.1712069999999999</v>
      </c>
      <c r="D18">
        <v>2.9392830000000001</v>
      </c>
      <c r="E18">
        <v>3.0292129999999999</v>
      </c>
      <c r="F18">
        <v>1.5457639999999999</v>
      </c>
      <c r="G18">
        <v>37062125</v>
      </c>
    </row>
    <row r="19" spans="1:7" x14ac:dyDescent="0.2">
      <c r="A19" s="1">
        <v>41791</v>
      </c>
      <c r="B19">
        <v>3.0292129999999999</v>
      </c>
      <c r="C19">
        <v>3.0528789999999999</v>
      </c>
      <c r="D19">
        <v>2.764157</v>
      </c>
      <c r="E19">
        <v>2.9345500000000002</v>
      </c>
      <c r="F19">
        <v>1.4974590000000001</v>
      </c>
      <c r="G19">
        <v>30512159</v>
      </c>
    </row>
    <row r="20" spans="1:7" x14ac:dyDescent="0.2">
      <c r="A20" s="1">
        <v>41821</v>
      </c>
      <c r="B20">
        <v>2.9061509999999999</v>
      </c>
      <c r="C20">
        <v>3.0292129999999999</v>
      </c>
      <c r="D20">
        <v>2.8777520000000001</v>
      </c>
      <c r="E20">
        <v>2.925084</v>
      </c>
      <c r="F20">
        <v>1.492629</v>
      </c>
      <c r="G20">
        <v>39832289</v>
      </c>
    </row>
    <row r="21" spans="1:7" x14ac:dyDescent="0.2">
      <c r="A21" s="1">
        <v>41852</v>
      </c>
      <c r="B21">
        <v>2.9061509999999999</v>
      </c>
      <c r="C21">
        <v>3.4267970000000001</v>
      </c>
      <c r="D21">
        <v>2.8493539999999999</v>
      </c>
      <c r="E21">
        <v>3.3605330000000002</v>
      </c>
      <c r="F21">
        <v>1.7148319999999999</v>
      </c>
      <c r="G21">
        <v>53909596</v>
      </c>
    </row>
    <row r="22" spans="1:7" x14ac:dyDescent="0.2">
      <c r="A22" s="1">
        <v>41883</v>
      </c>
      <c r="B22">
        <v>3.436264</v>
      </c>
      <c r="C22">
        <v>3.5877240000000001</v>
      </c>
      <c r="D22">
        <v>3.351067</v>
      </c>
      <c r="E22">
        <v>3.436264</v>
      </c>
      <c r="F22">
        <v>1.753476</v>
      </c>
      <c r="G22">
        <v>73882736</v>
      </c>
    </row>
    <row r="23" spans="1:7" x14ac:dyDescent="0.2">
      <c r="A23" s="1">
        <v>41913</v>
      </c>
      <c r="B23">
        <v>3.4267970000000001</v>
      </c>
      <c r="C23">
        <v>3.616123</v>
      </c>
      <c r="D23">
        <v>3.1333419999999998</v>
      </c>
      <c r="E23">
        <v>3.597191</v>
      </c>
      <c r="F23">
        <v>1.8355950000000001</v>
      </c>
      <c r="G23">
        <v>71350094</v>
      </c>
    </row>
    <row r="24" spans="1:7" x14ac:dyDescent="0.2">
      <c r="A24" s="1">
        <v>41944</v>
      </c>
      <c r="B24">
        <v>3.597191</v>
      </c>
      <c r="C24">
        <v>3.7297189999999998</v>
      </c>
      <c r="D24">
        <v>3.3416009999999998</v>
      </c>
      <c r="E24">
        <v>3.5430229999999998</v>
      </c>
      <c r="F24">
        <v>1.847472</v>
      </c>
      <c r="G24">
        <v>45610739</v>
      </c>
    </row>
    <row r="25" spans="1:7" x14ac:dyDescent="0.2">
      <c r="A25" s="1">
        <v>41974</v>
      </c>
      <c r="B25">
        <v>3.5334210000000001</v>
      </c>
      <c r="C25">
        <v>3.6198359999999998</v>
      </c>
      <c r="D25">
        <v>3.0821420000000002</v>
      </c>
      <c r="E25">
        <v>3.2261669999999998</v>
      </c>
      <c r="F25">
        <v>1.6822509999999999</v>
      </c>
      <c r="G25">
        <v>49034821</v>
      </c>
    </row>
    <row r="26" spans="1:7" x14ac:dyDescent="0.2">
      <c r="A26" s="1">
        <v>42005</v>
      </c>
      <c r="B26">
        <v>3.2261669999999998</v>
      </c>
      <c r="C26">
        <v>3.8022680000000002</v>
      </c>
      <c r="D26">
        <v>3.1589550000000002</v>
      </c>
      <c r="E26">
        <v>3.7926669999999998</v>
      </c>
      <c r="F26">
        <v>2.0576669999999999</v>
      </c>
      <c r="G26">
        <v>45172113</v>
      </c>
    </row>
    <row r="27" spans="1:7" x14ac:dyDescent="0.2">
      <c r="A27" s="1">
        <v>42036</v>
      </c>
      <c r="B27">
        <v>3.8022680000000002</v>
      </c>
      <c r="C27">
        <v>4.2727510000000004</v>
      </c>
      <c r="D27">
        <v>3.7446579999999998</v>
      </c>
      <c r="E27">
        <v>4.2439460000000002</v>
      </c>
      <c r="F27">
        <v>2.3025030000000002</v>
      </c>
      <c r="G27">
        <v>45242852</v>
      </c>
    </row>
    <row r="28" spans="1:7" x14ac:dyDescent="0.2">
      <c r="A28" s="1">
        <v>42064</v>
      </c>
      <c r="B28">
        <v>4.2535480000000003</v>
      </c>
      <c r="C28">
        <v>4.4071749999999996</v>
      </c>
      <c r="D28">
        <v>4.090319</v>
      </c>
      <c r="E28">
        <v>4.2727510000000004</v>
      </c>
      <c r="F28">
        <v>2.3181310000000002</v>
      </c>
      <c r="G28">
        <v>52569886</v>
      </c>
    </row>
    <row r="29" spans="1:7" x14ac:dyDescent="0.2">
      <c r="A29" s="1">
        <v>42095</v>
      </c>
      <c r="B29">
        <v>4.2247430000000001</v>
      </c>
      <c r="C29">
        <v>4.3111579999999998</v>
      </c>
      <c r="D29">
        <v>4.0423099999999996</v>
      </c>
      <c r="E29">
        <v>4.2247430000000001</v>
      </c>
      <c r="F29">
        <v>2.292084</v>
      </c>
      <c r="G29">
        <v>39698288</v>
      </c>
    </row>
    <row r="30" spans="1:7" x14ac:dyDescent="0.2">
      <c r="A30" s="1">
        <v>42125</v>
      </c>
      <c r="B30">
        <v>4.1959379999999999</v>
      </c>
      <c r="C30">
        <v>4.5511999999999997</v>
      </c>
      <c r="D30">
        <v>4.071116</v>
      </c>
      <c r="E30">
        <v>4.5127930000000003</v>
      </c>
      <c r="F30">
        <v>2.4999669999999998</v>
      </c>
      <c r="G30">
        <v>73229203</v>
      </c>
    </row>
    <row r="31" spans="1:7" x14ac:dyDescent="0.2">
      <c r="A31" s="1">
        <v>42156</v>
      </c>
      <c r="B31">
        <v>4.5127930000000003</v>
      </c>
      <c r="C31">
        <v>4.7912419999999996</v>
      </c>
      <c r="D31">
        <v>4.1863359999999998</v>
      </c>
      <c r="E31">
        <v>4.3303609999999999</v>
      </c>
      <c r="F31">
        <v>2.3989050000000001</v>
      </c>
      <c r="G31">
        <v>68095110</v>
      </c>
    </row>
    <row r="32" spans="1:7" x14ac:dyDescent="0.2">
      <c r="A32" s="1">
        <v>42186</v>
      </c>
      <c r="B32">
        <v>4.3207589999999998</v>
      </c>
      <c r="C32">
        <v>4.5223950000000004</v>
      </c>
      <c r="D32">
        <v>4.1095220000000001</v>
      </c>
      <c r="E32">
        <v>4.2823529999999996</v>
      </c>
      <c r="F32">
        <v>2.3723100000000001</v>
      </c>
      <c r="G32">
        <v>55256845</v>
      </c>
    </row>
    <row r="33" spans="1:7" x14ac:dyDescent="0.2">
      <c r="A33" s="1">
        <v>42217</v>
      </c>
      <c r="B33">
        <v>4.2247430000000001</v>
      </c>
      <c r="C33">
        <v>4.714429</v>
      </c>
      <c r="D33">
        <v>3.9847000000000001</v>
      </c>
      <c r="E33">
        <v>4.1671319999999996</v>
      </c>
      <c r="F33">
        <v>2.308481</v>
      </c>
      <c r="G33">
        <v>82060101</v>
      </c>
    </row>
    <row r="34" spans="1:7" x14ac:dyDescent="0.2">
      <c r="A34" s="1">
        <v>42248</v>
      </c>
      <c r="B34">
        <v>4.2055389999999999</v>
      </c>
      <c r="C34">
        <v>4.2343440000000001</v>
      </c>
      <c r="D34">
        <v>3.6102340000000002</v>
      </c>
      <c r="E34">
        <v>3.7254550000000002</v>
      </c>
      <c r="F34">
        <v>2.0638030000000001</v>
      </c>
      <c r="G34">
        <v>103074247</v>
      </c>
    </row>
    <row r="35" spans="1:7" x14ac:dyDescent="0.2">
      <c r="A35" s="1">
        <v>42278</v>
      </c>
      <c r="B35">
        <v>3.7254550000000002</v>
      </c>
      <c r="C35">
        <v>4.0327089999999997</v>
      </c>
      <c r="D35">
        <v>3.5766290000000001</v>
      </c>
      <c r="E35">
        <v>3.821472</v>
      </c>
      <c r="F35">
        <v>2.116994</v>
      </c>
      <c r="G35">
        <v>112571082</v>
      </c>
    </row>
    <row r="36" spans="1:7" x14ac:dyDescent="0.2">
      <c r="A36" s="1">
        <v>42309</v>
      </c>
      <c r="B36">
        <v>3.831073</v>
      </c>
      <c r="C36">
        <v>3.9750990000000002</v>
      </c>
      <c r="D36">
        <v>3.504616</v>
      </c>
      <c r="E36">
        <v>3.9174890000000002</v>
      </c>
      <c r="F36">
        <v>2.2294209999999999</v>
      </c>
      <c r="G36">
        <v>67231927</v>
      </c>
    </row>
    <row r="37" spans="1:7" x14ac:dyDescent="0.2">
      <c r="A37" s="1">
        <v>42339</v>
      </c>
      <c r="B37">
        <v>3.9078870000000001</v>
      </c>
      <c r="C37">
        <v>4.1575309999999996</v>
      </c>
      <c r="D37">
        <v>3.6102340000000002</v>
      </c>
      <c r="E37">
        <v>4.0135050000000003</v>
      </c>
      <c r="F37">
        <v>2.2840630000000002</v>
      </c>
      <c r="G37">
        <v>74765259</v>
      </c>
    </row>
    <row r="38" spans="1:7" x14ac:dyDescent="0.2">
      <c r="A38" s="1">
        <v>42370</v>
      </c>
      <c r="B38">
        <v>4.0135050000000003</v>
      </c>
      <c r="C38">
        <v>4.2727510000000004</v>
      </c>
      <c r="D38">
        <v>3.8790819999999999</v>
      </c>
      <c r="E38">
        <v>4.2631490000000003</v>
      </c>
      <c r="F38">
        <v>2.4261339999999998</v>
      </c>
      <c r="G38">
        <v>62537732</v>
      </c>
    </row>
    <row r="39" spans="1:7" x14ac:dyDescent="0.2">
      <c r="A39" s="1">
        <v>42401</v>
      </c>
      <c r="B39">
        <v>4.3015559999999997</v>
      </c>
      <c r="C39">
        <v>4.714429</v>
      </c>
      <c r="D39">
        <v>4.0327089999999997</v>
      </c>
      <c r="E39">
        <v>4.589607</v>
      </c>
      <c r="F39">
        <v>2.6119189999999999</v>
      </c>
      <c r="G39">
        <v>73357433</v>
      </c>
    </row>
    <row r="40" spans="1:7" x14ac:dyDescent="0.2">
      <c r="A40" s="1">
        <v>42430</v>
      </c>
      <c r="B40">
        <v>4.6088100000000001</v>
      </c>
      <c r="C40">
        <v>4.7336320000000001</v>
      </c>
      <c r="D40">
        <v>4.4263779999999997</v>
      </c>
      <c r="E40">
        <v>4.5127930000000003</v>
      </c>
      <c r="F40">
        <v>2.5682049999999998</v>
      </c>
      <c r="G40">
        <v>64921516</v>
      </c>
    </row>
    <row r="41" spans="1:7" x14ac:dyDescent="0.2">
      <c r="A41" s="1">
        <v>42461</v>
      </c>
      <c r="B41">
        <v>4.4935900000000002</v>
      </c>
      <c r="C41">
        <v>4.5175939999999999</v>
      </c>
      <c r="D41">
        <v>4.071116</v>
      </c>
      <c r="E41">
        <v>4.3015559999999997</v>
      </c>
      <c r="F41">
        <v>2.447991</v>
      </c>
      <c r="G41">
        <v>49231857</v>
      </c>
    </row>
    <row r="42" spans="1:7" x14ac:dyDescent="0.2">
      <c r="A42" s="1">
        <v>42491</v>
      </c>
      <c r="B42">
        <v>4.2919539999999996</v>
      </c>
      <c r="C42">
        <v>4.599208</v>
      </c>
      <c r="D42">
        <v>4.2391449999999997</v>
      </c>
      <c r="E42">
        <v>4.3783700000000003</v>
      </c>
      <c r="F42">
        <v>2.5644969999999998</v>
      </c>
      <c r="G42">
        <v>55762186</v>
      </c>
    </row>
    <row r="43" spans="1:7" x14ac:dyDescent="0.2">
      <c r="A43" s="1">
        <v>42522</v>
      </c>
      <c r="B43">
        <v>4.3591660000000001</v>
      </c>
      <c r="C43">
        <v>4.4551829999999999</v>
      </c>
      <c r="D43">
        <v>4.1479290000000004</v>
      </c>
      <c r="E43">
        <v>4.4263779999999997</v>
      </c>
      <c r="F43">
        <v>2.592616</v>
      </c>
      <c r="G43">
        <v>50342297</v>
      </c>
    </row>
    <row r="44" spans="1:7" x14ac:dyDescent="0.2">
      <c r="A44" s="1">
        <v>42552</v>
      </c>
      <c r="B44">
        <v>4.4551829999999999</v>
      </c>
      <c r="C44">
        <v>4.6472170000000004</v>
      </c>
      <c r="D44">
        <v>4.090319</v>
      </c>
      <c r="E44">
        <v>4.6472170000000004</v>
      </c>
      <c r="F44">
        <v>2.7219660000000001</v>
      </c>
      <c r="G44">
        <v>40210122</v>
      </c>
    </row>
    <row r="45" spans="1:7" x14ac:dyDescent="0.2">
      <c r="A45" s="1">
        <v>42583</v>
      </c>
      <c r="B45">
        <v>4.6568189999999996</v>
      </c>
      <c r="C45">
        <v>5.357742</v>
      </c>
      <c r="D45">
        <v>4.4551829999999999</v>
      </c>
      <c r="E45">
        <v>5.1657080000000004</v>
      </c>
      <c r="F45">
        <v>3.0256569999999998</v>
      </c>
      <c r="G45">
        <v>71535758</v>
      </c>
    </row>
    <row r="46" spans="1:7" x14ac:dyDescent="0.2">
      <c r="A46" s="1">
        <v>42614</v>
      </c>
      <c r="B46">
        <v>5.2233179999999999</v>
      </c>
      <c r="C46">
        <v>5.23292</v>
      </c>
      <c r="D46">
        <v>4.8200469999999997</v>
      </c>
      <c r="E46">
        <v>4.9928780000000001</v>
      </c>
      <c r="F46">
        <v>2.924426</v>
      </c>
      <c r="G46">
        <v>83491186</v>
      </c>
    </row>
    <row r="47" spans="1:7" x14ac:dyDescent="0.2">
      <c r="A47" s="1">
        <v>42644</v>
      </c>
      <c r="B47">
        <v>5.0504879999999996</v>
      </c>
      <c r="C47">
        <v>5.1369030000000002</v>
      </c>
      <c r="D47">
        <v>4.6280140000000003</v>
      </c>
      <c r="E47">
        <v>4.8488519999999999</v>
      </c>
      <c r="F47">
        <v>2.840068</v>
      </c>
      <c r="G47">
        <v>62173106</v>
      </c>
    </row>
    <row r="48" spans="1:7" x14ac:dyDescent="0.2">
      <c r="A48" s="1">
        <v>42675</v>
      </c>
      <c r="B48">
        <v>4.8296489999999999</v>
      </c>
      <c r="C48">
        <v>4.9256659999999997</v>
      </c>
      <c r="D48">
        <v>4.2295429999999996</v>
      </c>
      <c r="E48">
        <v>4.5608019999999998</v>
      </c>
      <c r="F48">
        <v>2.7636539999999998</v>
      </c>
      <c r="G48">
        <v>90817265</v>
      </c>
    </row>
    <row r="49" spans="1:7" x14ac:dyDescent="0.2">
      <c r="A49" s="1">
        <v>42705</v>
      </c>
      <c r="B49">
        <v>4.6088100000000001</v>
      </c>
      <c r="C49">
        <v>4.9736739999999999</v>
      </c>
      <c r="D49">
        <v>4.474386</v>
      </c>
      <c r="E49">
        <v>4.9352679999999998</v>
      </c>
      <c r="F49">
        <v>2.990564</v>
      </c>
      <c r="G49">
        <v>61004773</v>
      </c>
    </row>
    <row r="50" spans="1:7" x14ac:dyDescent="0.2">
      <c r="A50" s="1">
        <v>42736</v>
      </c>
      <c r="B50">
        <v>4.9352679999999998</v>
      </c>
      <c r="C50">
        <v>4.983276</v>
      </c>
      <c r="D50">
        <v>4.5704029999999998</v>
      </c>
      <c r="E50">
        <v>4.8008439999999997</v>
      </c>
      <c r="F50">
        <v>2.9091089999999999</v>
      </c>
      <c r="G50">
        <v>48787013</v>
      </c>
    </row>
    <row r="51" spans="1:7" x14ac:dyDescent="0.2">
      <c r="A51" s="1">
        <v>42767</v>
      </c>
      <c r="B51">
        <v>4.7624370000000003</v>
      </c>
      <c r="C51">
        <v>5.0312840000000003</v>
      </c>
      <c r="D51">
        <v>4.5800049999999999</v>
      </c>
      <c r="E51">
        <v>4.9448689999999997</v>
      </c>
      <c r="F51">
        <v>2.9963820000000001</v>
      </c>
      <c r="G51">
        <v>68388224</v>
      </c>
    </row>
    <row r="52" spans="1:7" x14ac:dyDescent="0.2">
      <c r="A52" s="1">
        <v>42795</v>
      </c>
      <c r="B52">
        <v>4.7720390000000004</v>
      </c>
      <c r="C52">
        <v>4.9256659999999997</v>
      </c>
      <c r="D52">
        <v>4.090319</v>
      </c>
      <c r="E52">
        <v>4.3495650000000001</v>
      </c>
      <c r="F52">
        <v>2.635653</v>
      </c>
      <c r="G52">
        <v>186078247</v>
      </c>
    </row>
    <row r="53" spans="1:7" x14ac:dyDescent="0.2">
      <c r="A53" s="1">
        <v>42826</v>
      </c>
      <c r="B53">
        <v>4.3591660000000001</v>
      </c>
      <c r="C53">
        <v>4.3783700000000003</v>
      </c>
      <c r="D53">
        <v>3.9270900000000002</v>
      </c>
      <c r="E53">
        <v>4.0231070000000004</v>
      </c>
      <c r="F53">
        <v>2.4378340000000001</v>
      </c>
      <c r="G53">
        <v>85305394</v>
      </c>
    </row>
    <row r="54" spans="1:7" x14ac:dyDescent="0.2">
      <c r="A54" s="1">
        <v>42856</v>
      </c>
      <c r="B54">
        <v>4.0231070000000004</v>
      </c>
      <c r="C54">
        <v>4.2247430000000001</v>
      </c>
      <c r="D54">
        <v>3.4854129999999999</v>
      </c>
      <c r="E54">
        <v>3.6198359999999998</v>
      </c>
      <c r="F54">
        <v>2.2640630000000002</v>
      </c>
      <c r="G54">
        <v>145166705</v>
      </c>
    </row>
    <row r="55" spans="1:7" x14ac:dyDescent="0.2">
      <c r="A55" s="1">
        <v>42887</v>
      </c>
      <c r="B55">
        <v>3.6006330000000002</v>
      </c>
      <c r="C55">
        <v>3.773463</v>
      </c>
      <c r="D55">
        <v>3.4085990000000002</v>
      </c>
      <c r="E55">
        <v>3.6678449999999998</v>
      </c>
      <c r="F55">
        <v>2.2940909999999999</v>
      </c>
      <c r="G55">
        <v>98959086</v>
      </c>
    </row>
    <row r="56" spans="1:7" x14ac:dyDescent="0.2">
      <c r="A56" s="1">
        <v>42917</v>
      </c>
      <c r="B56">
        <v>3.6774460000000002</v>
      </c>
      <c r="C56">
        <v>4.1959379999999999</v>
      </c>
      <c r="D56">
        <v>3.648641</v>
      </c>
      <c r="E56">
        <v>4.1959379999999999</v>
      </c>
      <c r="F56">
        <v>2.6243910000000001</v>
      </c>
      <c r="G56">
        <v>99041552</v>
      </c>
    </row>
    <row r="57" spans="1:7" x14ac:dyDescent="0.2">
      <c r="A57" s="1">
        <v>42948</v>
      </c>
      <c r="B57">
        <v>4.1671319999999996</v>
      </c>
      <c r="C57">
        <v>4.3543649999999996</v>
      </c>
      <c r="D57">
        <v>3.9174890000000002</v>
      </c>
      <c r="E57">
        <v>3.9174890000000002</v>
      </c>
      <c r="F57">
        <v>2.4502329999999999</v>
      </c>
      <c r="G57">
        <v>78959838</v>
      </c>
    </row>
    <row r="58" spans="1:7" x14ac:dyDescent="0.2">
      <c r="A58" s="1">
        <v>42979</v>
      </c>
      <c r="B58">
        <v>3.9078870000000001</v>
      </c>
      <c r="C58">
        <v>3.9078870000000001</v>
      </c>
      <c r="D58">
        <v>3.634239</v>
      </c>
      <c r="E58">
        <v>3.7254550000000002</v>
      </c>
      <c r="F58">
        <v>2.3301229999999999</v>
      </c>
      <c r="G58">
        <v>72947660</v>
      </c>
    </row>
    <row r="59" spans="1:7" x14ac:dyDescent="0.2">
      <c r="A59" s="1">
        <v>43009</v>
      </c>
      <c r="B59">
        <v>3.7350560000000002</v>
      </c>
      <c r="C59">
        <v>3.9799000000000002</v>
      </c>
      <c r="D59">
        <v>3.6102340000000002</v>
      </c>
      <c r="E59">
        <v>3.6294379999999999</v>
      </c>
      <c r="F59">
        <v>2.2700689999999999</v>
      </c>
      <c r="G59">
        <v>59144033</v>
      </c>
    </row>
    <row r="60" spans="1:7" x14ac:dyDescent="0.2">
      <c r="A60" s="1">
        <v>43040</v>
      </c>
      <c r="B60">
        <v>3.69665</v>
      </c>
      <c r="C60">
        <v>3.9078870000000001</v>
      </c>
      <c r="D60">
        <v>3.5142180000000001</v>
      </c>
      <c r="E60">
        <v>3.8502770000000002</v>
      </c>
      <c r="F60">
        <v>2.484645</v>
      </c>
      <c r="G60">
        <v>75390860</v>
      </c>
    </row>
    <row r="61" spans="1:7" x14ac:dyDescent="0.2">
      <c r="A61" s="1">
        <v>43070</v>
      </c>
      <c r="B61">
        <v>3.831073</v>
      </c>
      <c r="C61">
        <v>4.2055389999999999</v>
      </c>
      <c r="D61">
        <v>3.7926669999999998</v>
      </c>
      <c r="E61">
        <v>4.0039040000000004</v>
      </c>
      <c r="F61">
        <v>2.5837829999999999</v>
      </c>
      <c r="G61">
        <v>52830164</v>
      </c>
    </row>
    <row r="62" spans="1:7" x14ac:dyDescent="0.2">
      <c r="A62" s="1">
        <v>43101</v>
      </c>
      <c r="B62">
        <v>4.0039040000000004</v>
      </c>
      <c r="C62">
        <v>4.3687680000000002</v>
      </c>
      <c r="D62">
        <v>3.9943019999999998</v>
      </c>
      <c r="E62">
        <v>4.339963</v>
      </c>
      <c r="F62">
        <v>2.8006470000000001</v>
      </c>
      <c r="G62">
        <v>49238204</v>
      </c>
    </row>
    <row r="63" spans="1:7" x14ac:dyDescent="0.2">
      <c r="A63" s="1">
        <v>43132</v>
      </c>
      <c r="B63">
        <v>4.3495650000000001</v>
      </c>
      <c r="C63">
        <v>4.4311790000000002</v>
      </c>
      <c r="D63">
        <v>3.711052</v>
      </c>
      <c r="E63">
        <v>3.8502770000000002</v>
      </c>
      <c r="F63">
        <v>2.484645</v>
      </c>
      <c r="G63">
        <v>73905956</v>
      </c>
    </row>
    <row r="64" spans="1:7" x14ac:dyDescent="0.2">
      <c r="A64" s="1">
        <v>43160</v>
      </c>
      <c r="B64">
        <v>3.9078870000000001</v>
      </c>
      <c r="C64">
        <v>3.9078870000000001</v>
      </c>
      <c r="D64">
        <v>3.4182009999999998</v>
      </c>
      <c r="E64">
        <v>3.5430229999999998</v>
      </c>
      <c r="F64">
        <v>2.2863699999999998</v>
      </c>
      <c r="G64">
        <v>90389055</v>
      </c>
    </row>
    <row r="65" spans="1:7" x14ac:dyDescent="0.2">
      <c r="A65" s="1">
        <v>43191</v>
      </c>
      <c r="B65">
        <v>3.5430229999999998</v>
      </c>
      <c r="C65">
        <v>3.6198359999999998</v>
      </c>
      <c r="D65">
        <v>3.1877599999999999</v>
      </c>
      <c r="E65">
        <v>3.379794</v>
      </c>
      <c r="F65">
        <v>2.1810339999999999</v>
      </c>
      <c r="G65">
        <v>64297673</v>
      </c>
    </row>
    <row r="66" spans="1:7" x14ac:dyDescent="0.2">
      <c r="A66" s="1">
        <v>43221</v>
      </c>
      <c r="B66">
        <v>3.379794</v>
      </c>
      <c r="C66">
        <v>3.504616</v>
      </c>
      <c r="D66">
        <v>3.2021630000000001</v>
      </c>
      <c r="E66">
        <v>3.456607</v>
      </c>
      <c r="F66">
        <v>2.3049559999999998</v>
      </c>
      <c r="G66">
        <v>67930939</v>
      </c>
    </row>
    <row r="67" spans="1:7" x14ac:dyDescent="0.2">
      <c r="A67" s="1">
        <v>43252</v>
      </c>
      <c r="B67">
        <v>3.456607</v>
      </c>
      <c r="C67">
        <v>3.4950139999999998</v>
      </c>
      <c r="D67">
        <v>3.1877599999999999</v>
      </c>
      <c r="E67">
        <v>3.1877599999999999</v>
      </c>
      <c r="F67">
        <v>2.1256819999999998</v>
      </c>
      <c r="G67">
        <v>71417677</v>
      </c>
    </row>
    <row r="68" spans="1:7" x14ac:dyDescent="0.2">
      <c r="A68" s="1">
        <v>43282</v>
      </c>
      <c r="B68">
        <v>3.197362</v>
      </c>
      <c r="C68">
        <v>3.447006</v>
      </c>
      <c r="D68">
        <v>3.1781579999999998</v>
      </c>
      <c r="E68">
        <v>3.4085990000000002</v>
      </c>
      <c r="F68">
        <v>2.2729430000000002</v>
      </c>
      <c r="G68">
        <v>50777446</v>
      </c>
    </row>
    <row r="69" spans="1:7" x14ac:dyDescent="0.2">
      <c r="A69" s="1">
        <v>43313</v>
      </c>
      <c r="B69">
        <v>3.4182009999999998</v>
      </c>
      <c r="C69">
        <v>3.7254550000000002</v>
      </c>
      <c r="D69">
        <v>3.2165650000000001</v>
      </c>
      <c r="E69">
        <v>3.456607</v>
      </c>
      <c r="F69">
        <v>2.3049559999999998</v>
      </c>
      <c r="G69">
        <v>71015339</v>
      </c>
    </row>
    <row r="70" spans="1:7" x14ac:dyDescent="0.2">
      <c r="A70" s="1">
        <v>43344</v>
      </c>
      <c r="B70">
        <v>3.4374039999999999</v>
      </c>
      <c r="C70">
        <v>3.4758110000000002</v>
      </c>
      <c r="D70">
        <v>3.3125819999999999</v>
      </c>
      <c r="E70">
        <v>3.434307</v>
      </c>
      <c r="F70">
        <v>2.2900870000000002</v>
      </c>
      <c r="G70">
        <v>98015683</v>
      </c>
    </row>
    <row r="71" spans="1:7" x14ac:dyDescent="0.2">
      <c r="A71" s="1">
        <v>43374</v>
      </c>
      <c r="B71">
        <v>3.434307</v>
      </c>
      <c r="C71">
        <v>3.5513849999999998</v>
      </c>
      <c r="D71">
        <v>2.965992</v>
      </c>
      <c r="E71">
        <v>3.1123400000000001</v>
      </c>
      <c r="F71">
        <v>2.0753900000000001</v>
      </c>
      <c r="G71">
        <v>82829077</v>
      </c>
    </row>
    <row r="72" spans="1:7" x14ac:dyDescent="0.2">
      <c r="A72" s="1">
        <v>43405</v>
      </c>
      <c r="B72">
        <v>3.131853</v>
      </c>
      <c r="C72">
        <v>3.219662</v>
      </c>
      <c r="D72">
        <v>2.9172090000000002</v>
      </c>
      <c r="E72">
        <v>3.0830709999999999</v>
      </c>
      <c r="F72">
        <v>2.1634479999999998</v>
      </c>
      <c r="G72">
        <v>61800254</v>
      </c>
    </row>
    <row r="73" spans="1:7" x14ac:dyDescent="0.2">
      <c r="A73" s="1">
        <v>43435</v>
      </c>
      <c r="B73">
        <v>3.1123400000000001</v>
      </c>
      <c r="C73">
        <v>3.3172280000000001</v>
      </c>
      <c r="D73">
        <v>2.975749</v>
      </c>
      <c r="E73">
        <v>3.0830709999999999</v>
      </c>
      <c r="F73">
        <v>2.1634479999999998</v>
      </c>
      <c r="G73">
        <v>70397464</v>
      </c>
    </row>
    <row r="74" spans="1:7" x14ac:dyDescent="0.2">
      <c r="A74" s="1">
        <v>43466</v>
      </c>
      <c r="B74">
        <v>3.0830709999999999</v>
      </c>
      <c r="C74">
        <v>3.5416289999999999</v>
      </c>
      <c r="D74">
        <v>2.9952619999999999</v>
      </c>
      <c r="E74">
        <v>3.2879580000000002</v>
      </c>
      <c r="F74">
        <v>2.30722</v>
      </c>
      <c r="G74">
        <v>69715398</v>
      </c>
    </row>
    <row r="75" spans="1:7" x14ac:dyDescent="0.2">
      <c r="A75" s="1">
        <v>43497</v>
      </c>
      <c r="B75">
        <v>3.2782019999999998</v>
      </c>
      <c r="C75">
        <v>3.5904120000000002</v>
      </c>
      <c r="D75">
        <v>3.2001490000000001</v>
      </c>
      <c r="E75">
        <v>3.512359</v>
      </c>
      <c r="F75">
        <v>2.4646870000000001</v>
      </c>
      <c r="G75">
        <v>55531245</v>
      </c>
    </row>
    <row r="76" spans="1:7" x14ac:dyDescent="0.2">
      <c r="A76" s="1">
        <v>43525</v>
      </c>
      <c r="B76">
        <v>3.6099250000000001</v>
      </c>
      <c r="C76">
        <v>3.9611610000000002</v>
      </c>
      <c r="D76">
        <v>3.5611419999999998</v>
      </c>
      <c r="E76">
        <v>3.9221339999999998</v>
      </c>
      <c r="F76">
        <v>2.7522340000000001</v>
      </c>
      <c r="G76">
        <v>93898316</v>
      </c>
    </row>
    <row r="77" spans="1:7" x14ac:dyDescent="0.2">
      <c r="A77" s="1">
        <v>43556</v>
      </c>
      <c r="B77">
        <v>3.9514040000000001</v>
      </c>
      <c r="C77">
        <v>4.0977519999999998</v>
      </c>
      <c r="D77">
        <v>3.7026119999999998</v>
      </c>
      <c r="E77">
        <v>4.0684829999999996</v>
      </c>
      <c r="F77">
        <v>2.8549289999999998</v>
      </c>
      <c r="G77">
        <v>70954855</v>
      </c>
    </row>
    <row r="78" spans="1:7" x14ac:dyDescent="0.2">
      <c r="A78" s="1">
        <v>43586</v>
      </c>
      <c r="B78">
        <v>4.0782389999999999</v>
      </c>
      <c r="C78">
        <v>4.0977519999999998</v>
      </c>
      <c r="D78">
        <v>3.6587070000000002</v>
      </c>
      <c r="E78">
        <v>4.0587260000000001</v>
      </c>
      <c r="F78">
        <v>2.9359410000000001</v>
      </c>
      <c r="G78">
        <v>84179306</v>
      </c>
    </row>
    <row r="79" spans="1:7" x14ac:dyDescent="0.2">
      <c r="A79" s="1">
        <v>43617</v>
      </c>
      <c r="B79">
        <v>4.0099429999999998</v>
      </c>
      <c r="C79">
        <v>4.2343440000000001</v>
      </c>
      <c r="D79">
        <v>3.8440820000000002</v>
      </c>
      <c r="E79">
        <v>3.970917</v>
      </c>
      <c r="F79">
        <v>2.8724240000000001</v>
      </c>
      <c r="G79">
        <v>64292054</v>
      </c>
    </row>
    <row r="80" spans="1:7" x14ac:dyDescent="0.2">
      <c r="A80" s="1">
        <v>43647</v>
      </c>
      <c r="B80">
        <v>3.9611610000000002</v>
      </c>
      <c r="C80">
        <v>4.4245970000000003</v>
      </c>
      <c r="D80">
        <v>3.9026209999999999</v>
      </c>
      <c r="E80">
        <v>4.2831270000000004</v>
      </c>
      <c r="F80">
        <v>3.098265</v>
      </c>
      <c r="G80">
        <v>69118926</v>
      </c>
    </row>
    <row r="81" spans="1:7" x14ac:dyDescent="0.2">
      <c r="A81" s="1">
        <v>43678</v>
      </c>
      <c r="B81">
        <v>4.2928829999999998</v>
      </c>
      <c r="C81">
        <v>4.6538760000000003</v>
      </c>
      <c r="D81">
        <v>3.9221339999999998</v>
      </c>
      <c r="E81">
        <v>4.2733699999999999</v>
      </c>
      <c r="F81">
        <v>3.091208</v>
      </c>
      <c r="G81">
        <v>92035612</v>
      </c>
    </row>
    <row r="82" spans="1:7" x14ac:dyDescent="0.2">
      <c r="A82" s="1">
        <v>43709</v>
      </c>
      <c r="B82">
        <v>4.2050739999999998</v>
      </c>
      <c r="C82">
        <v>4.6399999999999997</v>
      </c>
      <c r="D82">
        <v>4.1075090000000003</v>
      </c>
      <c r="E82">
        <v>4.53</v>
      </c>
      <c r="F82">
        <v>3.2768449999999998</v>
      </c>
      <c r="G82">
        <v>105417187</v>
      </c>
    </row>
    <row r="83" spans="1:7" x14ac:dyDescent="0.2">
      <c r="A83" s="1">
        <v>43739</v>
      </c>
      <c r="B83">
        <v>4.53</v>
      </c>
      <c r="C83">
        <v>4.6399999999999997</v>
      </c>
      <c r="D83">
        <v>3.9</v>
      </c>
      <c r="E83">
        <v>4.09</v>
      </c>
      <c r="F83">
        <v>2.958564</v>
      </c>
      <c r="G83">
        <v>100277076</v>
      </c>
    </row>
    <row r="84" spans="1:7" x14ac:dyDescent="0.2">
      <c r="A84" s="1">
        <v>43770</v>
      </c>
      <c r="B84">
        <v>4.09</v>
      </c>
      <c r="C84">
        <v>4.38</v>
      </c>
      <c r="D84">
        <v>4.05</v>
      </c>
      <c r="E84">
        <v>4.3</v>
      </c>
      <c r="F84">
        <v>3.2663660000000001</v>
      </c>
      <c r="G84">
        <v>58468112</v>
      </c>
    </row>
    <row r="85" spans="1:7" x14ac:dyDescent="0.2">
      <c r="A85" s="1">
        <v>43800</v>
      </c>
      <c r="B85">
        <v>4.33</v>
      </c>
      <c r="C85">
        <v>4.3550000000000004</v>
      </c>
      <c r="D85">
        <v>4.07</v>
      </c>
      <c r="E85">
        <v>4.07</v>
      </c>
      <c r="F85">
        <v>3.091653</v>
      </c>
      <c r="G85">
        <v>59742010</v>
      </c>
    </row>
    <row r="86" spans="1:7" x14ac:dyDescent="0.2">
      <c r="A86" s="1">
        <v>43831</v>
      </c>
      <c r="B86">
        <v>4.07</v>
      </c>
      <c r="C86">
        <v>4.45</v>
      </c>
      <c r="D86">
        <v>4.07</v>
      </c>
      <c r="E86">
        <v>4.2300000000000004</v>
      </c>
      <c r="F86">
        <v>3.2131919999999998</v>
      </c>
      <c r="G86">
        <v>67028438</v>
      </c>
    </row>
    <row r="87" spans="1:7" x14ac:dyDescent="0.2">
      <c r="A87" s="1">
        <v>43862</v>
      </c>
      <c r="B87">
        <v>4.18</v>
      </c>
      <c r="C87">
        <v>4.87</v>
      </c>
      <c r="D87">
        <v>3.71</v>
      </c>
      <c r="E87">
        <v>3.71</v>
      </c>
      <c r="F87">
        <v>2.81819</v>
      </c>
      <c r="G87">
        <v>110236581</v>
      </c>
    </row>
    <row r="88" spans="1:7" x14ac:dyDescent="0.2">
      <c r="A88" s="1">
        <v>43891</v>
      </c>
      <c r="B88">
        <v>3.62</v>
      </c>
      <c r="C88">
        <v>3.93</v>
      </c>
      <c r="D88">
        <v>2.3250000000000002</v>
      </c>
      <c r="E88">
        <v>2.95</v>
      </c>
      <c r="F88">
        <v>2.2408790000000001</v>
      </c>
      <c r="G88">
        <v>182530483</v>
      </c>
    </row>
    <row r="89" spans="1:7" x14ac:dyDescent="0.2">
      <c r="A89" s="1">
        <v>43922</v>
      </c>
      <c r="B89">
        <v>3</v>
      </c>
      <c r="C89">
        <v>3.04</v>
      </c>
      <c r="D89">
        <v>2.54</v>
      </c>
      <c r="E89">
        <v>2.78</v>
      </c>
      <c r="F89">
        <v>2.1117430000000001</v>
      </c>
      <c r="G89">
        <v>110324033</v>
      </c>
    </row>
    <row r="90" spans="1:7" x14ac:dyDescent="0.2">
      <c r="A90" s="1">
        <v>43952</v>
      </c>
      <c r="B90">
        <v>2.73</v>
      </c>
      <c r="C90">
        <v>3.48</v>
      </c>
      <c r="D90">
        <v>2.6</v>
      </c>
      <c r="E90">
        <v>3.26</v>
      </c>
      <c r="F90">
        <v>2.5806279999999999</v>
      </c>
      <c r="G90">
        <v>211218550</v>
      </c>
    </row>
    <row r="91" spans="1:7" x14ac:dyDescent="0.2">
      <c r="A91" s="1">
        <v>43983</v>
      </c>
      <c r="B91">
        <v>3.3</v>
      </c>
      <c r="C91">
        <v>3.97</v>
      </c>
      <c r="D91">
        <v>3.26</v>
      </c>
      <c r="E91">
        <v>3.54</v>
      </c>
      <c r="F91">
        <v>2.8022779999999998</v>
      </c>
      <c r="G91">
        <v>207852843</v>
      </c>
    </row>
    <row r="92" spans="1:7" x14ac:dyDescent="0.2">
      <c r="A92" s="1">
        <v>44013</v>
      </c>
      <c r="B92">
        <v>3.54</v>
      </c>
      <c r="C92">
        <v>3.73</v>
      </c>
      <c r="D92">
        <v>3.49</v>
      </c>
      <c r="E92">
        <v>3.72</v>
      </c>
      <c r="F92">
        <v>2.9959799999999999</v>
      </c>
      <c r="G92">
        <v>87539114</v>
      </c>
    </row>
    <row r="93" spans="1:7" x14ac:dyDescent="0.2">
      <c r="A93" s="1">
        <v>44044</v>
      </c>
      <c r="B93">
        <v>3.7</v>
      </c>
      <c r="C93">
        <v>4.5</v>
      </c>
      <c r="D93">
        <v>3.63</v>
      </c>
      <c r="E93">
        <v>4.42</v>
      </c>
      <c r="F93">
        <v>3.5597400000000001</v>
      </c>
      <c r="G93">
        <v>132063547</v>
      </c>
    </row>
    <row r="94" spans="1:7" x14ac:dyDescent="0.2">
      <c r="A94" s="1">
        <v>44075</v>
      </c>
      <c r="B94">
        <v>4.33</v>
      </c>
      <c r="C94">
        <v>4.6900000000000004</v>
      </c>
      <c r="D94">
        <v>4.17</v>
      </c>
      <c r="E94">
        <v>4.53</v>
      </c>
      <c r="F94">
        <v>3.6483300000000001</v>
      </c>
      <c r="G94">
        <v>116922158</v>
      </c>
    </row>
    <row r="95" spans="1:7" x14ac:dyDescent="0.2">
      <c r="A95" s="1">
        <v>44105</v>
      </c>
      <c r="B95">
        <v>4.58</v>
      </c>
      <c r="C95">
        <v>4.8600000000000003</v>
      </c>
      <c r="D95">
        <v>4.43</v>
      </c>
      <c r="E95">
        <v>4.4400000000000004</v>
      </c>
      <c r="F95">
        <v>3.575847</v>
      </c>
      <c r="G95">
        <v>76377188</v>
      </c>
    </row>
    <row r="96" spans="1:7" x14ac:dyDescent="0.2">
      <c r="A96" s="1">
        <v>44136</v>
      </c>
      <c r="B96">
        <v>4.47</v>
      </c>
      <c r="C96">
        <v>4.88</v>
      </c>
      <c r="D96">
        <v>4.33</v>
      </c>
      <c r="E96">
        <v>4.6100000000000003</v>
      </c>
      <c r="F96">
        <v>3.8564799999999999</v>
      </c>
      <c r="G96">
        <v>83202408</v>
      </c>
    </row>
    <row r="97" spans="1:7" x14ac:dyDescent="0.2">
      <c r="A97" s="1">
        <v>44166</v>
      </c>
      <c r="B97">
        <v>4.66</v>
      </c>
      <c r="C97">
        <v>4.8099999999999996</v>
      </c>
      <c r="D97">
        <v>4.5199999999999996</v>
      </c>
      <c r="E97">
        <v>4.6900000000000004</v>
      </c>
      <c r="F97">
        <v>3.923403</v>
      </c>
      <c r="G97">
        <v>53547182</v>
      </c>
    </row>
    <row r="98" spans="1:7" x14ac:dyDescent="0.2">
      <c r="A98" s="1">
        <v>44197</v>
      </c>
      <c r="B98">
        <v>4.6900000000000004</v>
      </c>
      <c r="C98">
        <v>5.55</v>
      </c>
      <c r="D98">
        <v>4.6900000000000004</v>
      </c>
      <c r="E98">
        <v>5.34</v>
      </c>
      <c r="F98">
        <v>4.4671589999999997</v>
      </c>
      <c r="G98">
        <v>63119255</v>
      </c>
    </row>
    <row r="99" spans="1:7" x14ac:dyDescent="0.2">
      <c r="A99" s="1">
        <v>44228</v>
      </c>
      <c r="B99">
        <v>5.25</v>
      </c>
      <c r="C99">
        <v>5.79</v>
      </c>
      <c r="D99">
        <v>5.07</v>
      </c>
      <c r="E99">
        <v>5.24</v>
      </c>
      <c r="F99">
        <v>4.3835040000000003</v>
      </c>
      <c r="G99">
        <v>70505870</v>
      </c>
    </row>
    <row r="100" spans="1:7" x14ac:dyDescent="0.2">
      <c r="A100" s="1">
        <v>44256</v>
      </c>
      <c r="B100">
        <v>5.26</v>
      </c>
      <c r="C100">
        <v>6.09</v>
      </c>
      <c r="D100">
        <v>5.15</v>
      </c>
      <c r="E100">
        <v>5.73</v>
      </c>
      <c r="F100">
        <v>4.793412</v>
      </c>
      <c r="G100">
        <v>120582969</v>
      </c>
    </row>
    <row r="101" spans="1:7" x14ac:dyDescent="0.2">
      <c r="A101" s="1">
        <v>44287</v>
      </c>
      <c r="B101">
        <v>5.73</v>
      </c>
      <c r="C101">
        <v>5.81</v>
      </c>
      <c r="D101">
        <v>5.14</v>
      </c>
      <c r="E101">
        <v>5.27</v>
      </c>
      <c r="F101">
        <v>4.5619430000000003</v>
      </c>
      <c r="G101">
        <v>49228693</v>
      </c>
    </row>
    <row r="102" spans="1:7" x14ac:dyDescent="0.2">
      <c r="A102" s="1">
        <v>44317</v>
      </c>
      <c r="B102">
        <v>5.25</v>
      </c>
      <c r="C102">
        <v>5.44</v>
      </c>
      <c r="D102">
        <v>5.01</v>
      </c>
      <c r="E102">
        <v>5.32</v>
      </c>
      <c r="F102">
        <v>4.6052249999999999</v>
      </c>
      <c r="G102">
        <v>42970571</v>
      </c>
    </row>
    <row r="103" spans="1:7" x14ac:dyDescent="0.2">
      <c r="A103" s="1">
        <v>44348</v>
      </c>
      <c r="B103">
        <v>5.27</v>
      </c>
      <c r="C103">
        <v>5.53</v>
      </c>
      <c r="D103">
        <v>5.07</v>
      </c>
      <c r="E103">
        <v>5.48</v>
      </c>
      <c r="F103">
        <v>4.7437290000000001</v>
      </c>
      <c r="G103">
        <v>77301428</v>
      </c>
    </row>
    <row r="104" spans="1:7" x14ac:dyDescent="0.2">
      <c r="A104" s="1">
        <v>44378</v>
      </c>
      <c r="B104">
        <v>5.53</v>
      </c>
      <c r="C104">
        <v>5.8250000000000002</v>
      </c>
      <c r="D104">
        <v>5.28</v>
      </c>
      <c r="E104">
        <v>5.67</v>
      </c>
      <c r="F104">
        <v>4.9081999999999999</v>
      </c>
      <c r="G104">
        <v>63848352</v>
      </c>
    </row>
    <row r="105" spans="1:7" x14ac:dyDescent="0.2">
      <c r="A105" s="1">
        <v>44409</v>
      </c>
      <c r="B105">
        <v>5.76</v>
      </c>
      <c r="C105">
        <v>5.93</v>
      </c>
      <c r="D105">
        <v>5.25</v>
      </c>
      <c r="E105">
        <v>5.38</v>
      </c>
      <c r="F105">
        <v>4.657165</v>
      </c>
      <c r="G105">
        <v>69313578</v>
      </c>
    </row>
    <row r="106" spans="1:7" x14ac:dyDescent="0.2">
      <c r="A106" s="1">
        <v>44440</v>
      </c>
      <c r="B106">
        <v>5.45</v>
      </c>
      <c r="C106">
        <v>5.5149999999999997</v>
      </c>
      <c r="D106">
        <v>4.82</v>
      </c>
      <c r="E106">
        <v>5.03</v>
      </c>
      <c r="F106">
        <v>4.3541879999999997</v>
      </c>
      <c r="G106">
        <v>82836715</v>
      </c>
    </row>
    <row r="107" spans="1:7" x14ac:dyDescent="0.2">
      <c r="A107" s="1">
        <v>44470</v>
      </c>
      <c r="B107">
        <v>4.97</v>
      </c>
      <c r="C107">
        <v>5.1349999999999998</v>
      </c>
      <c r="D107">
        <v>4.7699999999999996</v>
      </c>
      <c r="E107">
        <v>4.96</v>
      </c>
      <c r="F107">
        <v>4.2935930000000004</v>
      </c>
      <c r="G107">
        <v>70002632</v>
      </c>
    </row>
    <row r="108" spans="1:7" x14ac:dyDescent="0.2">
      <c r="A108" s="1">
        <v>44501</v>
      </c>
      <c r="B108">
        <v>5.01</v>
      </c>
      <c r="C108">
        <v>5.21</v>
      </c>
      <c r="D108">
        <v>4.9000000000000004</v>
      </c>
      <c r="E108">
        <v>5.07</v>
      </c>
      <c r="F108">
        <v>4.522348</v>
      </c>
      <c r="G108">
        <v>64307585</v>
      </c>
    </row>
    <row r="109" spans="1:7" x14ac:dyDescent="0.2">
      <c r="A109" s="1">
        <v>44531</v>
      </c>
      <c r="B109">
        <v>5.0599999999999996</v>
      </c>
      <c r="C109">
        <v>5.29</v>
      </c>
      <c r="D109">
        <v>4.92</v>
      </c>
      <c r="E109">
        <v>4.9400000000000004</v>
      </c>
      <c r="F109">
        <v>4.40639</v>
      </c>
      <c r="G109">
        <v>43145040</v>
      </c>
    </row>
    <row r="110" spans="1:7" x14ac:dyDescent="0.2">
      <c r="A110" s="1">
        <v>44562</v>
      </c>
      <c r="B110">
        <v>4.9400000000000004</v>
      </c>
      <c r="C110">
        <v>5.27</v>
      </c>
      <c r="D110">
        <v>4.57</v>
      </c>
      <c r="E110">
        <v>4.91</v>
      </c>
      <c r="F110">
        <v>4.3796309999999998</v>
      </c>
      <c r="G110">
        <v>56973844</v>
      </c>
    </row>
    <row r="111" spans="1:7" x14ac:dyDescent="0.2">
      <c r="A111" s="1">
        <v>44593</v>
      </c>
      <c r="B111">
        <v>4.83</v>
      </c>
      <c r="C111">
        <v>5.34</v>
      </c>
      <c r="D111">
        <v>4.8</v>
      </c>
      <c r="E111">
        <v>5.25</v>
      </c>
      <c r="F111">
        <v>4.6829049999999999</v>
      </c>
      <c r="G111">
        <v>44437531</v>
      </c>
    </row>
    <row r="112" spans="1:7" x14ac:dyDescent="0.2">
      <c r="A112" s="1">
        <v>44621</v>
      </c>
      <c r="B112">
        <v>5.25</v>
      </c>
      <c r="C112">
        <v>5.74</v>
      </c>
      <c r="D112">
        <v>5.0999999999999996</v>
      </c>
      <c r="E112">
        <v>5.35</v>
      </c>
      <c r="F112">
        <v>4.7721030000000004</v>
      </c>
      <c r="G112">
        <v>95777607</v>
      </c>
    </row>
    <row r="113" spans="1:7" x14ac:dyDescent="0.2">
      <c r="A113" s="1">
        <v>44652</v>
      </c>
      <c r="B113">
        <v>5.32</v>
      </c>
      <c r="C113">
        <v>5.33</v>
      </c>
      <c r="D113">
        <v>5.01</v>
      </c>
      <c r="E113">
        <v>5.09</v>
      </c>
      <c r="F113">
        <v>4.7049859999999999</v>
      </c>
      <c r="G113">
        <v>48925671</v>
      </c>
    </row>
    <row r="114" spans="1:7" x14ac:dyDescent="0.2">
      <c r="A114" s="1">
        <v>44682</v>
      </c>
      <c r="B114">
        <v>5.01</v>
      </c>
      <c r="C114">
        <v>5.04</v>
      </c>
      <c r="D114">
        <v>4.29</v>
      </c>
      <c r="E114">
        <v>4.38</v>
      </c>
      <c r="F114">
        <v>4.0486909999999998</v>
      </c>
      <c r="G114">
        <v>62938546</v>
      </c>
    </row>
    <row r="115" spans="1:7" x14ac:dyDescent="0.2">
      <c r="A115" s="1">
        <v>44713</v>
      </c>
      <c r="B115">
        <v>4.37</v>
      </c>
      <c r="C115">
        <v>4.46</v>
      </c>
      <c r="D115">
        <v>3.53</v>
      </c>
      <c r="E115">
        <v>3.71</v>
      </c>
      <c r="F115">
        <v>3.4293710000000002</v>
      </c>
      <c r="G115">
        <v>91748603</v>
      </c>
    </row>
    <row r="116" spans="1:7" x14ac:dyDescent="0.2">
      <c r="A116" s="1">
        <v>44743</v>
      </c>
      <c r="B116">
        <v>3.76</v>
      </c>
      <c r="C116">
        <v>4.26</v>
      </c>
      <c r="D116">
        <v>3.7349999999999999</v>
      </c>
      <c r="E116">
        <v>4.1399999999999997</v>
      </c>
      <c r="F116">
        <v>3.8268450000000001</v>
      </c>
      <c r="G116">
        <v>57715267</v>
      </c>
    </row>
    <row r="117" spans="1:7" x14ac:dyDescent="0.2">
      <c r="A117" s="1">
        <v>44774</v>
      </c>
      <c r="B117">
        <v>4.1500000000000004</v>
      </c>
      <c r="C117">
        <v>4.53</v>
      </c>
      <c r="D117">
        <v>4.12</v>
      </c>
      <c r="E117">
        <v>4.2300000000000004</v>
      </c>
      <c r="F117">
        <v>3.910037</v>
      </c>
      <c r="G117">
        <v>63590066</v>
      </c>
    </row>
    <row r="118" spans="1:7" x14ac:dyDescent="0.2">
      <c r="A118" s="1">
        <v>44805</v>
      </c>
      <c r="B118">
        <v>4.16</v>
      </c>
      <c r="C118">
        <v>4.5199999999999996</v>
      </c>
      <c r="D118">
        <v>4.03</v>
      </c>
      <c r="E118">
        <v>4.04</v>
      </c>
      <c r="F118">
        <v>3.7344089999999999</v>
      </c>
      <c r="G118">
        <v>66357044</v>
      </c>
    </row>
    <row r="119" spans="1:7" x14ac:dyDescent="0.2">
      <c r="A119" s="1">
        <v>44835</v>
      </c>
      <c r="B119">
        <v>4.03</v>
      </c>
      <c r="C119">
        <v>4.24</v>
      </c>
      <c r="D119">
        <v>3.895</v>
      </c>
      <c r="E119">
        <v>4.16</v>
      </c>
      <c r="F119">
        <v>3.845332</v>
      </c>
      <c r="G119">
        <v>53145948</v>
      </c>
    </row>
    <row r="120" spans="1:7" x14ac:dyDescent="0.2">
      <c r="A120" s="1">
        <v>44866</v>
      </c>
      <c r="B120">
        <v>4.16</v>
      </c>
      <c r="C120">
        <v>4.3499999999999996</v>
      </c>
      <c r="D120">
        <v>3.98</v>
      </c>
      <c r="E120">
        <v>4.25</v>
      </c>
      <c r="F120">
        <v>4.1014790000000003</v>
      </c>
      <c r="G120">
        <v>46313215</v>
      </c>
    </row>
    <row r="121" spans="1:7" x14ac:dyDescent="0.2">
      <c r="A121" s="1">
        <v>44896</v>
      </c>
      <c r="B121">
        <v>4.3</v>
      </c>
      <c r="C121">
        <v>4.4000000000000004</v>
      </c>
      <c r="D121">
        <v>4.0549999999999997</v>
      </c>
      <c r="E121">
        <v>4.13</v>
      </c>
      <c r="F121">
        <v>3.9856720000000001</v>
      </c>
      <c r="G121">
        <v>36884426</v>
      </c>
    </row>
    <row r="122" spans="1:7" x14ac:dyDescent="0.2">
      <c r="A122" s="1">
        <v>44927</v>
      </c>
      <c r="B122">
        <v>4.13</v>
      </c>
      <c r="C122">
        <v>4.54</v>
      </c>
      <c r="D122">
        <v>4.08</v>
      </c>
      <c r="E122">
        <v>4.47</v>
      </c>
      <c r="F122">
        <v>4.31379</v>
      </c>
      <c r="G122">
        <v>37907931</v>
      </c>
    </row>
    <row r="123" spans="1:7" x14ac:dyDescent="0.2">
      <c r="A123" s="1">
        <v>44958</v>
      </c>
      <c r="B123">
        <v>4.47</v>
      </c>
      <c r="C123">
        <v>4.4850000000000003</v>
      </c>
      <c r="D123">
        <v>3.63</v>
      </c>
      <c r="E123">
        <v>3.85</v>
      </c>
      <c r="F123">
        <v>3.7154569999999998</v>
      </c>
      <c r="G123">
        <v>71692678</v>
      </c>
    </row>
    <row r="124" spans="1:7" x14ac:dyDescent="0.2">
      <c r="A124" s="1">
        <v>44986</v>
      </c>
      <c r="B124">
        <v>3.74</v>
      </c>
      <c r="C124">
        <v>3.93</v>
      </c>
      <c r="D124">
        <v>3.58</v>
      </c>
      <c r="E124">
        <v>3.58</v>
      </c>
      <c r="F124">
        <v>3.4548920000000001</v>
      </c>
      <c r="G124">
        <v>149548918</v>
      </c>
    </row>
    <row r="125" spans="1:7" x14ac:dyDescent="0.2">
      <c r="A125" s="1">
        <v>45017</v>
      </c>
      <c r="B125">
        <v>3.61</v>
      </c>
      <c r="C125">
        <v>3.7450000000000001</v>
      </c>
      <c r="D125">
        <v>3.5750000000000002</v>
      </c>
      <c r="E125">
        <v>3.61</v>
      </c>
      <c r="F125">
        <v>3.61</v>
      </c>
      <c r="G125">
        <v>54911968</v>
      </c>
    </row>
    <row r="126" spans="1:7" x14ac:dyDescent="0.2">
      <c r="A126" s="1">
        <v>45047</v>
      </c>
      <c r="B126">
        <v>3.65</v>
      </c>
      <c r="C126">
        <v>3.69</v>
      </c>
      <c r="D126">
        <v>3.34</v>
      </c>
      <c r="E126">
        <v>3.37</v>
      </c>
      <c r="F126">
        <v>3.37</v>
      </c>
      <c r="G126">
        <v>67205902</v>
      </c>
    </row>
    <row r="127" spans="1:7" x14ac:dyDescent="0.2">
      <c r="A127" s="1">
        <v>45078</v>
      </c>
      <c r="B127">
        <v>3.32</v>
      </c>
      <c r="C127">
        <v>3.51</v>
      </c>
      <c r="D127">
        <v>3.18</v>
      </c>
      <c r="E127">
        <v>3.48</v>
      </c>
      <c r="F127">
        <v>3.48</v>
      </c>
      <c r="G127">
        <v>113078285</v>
      </c>
    </row>
    <row r="128" spans="1:7"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51"/>
  <sheetViews>
    <sheetView zoomScaleNormal="70" workbookViewId="0"/>
  </sheetViews>
  <sheetFormatPr baseColWidth="10" defaultColWidth="8.83203125" defaultRowHeight="15" x14ac:dyDescent="0.2"/>
  <cols>
    <col min="1" max="1" width="13" customWidth="1"/>
  </cols>
  <sheetData>
    <row r="1" spans="1:7" x14ac:dyDescent="0.2">
      <c r="A1" t="s">
        <v>0</v>
      </c>
      <c r="B1" t="s">
        <v>1</v>
      </c>
      <c r="C1" t="s">
        <v>2</v>
      </c>
      <c r="D1" t="s">
        <v>3</v>
      </c>
      <c r="E1" t="s">
        <v>4</v>
      </c>
      <c r="F1" t="s">
        <v>5</v>
      </c>
      <c r="G1" t="s">
        <v>6</v>
      </c>
    </row>
    <row r="2" spans="1:7" x14ac:dyDescent="0.2">
      <c r="A2" s="1">
        <v>41275</v>
      </c>
      <c r="B2">
        <v>10.473738000000001</v>
      </c>
      <c r="C2">
        <v>11.694129</v>
      </c>
      <c r="D2">
        <v>10.473738000000001</v>
      </c>
      <c r="E2">
        <v>10.91658</v>
      </c>
      <c r="F2">
        <v>6.6975530000000001</v>
      </c>
      <c r="G2">
        <v>98251106</v>
      </c>
    </row>
    <row r="3" spans="1:7" x14ac:dyDescent="0.2">
      <c r="A3" s="1">
        <v>41306</v>
      </c>
      <c r="B3">
        <v>11.050463000000001</v>
      </c>
      <c r="C3">
        <v>12.337796000000001</v>
      </c>
      <c r="D3">
        <v>10.968074</v>
      </c>
      <c r="E3">
        <v>11.606591</v>
      </c>
      <c r="F3">
        <v>7.1208920000000004</v>
      </c>
      <c r="G3">
        <v>102001301</v>
      </c>
    </row>
    <row r="4" spans="1:7" x14ac:dyDescent="0.2">
      <c r="A4" s="1">
        <v>41334</v>
      </c>
      <c r="B4">
        <v>11.637487</v>
      </c>
      <c r="C4">
        <v>12.255406000000001</v>
      </c>
      <c r="D4">
        <v>11.452111</v>
      </c>
      <c r="E4">
        <v>12.173017</v>
      </c>
      <c r="F4">
        <v>7.6281220000000003</v>
      </c>
      <c r="G4">
        <v>73733597</v>
      </c>
    </row>
    <row r="5" spans="1:7" x14ac:dyDescent="0.2">
      <c r="A5" s="1">
        <v>41365</v>
      </c>
      <c r="B5">
        <v>12.173017</v>
      </c>
      <c r="C5">
        <v>13.367661999999999</v>
      </c>
      <c r="D5">
        <v>11.766220000000001</v>
      </c>
      <c r="E5">
        <v>13.367661999999999</v>
      </c>
      <c r="F5">
        <v>8.376735</v>
      </c>
      <c r="G5">
        <v>74269455</v>
      </c>
    </row>
    <row r="6" spans="1:7" x14ac:dyDescent="0.2">
      <c r="A6" s="1">
        <v>41395</v>
      </c>
      <c r="B6">
        <v>13.305870000000001</v>
      </c>
      <c r="C6">
        <v>13.367661999999999</v>
      </c>
      <c r="D6">
        <v>12.471678000000001</v>
      </c>
      <c r="E6">
        <v>12.84243</v>
      </c>
      <c r="F6">
        <v>8.0476030000000005</v>
      </c>
      <c r="G6">
        <v>73322386</v>
      </c>
    </row>
    <row r="7" spans="1:7" x14ac:dyDescent="0.2">
      <c r="A7" s="1">
        <v>41426</v>
      </c>
      <c r="B7">
        <v>12.924818999999999</v>
      </c>
      <c r="C7">
        <v>13.099897</v>
      </c>
      <c r="D7">
        <v>11.812564</v>
      </c>
      <c r="E7">
        <v>12.276004</v>
      </c>
      <c r="F7">
        <v>7.6926569999999996</v>
      </c>
      <c r="G7">
        <v>90088661</v>
      </c>
    </row>
    <row r="8" spans="1:7" x14ac:dyDescent="0.2">
      <c r="A8" s="1">
        <v>41456</v>
      </c>
      <c r="B8">
        <v>12.255406000000001</v>
      </c>
      <c r="C8">
        <v>13.37796</v>
      </c>
      <c r="D8">
        <v>11.956745</v>
      </c>
      <c r="E8">
        <v>13.202883</v>
      </c>
      <c r="F8">
        <v>8.273479</v>
      </c>
      <c r="G8">
        <v>83825755</v>
      </c>
    </row>
    <row r="9" spans="1:7" x14ac:dyDescent="0.2">
      <c r="A9" s="1">
        <v>41487</v>
      </c>
      <c r="B9">
        <v>12.883625</v>
      </c>
      <c r="C9">
        <v>13.326466999999999</v>
      </c>
      <c r="D9">
        <v>12.440782</v>
      </c>
      <c r="E9">
        <v>12.698249000000001</v>
      </c>
      <c r="F9">
        <v>7.9572520000000004</v>
      </c>
      <c r="G9">
        <v>92569030</v>
      </c>
    </row>
    <row r="10" spans="1:7" x14ac:dyDescent="0.2">
      <c r="A10" s="1">
        <v>41518</v>
      </c>
      <c r="B10">
        <v>12.84243</v>
      </c>
      <c r="C10">
        <v>13.820803</v>
      </c>
      <c r="D10">
        <v>12.682801</v>
      </c>
      <c r="E10">
        <v>13.46035</v>
      </c>
      <c r="F10">
        <v>8.5682799999999997</v>
      </c>
      <c r="G10">
        <v>91535208</v>
      </c>
    </row>
    <row r="11" spans="1:7" x14ac:dyDescent="0.2">
      <c r="A11" s="1">
        <v>41548</v>
      </c>
      <c r="B11">
        <v>13.480947</v>
      </c>
      <c r="C11">
        <v>13.903192000000001</v>
      </c>
      <c r="D11">
        <v>13.094747</v>
      </c>
      <c r="E11">
        <v>13.779608</v>
      </c>
      <c r="F11">
        <v>8.7715069999999997</v>
      </c>
      <c r="G11">
        <v>70123163</v>
      </c>
    </row>
    <row r="12" spans="1:7" x14ac:dyDescent="0.2">
      <c r="A12" s="1">
        <v>41579</v>
      </c>
      <c r="B12">
        <v>13.759010999999999</v>
      </c>
      <c r="C12">
        <v>14.160659000000001</v>
      </c>
      <c r="D12">
        <v>13.408856</v>
      </c>
      <c r="E12">
        <v>13.583933999999999</v>
      </c>
      <c r="F12">
        <v>8.6469500000000004</v>
      </c>
      <c r="G12">
        <v>59117926</v>
      </c>
    </row>
    <row r="13" spans="1:7" x14ac:dyDescent="0.2">
      <c r="A13" s="1">
        <v>41609</v>
      </c>
      <c r="B13">
        <v>13.625128</v>
      </c>
      <c r="C13">
        <v>13.625128</v>
      </c>
      <c r="D13">
        <v>12.214212</v>
      </c>
      <c r="E13">
        <v>13.491246</v>
      </c>
      <c r="F13">
        <v>8.5879490000000001</v>
      </c>
      <c r="G13">
        <v>69069505</v>
      </c>
    </row>
    <row r="14" spans="1:7" x14ac:dyDescent="0.2">
      <c r="A14" s="1">
        <v>41640</v>
      </c>
      <c r="B14">
        <v>13.491246</v>
      </c>
      <c r="C14">
        <v>13.666323</v>
      </c>
      <c r="D14">
        <v>12.502573999999999</v>
      </c>
      <c r="E14">
        <v>12.543768999999999</v>
      </c>
      <c r="F14">
        <v>7.9848249999999998</v>
      </c>
      <c r="G14">
        <v>56491944</v>
      </c>
    </row>
    <row r="15" spans="1:7" x14ac:dyDescent="0.2">
      <c r="A15" s="1">
        <v>41671</v>
      </c>
      <c r="B15">
        <v>12.512873000000001</v>
      </c>
      <c r="C15">
        <v>13.244078</v>
      </c>
      <c r="D15">
        <v>12.131822</v>
      </c>
      <c r="E15">
        <v>12.502573999999999</v>
      </c>
      <c r="F15">
        <v>7.9586009999999998</v>
      </c>
      <c r="G15">
        <v>87456112</v>
      </c>
    </row>
    <row r="16" spans="1:7" x14ac:dyDescent="0.2">
      <c r="A16" s="1">
        <v>41699</v>
      </c>
      <c r="B16">
        <v>12.564366</v>
      </c>
      <c r="C16">
        <v>13.305870000000001</v>
      </c>
      <c r="D16">
        <v>12.430484</v>
      </c>
      <c r="E16">
        <v>13.254376000000001</v>
      </c>
      <c r="F16">
        <v>8.6751199999999997</v>
      </c>
      <c r="G16">
        <v>85318387</v>
      </c>
    </row>
    <row r="17" spans="1:7" x14ac:dyDescent="0.2">
      <c r="A17" s="1">
        <v>41730</v>
      </c>
      <c r="B17">
        <v>13.161688</v>
      </c>
      <c r="C17">
        <v>13.594232</v>
      </c>
      <c r="D17">
        <v>12.981462000000001</v>
      </c>
      <c r="E17">
        <v>13.408856</v>
      </c>
      <c r="F17">
        <v>8.7762290000000007</v>
      </c>
      <c r="G17">
        <v>52698113</v>
      </c>
    </row>
    <row r="18" spans="1:7" x14ac:dyDescent="0.2">
      <c r="A18" s="1">
        <v>41760</v>
      </c>
      <c r="B18">
        <v>13.398558</v>
      </c>
      <c r="C18">
        <v>14.109165000000001</v>
      </c>
      <c r="D18">
        <v>13.316167999999999</v>
      </c>
      <c r="E18">
        <v>13.748711999999999</v>
      </c>
      <c r="F18">
        <v>8.9986680000000003</v>
      </c>
      <c r="G18">
        <v>70054475</v>
      </c>
    </row>
    <row r="19" spans="1:7" x14ac:dyDescent="0.2">
      <c r="A19" s="1">
        <v>41791</v>
      </c>
      <c r="B19">
        <v>13.810504</v>
      </c>
      <c r="C19">
        <v>14.109165000000001</v>
      </c>
      <c r="D19">
        <v>13.511843000000001</v>
      </c>
      <c r="E19">
        <v>13.944387000000001</v>
      </c>
      <c r="F19">
        <v>9.1267410000000009</v>
      </c>
      <c r="G19">
        <v>63182985</v>
      </c>
    </row>
    <row r="20" spans="1:7" x14ac:dyDescent="0.2">
      <c r="A20" s="1">
        <v>41821</v>
      </c>
      <c r="B20">
        <v>13.985581</v>
      </c>
      <c r="C20">
        <v>14.788876999999999</v>
      </c>
      <c r="D20">
        <v>13.717815999999999</v>
      </c>
      <c r="E20">
        <v>14.716786000000001</v>
      </c>
      <c r="F20">
        <v>9.6322799999999997</v>
      </c>
      <c r="G20">
        <v>71491652</v>
      </c>
    </row>
    <row r="21" spans="1:7" x14ac:dyDescent="0.2">
      <c r="A21" s="1">
        <v>41852</v>
      </c>
      <c r="B21">
        <v>14.634397</v>
      </c>
      <c r="C21">
        <v>15.829041999999999</v>
      </c>
      <c r="D21">
        <v>14.212152</v>
      </c>
      <c r="E21">
        <v>14.860968</v>
      </c>
      <c r="F21">
        <v>9.7266499999999994</v>
      </c>
      <c r="G21">
        <v>102955619</v>
      </c>
    </row>
    <row r="22" spans="1:7" x14ac:dyDescent="0.2">
      <c r="A22" s="1">
        <v>41883</v>
      </c>
      <c r="B22">
        <v>15.036045</v>
      </c>
      <c r="C22">
        <v>15.355302999999999</v>
      </c>
      <c r="D22">
        <v>14.315139</v>
      </c>
      <c r="E22">
        <v>14.45932</v>
      </c>
      <c r="F22">
        <v>9.6535510000000002</v>
      </c>
      <c r="G22">
        <v>69672927</v>
      </c>
    </row>
    <row r="23" spans="1:7" x14ac:dyDescent="0.2">
      <c r="A23" s="1">
        <v>41913</v>
      </c>
      <c r="B23">
        <v>14.387229</v>
      </c>
      <c r="C23">
        <v>15.108135000000001</v>
      </c>
      <c r="D23">
        <v>14.016477</v>
      </c>
      <c r="E23">
        <v>15.087538</v>
      </c>
      <c r="F23">
        <v>10.072971000000001</v>
      </c>
      <c r="G23">
        <v>74189058</v>
      </c>
    </row>
    <row r="24" spans="1:7" x14ac:dyDescent="0.2">
      <c r="A24" s="1">
        <v>41944</v>
      </c>
      <c r="B24">
        <v>15.128733</v>
      </c>
      <c r="C24">
        <v>15.530381</v>
      </c>
      <c r="D24">
        <v>14.531409999999999</v>
      </c>
      <c r="E24">
        <v>14.768280000000001</v>
      </c>
      <c r="F24">
        <v>9.8598219999999994</v>
      </c>
      <c r="G24">
        <v>53077555</v>
      </c>
    </row>
    <row r="25" spans="1:7" x14ac:dyDescent="0.2">
      <c r="A25" s="1">
        <v>41974</v>
      </c>
      <c r="B25">
        <v>14.850669</v>
      </c>
      <c r="C25">
        <v>14.984552000000001</v>
      </c>
      <c r="D25">
        <v>13.8414</v>
      </c>
      <c r="E25">
        <v>14.479917</v>
      </c>
      <c r="F25">
        <v>9.6672989999999999</v>
      </c>
      <c r="G25">
        <v>71542982</v>
      </c>
    </row>
    <row r="26" spans="1:7" x14ac:dyDescent="0.2">
      <c r="A26" s="1">
        <v>42005</v>
      </c>
      <c r="B26">
        <v>14.479917</v>
      </c>
      <c r="C26">
        <v>15.272914</v>
      </c>
      <c r="D26">
        <v>14.057672</v>
      </c>
      <c r="E26">
        <v>15.159629000000001</v>
      </c>
      <c r="F26">
        <v>10.121100999999999</v>
      </c>
      <c r="G26">
        <v>58149074</v>
      </c>
    </row>
    <row r="27" spans="1:7" x14ac:dyDescent="0.2">
      <c r="A27" s="1">
        <v>42036</v>
      </c>
      <c r="B27">
        <v>15.211122</v>
      </c>
      <c r="C27">
        <v>15.396497999999999</v>
      </c>
      <c r="D27">
        <v>13.975282999999999</v>
      </c>
      <c r="E27">
        <v>14.397527999999999</v>
      </c>
      <c r="F27">
        <v>9.6122960000000006</v>
      </c>
      <c r="G27">
        <v>111686713</v>
      </c>
    </row>
    <row r="28" spans="1:7" x14ac:dyDescent="0.2">
      <c r="A28" s="1">
        <v>42064</v>
      </c>
      <c r="B28">
        <v>14.418125</v>
      </c>
      <c r="C28">
        <v>14.531409999999999</v>
      </c>
      <c r="D28">
        <v>13.573634999999999</v>
      </c>
      <c r="E28">
        <v>13.903192000000001</v>
      </c>
      <c r="F28">
        <v>9.5292639999999995</v>
      </c>
      <c r="G28">
        <v>97402627</v>
      </c>
    </row>
    <row r="29" spans="1:7" x14ac:dyDescent="0.2">
      <c r="A29" s="1">
        <v>42095</v>
      </c>
      <c r="B29">
        <v>13.903192000000001</v>
      </c>
      <c r="C29">
        <v>14.644696</v>
      </c>
      <c r="D29">
        <v>13.414006000000001</v>
      </c>
      <c r="E29">
        <v>13.506694</v>
      </c>
      <c r="F29">
        <v>9.2575040000000008</v>
      </c>
      <c r="G29">
        <v>74382515</v>
      </c>
    </row>
    <row r="30" spans="1:7" x14ac:dyDescent="0.2">
      <c r="A30" s="1">
        <v>42125</v>
      </c>
      <c r="B30">
        <v>13.594232</v>
      </c>
      <c r="C30">
        <v>14.037075</v>
      </c>
      <c r="D30">
        <v>13.058702</v>
      </c>
      <c r="E30">
        <v>13.934087999999999</v>
      </c>
      <c r="F30">
        <v>9.5504420000000003</v>
      </c>
      <c r="G30">
        <v>72864272</v>
      </c>
    </row>
    <row r="31" spans="1:7" x14ac:dyDescent="0.2">
      <c r="A31" s="1">
        <v>42156</v>
      </c>
      <c r="B31">
        <v>13.800205</v>
      </c>
      <c r="C31">
        <v>14.30484</v>
      </c>
      <c r="D31">
        <v>13.398558</v>
      </c>
      <c r="E31">
        <v>13.831101</v>
      </c>
      <c r="F31">
        <v>9.4798559999999998</v>
      </c>
      <c r="G31">
        <v>72468153</v>
      </c>
    </row>
    <row r="32" spans="1:7" x14ac:dyDescent="0.2">
      <c r="A32" s="1">
        <v>42186</v>
      </c>
      <c r="B32">
        <v>13.923788999999999</v>
      </c>
      <c r="C32">
        <v>14.881565</v>
      </c>
      <c r="D32">
        <v>13.769309</v>
      </c>
      <c r="E32">
        <v>14.696189</v>
      </c>
      <c r="F32">
        <v>10.072786000000001</v>
      </c>
      <c r="G32">
        <v>72270613</v>
      </c>
    </row>
    <row r="33" spans="1:7" x14ac:dyDescent="0.2">
      <c r="A33" s="1">
        <v>42217</v>
      </c>
      <c r="B33">
        <v>14.727085000000001</v>
      </c>
      <c r="C33">
        <v>15.139030999999999</v>
      </c>
      <c r="D33">
        <v>12.543768999999999</v>
      </c>
      <c r="E33">
        <v>13.213182</v>
      </c>
      <c r="F33">
        <v>9.0563330000000004</v>
      </c>
      <c r="G33">
        <v>88929958</v>
      </c>
    </row>
    <row r="34" spans="1:7" x14ac:dyDescent="0.2">
      <c r="A34" s="1">
        <v>42248</v>
      </c>
      <c r="B34">
        <v>13.285272000000001</v>
      </c>
      <c r="C34">
        <v>13.285272000000001</v>
      </c>
      <c r="D34">
        <v>12.327496999999999</v>
      </c>
      <c r="E34">
        <v>12.554067</v>
      </c>
      <c r="F34">
        <v>8.6770859999999992</v>
      </c>
      <c r="G34">
        <v>90296114</v>
      </c>
    </row>
    <row r="35" spans="1:7" x14ac:dyDescent="0.2">
      <c r="A35" s="1">
        <v>42278</v>
      </c>
      <c r="B35">
        <v>12.646755000000001</v>
      </c>
      <c r="C35">
        <v>13.872296</v>
      </c>
      <c r="D35">
        <v>12.234809</v>
      </c>
      <c r="E35">
        <v>13.501544000000001</v>
      </c>
      <c r="F35">
        <v>9.3319580000000002</v>
      </c>
      <c r="G35">
        <v>95709833</v>
      </c>
    </row>
    <row r="36" spans="1:7" x14ac:dyDescent="0.2">
      <c r="A36" s="1">
        <v>42309</v>
      </c>
      <c r="B36">
        <v>13.563336</v>
      </c>
      <c r="C36">
        <v>14.037075</v>
      </c>
      <c r="D36">
        <v>12.976312999999999</v>
      </c>
      <c r="E36">
        <v>13.789906999999999</v>
      </c>
      <c r="F36">
        <v>9.5312680000000007</v>
      </c>
      <c r="G36">
        <v>76530651</v>
      </c>
    </row>
    <row r="37" spans="1:7" x14ac:dyDescent="0.2">
      <c r="A37" s="1">
        <v>42339</v>
      </c>
      <c r="B37">
        <v>13.892893000000001</v>
      </c>
      <c r="C37">
        <v>14.150359999999999</v>
      </c>
      <c r="D37">
        <v>11.596292</v>
      </c>
      <c r="E37">
        <v>12.502573999999999</v>
      </c>
      <c r="F37">
        <v>8.6414939999999998</v>
      </c>
      <c r="G37">
        <v>97323610</v>
      </c>
    </row>
    <row r="38" spans="1:7" x14ac:dyDescent="0.2">
      <c r="A38" s="1">
        <v>42370</v>
      </c>
      <c r="B38">
        <v>12.502573999999999</v>
      </c>
      <c r="C38">
        <v>12.615859</v>
      </c>
      <c r="D38">
        <v>11.5345</v>
      </c>
      <c r="E38">
        <v>11.956745</v>
      </c>
      <c r="F38">
        <v>8.2642279999999992</v>
      </c>
      <c r="G38">
        <v>71835486</v>
      </c>
    </row>
    <row r="39" spans="1:7" x14ac:dyDescent="0.2">
      <c r="A39" s="1">
        <v>42401</v>
      </c>
      <c r="B39">
        <v>12.100925999999999</v>
      </c>
      <c r="C39">
        <v>12.327496999999999</v>
      </c>
      <c r="D39">
        <v>10.411946</v>
      </c>
      <c r="E39">
        <v>11.5345</v>
      </c>
      <c r="F39">
        <v>7.9723850000000001</v>
      </c>
      <c r="G39">
        <v>107251068</v>
      </c>
    </row>
    <row r="40" spans="1:7" x14ac:dyDescent="0.2">
      <c r="A40" s="1">
        <v>42430</v>
      </c>
      <c r="B40">
        <v>11.555097</v>
      </c>
      <c r="C40">
        <v>12.399588</v>
      </c>
      <c r="D40">
        <v>11.452111</v>
      </c>
      <c r="E40">
        <v>12.265705000000001</v>
      </c>
      <c r="F40">
        <v>8.7058780000000002</v>
      </c>
      <c r="G40">
        <v>73945282</v>
      </c>
    </row>
    <row r="41" spans="1:7" x14ac:dyDescent="0.2">
      <c r="A41" s="1">
        <v>42461</v>
      </c>
      <c r="B41">
        <v>12.070029999999999</v>
      </c>
      <c r="C41">
        <v>13.038105</v>
      </c>
      <c r="D41">
        <v>11.894952999999999</v>
      </c>
      <c r="E41">
        <v>12.873326</v>
      </c>
      <c r="F41">
        <v>9.1371520000000004</v>
      </c>
      <c r="G41">
        <v>67417707</v>
      </c>
    </row>
    <row r="42" spans="1:7" x14ac:dyDescent="0.2">
      <c r="A42" s="1">
        <v>42491</v>
      </c>
      <c r="B42">
        <v>12.749741999999999</v>
      </c>
      <c r="C42">
        <v>13.676622</v>
      </c>
      <c r="D42">
        <v>12.605561</v>
      </c>
      <c r="E42">
        <v>13.367661999999999</v>
      </c>
      <c r="F42">
        <v>9.4880180000000003</v>
      </c>
      <c r="G42">
        <v>84079517</v>
      </c>
    </row>
    <row r="43" spans="1:7" x14ac:dyDescent="0.2">
      <c r="A43" s="1">
        <v>42522</v>
      </c>
      <c r="B43">
        <v>13.202883</v>
      </c>
      <c r="C43">
        <v>13.285272000000001</v>
      </c>
      <c r="D43">
        <v>11.894952999999999</v>
      </c>
      <c r="E43">
        <v>12.543768999999999</v>
      </c>
      <c r="F43">
        <v>8.9032400000000003</v>
      </c>
      <c r="G43">
        <v>79106847</v>
      </c>
    </row>
    <row r="44" spans="1:7" x14ac:dyDescent="0.2">
      <c r="A44" s="1">
        <v>42552</v>
      </c>
      <c r="B44">
        <v>12.512873000000001</v>
      </c>
      <c r="C44">
        <v>13.913491</v>
      </c>
      <c r="D44">
        <v>12.317197999999999</v>
      </c>
      <c r="E44">
        <v>13.831101</v>
      </c>
      <c r="F44">
        <v>9.8169550000000001</v>
      </c>
      <c r="G44">
        <v>58718802</v>
      </c>
    </row>
    <row r="45" spans="1:7" x14ac:dyDescent="0.2">
      <c r="A45" s="1">
        <v>42583</v>
      </c>
      <c r="B45">
        <v>13.8414</v>
      </c>
      <c r="C45">
        <v>14.263645</v>
      </c>
      <c r="D45">
        <v>13.007209</v>
      </c>
      <c r="E45">
        <v>13.089598000000001</v>
      </c>
      <c r="F45">
        <v>9.290654</v>
      </c>
      <c r="G45">
        <v>80650637</v>
      </c>
    </row>
    <row r="46" spans="1:7" x14ac:dyDescent="0.2">
      <c r="A46" s="1">
        <v>42614</v>
      </c>
      <c r="B46">
        <v>12.976312999999999</v>
      </c>
      <c r="C46">
        <v>13.326466999999999</v>
      </c>
      <c r="D46">
        <v>12.451081</v>
      </c>
      <c r="E46">
        <v>12.471678000000001</v>
      </c>
      <c r="F46">
        <v>9.1046069999999997</v>
      </c>
      <c r="G46">
        <v>68714310</v>
      </c>
    </row>
    <row r="47" spans="1:7" x14ac:dyDescent="0.2">
      <c r="A47" s="1">
        <v>42644</v>
      </c>
      <c r="B47">
        <v>12.471678000000001</v>
      </c>
      <c r="C47">
        <v>13.038105</v>
      </c>
      <c r="D47">
        <v>12.276004</v>
      </c>
      <c r="E47">
        <v>12.327496999999999</v>
      </c>
      <c r="F47">
        <v>8.999352</v>
      </c>
      <c r="G47">
        <v>50585666</v>
      </c>
    </row>
    <row r="48" spans="1:7" x14ac:dyDescent="0.2">
      <c r="A48" s="1">
        <v>42675</v>
      </c>
      <c r="B48">
        <v>12.255406000000001</v>
      </c>
      <c r="C48">
        <v>13.007209</v>
      </c>
      <c r="D48">
        <v>11.606591</v>
      </c>
      <c r="E48">
        <v>12.873326</v>
      </c>
      <c r="F48">
        <v>9.3978199999999994</v>
      </c>
      <c r="G48">
        <v>65881784</v>
      </c>
    </row>
    <row r="49" spans="1:7" x14ac:dyDescent="0.2">
      <c r="A49" s="1">
        <v>42705</v>
      </c>
      <c r="B49">
        <v>12.99691</v>
      </c>
      <c r="C49">
        <v>14.109165000000001</v>
      </c>
      <c r="D49">
        <v>12.893922999999999</v>
      </c>
      <c r="E49">
        <v>13.923788999999999</v>
      </c>
      <c r="F49">
        <v>10.164681</v>
      </c>
      <c r="G49">
        <v>65234249</v>
      </c>
    </row>
    <row r="50" spans="1:7" x14ac:dyDescent="0.2">
      <c r="A50" s="1">
        <v>42736</v>
      </c>
      <c r="B50">
        <v>13.923788999999999</v>
      </c>
      <c r="C50">
        <v>14.366631999999999</v>
      </c>
      <c r="D50">
        <v>13.141090999999999</v>
      </c>
      <c r="E50">
        <v>13.419155</v>
      </c>
      <c r="F50">
        <v>9.7962880000000006</v>
      </c>
      <c r="G50">
        <v>60483562</v>
      </c>
    </row>
    <row r="51" spans="1:7" x14ac:dyDescent="0.2">
      <c r="A51" s="1">
        <v>42767</v>
      </c>
      <c r="B51">
        <v>13.367661999999999</v>
      </c>
      <c r="C51">
        <v>14.160659000000001</v>
      </c>
      <c r="D51">
        <v>13.202883</v>
      </c>
      <c r="E51">
        <v>13.666323</v>
      </c>
      <c r="F51">
        <v>9.9767259999999993</v>
      </c>
      <c r="G51">
        <v>68763084</v>
      </c>
    </row>
    <row r="52" spans="1:7" x14ac:dyDescent="0.2">
      <c r="A52" s="1">
        <v>42795</v>
      </c>
      <c r="B52">
        <v>13.645726</v>
      </c>
      <c r="C52">
        <v>13.985581</v>
      </c>
      <c r="D52">
        <v>13.228630000000001</v>
      </c>
      <c r="E52">
        <v>13.604531</v>
      </c>
      <c r="F52">
        <v>10.180095</v>
      </c>
      <c r="G52">
        <v>65893515</v>
      </c>
    </row>
    <row r="53" spans="1:7" x14ac:dyDescent="0.2">
      <c r="A53" s="1">
        <v>42826</v>
      </c>
      <c r="B53">
        <v>13.491246</v>
      </c>
      <c r="C53">
        <v>14.284243</v>
      </c>
      <c r="D53">
        <v>13.089598000000001</v>
      </c>
      <c r="E53">
        <v>14.212152</v>
      </c>
      <c r="F53">
        <v>10.63477</v>
      </c>
      <c r="G53">
        <v>54190086</v>
      </c>
    </row>
    <row r="54" spans="1:7" x14ac:dyDescent="0.2">
      <c r="A54" s="1">
        <v>42856</v>
      </c>
      <c r="B54">
        <v>14.212152</v>
      </c>
      <c r="C54">
        <v>15.159629000000001</v>
      </c>
      <c r="D54">
        <v>14.201853</v>
      </c>
      <c r="E54">
        <v>14.253347</v>
      </c>
      <c r="F54">
        <v>10.665596000000001</v>
      </c>
      <c r="G54">
        <v>88892018</v>
      </c>
    </row>
    <row r="55" spans="1:7" x14ac:dyDescent="0.2">
      <c r="A55" s="1">
        <v>42887</v>
      </c>
      <c r="B55">
        <v>14.30484</v>
      </c>
      <c r="C55">
        <v>15.623068999999999</v>
      </c>
      <c r="D55">
        <v>14.212152</v>
      </c>
      <c r="E55">
        <v>15.262615</v>
      </c>
      <c r="F55">
        <v>11.420818000000001</v>
      </c>
      <c r="G55">
        <v>87118006</v>
      </c>
    </row>
    <row r="56" spans="1:7" x14ac:dyDescent="0.2">
      <c r="A56" s="1">
        <v>42917</v>
      </c>
      <c r="B56">
        <v>15.139030999999999</v>
      </c>
      <c r="C56">
        <v>15.695159</v>
      </c>
      <c r="D56">
        <v>14.562306</v>
      </c>
      <c r="E56">
        <v>14.716786000000001</v>
      </c>
      <c r="F56">
        <v>11.01238</v>
      </c>
      <c r="G56">
        <v>77740286</v>
      </c>
    </row>
    <row r="57" spans="1:7" x14ac:dyDescent="0.2">
      <c r="A57" s="1">
        <v>42948</v>
      </c>
      <c r="B57">
        <v>14.768280000000001</v>
      </c>
      <c r="C57">
        <v>15.108135000000001</v>
      </c>
      <c r="D57">
        <v>12.955715</v>
      </c>
      <c r="E57">
        <v>13.419155</v>
      </c>
      <c r="F57">
        <v>10.041380999999999</v>
      </c>
      <c r="G57">
        <v>113307409</v>
      </c>
    </row>
    <row r="58" spans="1:7" x14ac:dyDescent="0.2">
      <c r="A58" s="1">
        <v>42979</v>
      </c>
      <c r="B58">
        <v>13.429454</v>
      </c>
      <c r="C58">
        <v>13.61483</v>
      </c>
      <c r="D58">
        <v>12.801235</v>
      </c>
      <c r="E58">
        <v>13.439752</v>
      </c>
      <c r="F58">
        <v>10.36247</v>
      </c>
      <c r="G58">
        <v>79037362</v>
      </c>
    </row>
    <row r="59" spans="1:7" x14ac:dyDescent="0.2">
      <c r="A59" s="1">
        <v>43009</v>
      </c>
      <c r="B59">
        <v>13.470648000000001</v>
      </c>
      <c r="C59">
        <v>14.222451</v>
      </c>
      <c r="D59">
        <v>13.367661999999999</v>
      </c>
      <c r="E59">
        <v>13.985581</v>
      </c>
      <c r="F59">
        <v>10.78332</v>
      </c>
      <c r="G59">
        <v>48567216</v>
      </c>
    </row>
    <row r="60" spans="1:7" x14ac:dyDescent="0.2">
      <c r="A60" s="1">
        <v>43040</v>
      </c>
      <c r="B60">
        <v>14.047373</v>
      </c>
      <c r="C60">
        <v>14.778578</v>
      </c>
      <c r="D60">
        <v>13.954685</v>
      </c>
      <c r="E60">
        <v>14.757980999999999</v>
      </c>
      <c r="F60">
        <v>11.378867</v>
      </c>
      <c r="G60">
        <v>52555034</v>
      </c>
    </row>
    <row r="61" spans="1:7" x14ac:dyDescent="0.2">
      <c r="A61" s="1">
        <v>43070</v>
      </c>
      <c r="B61">
        <v>14.757980999999999</v>
      </c>
      <c r="C61">
        <v>14.912461</v>
      </c>
      <c r="D61">
        <v>14.222451</v>
      </c>
      <c r="E61">
        <v>14.273944</v>
      </c>
      <c r="F61">
        <v>11.005658</v>
      </c>
      <c r="G61">
        <v>46999271</v>
      </c>
    </row>
    <row r="62" spans="1:7" x14ac:dyDescent="0.2">
      <c r="A62" s="1">
        <v>43101</v>
      </c>
      <c r="B62">
        <v>14.273944</v>
      </c>
      <c r="C62">
        <v>14.356332999999999</v>
      </c>
      <c r="D62">
        <v>13.820803</v>
      </c>
      <c r="E62">
        <v>14.067971</v>
      </c>
      <c r="F62">
        <v>10.846847</v>
      </c>
      <c r="G62">
        <v>42220212</v>
      </c>
    </row>
    <row r="63" spans="1:7" x14ac:dyDescent="0.2">
      <c r="A63" s="1">
        <v>43132</v>
      </c>
      <c r="B63">
        <v>14.150359999999999</v>
      </c>
      <c r="C63">
        <v>14.299690999999999</v>
      </c>
      <c r="D63">
        <v>12.986611</v>
      </c>
      <c r="E63">
        <v>13.964983999999999</v>
      </c>
      <c r="F63">
        <v>10.767441</v>
      </c>
      <c r="G63">
        <v>71187882</v>
      </c>
    </row>
    <row r="64" spans="1:7" x14ac:dyDescent="0.2">
      <c r="A64" s="1">
        <v>43160</v>
      </c>
      <c r="B64">
        <v>13.954685</v>
      </c>
      <c r="C64">
        <v>14.418125</v>
      </c>
      <c r="D64">
        <v>13.686920000000001</v>
      </c>
      <c r="E64">
        <v>13.738414000000001</v>
      </c>
      <c r="F64">
        <v>10.858978</v>
      </c>
      <c r="G64">
        <v>60163922</v>
      </c>
    </row>
    <row r="65" spans="1:7" x14ac:dyDescent="0.2">
      <c r="A65" s="1">
        <v>43191</v>
      </c>
      <c r="B65">
        <v>13.738414000000001</v>
      </c>
      <c r="C65">
        <v>14.449021</v>
      </c>
      <c r="D65">
        <v>13.573634999999999</v>
      </c>
      <c r="E65">
        <v>14.438722</v>
      </c>
      <c r="F65">
        <v>11.412509999999999</v>
      </c>
      <c r="G65">
        <v>42613681</v>
      </c>
    </row>
    <row r="66" spans="1:7" x14ac:dyDescent="0.2">
      <c r="A66" s="1">
        <v>43221</v>
      </c>
      <c r="B66">
        <v>14.37693</v>
      </c>
      <c r="C66">
        <v>14.696189</v>
      </c>
      <c r="D66">
        <v>13.676622</v>
      </c>
      <c r="E66">
        <v>13.831101</v>
      </c>
      <c r="F66">
        <v>10.932240999999999</v>
      </c>
      <c r="G66">
        <v>51922643</v>
      </c>
    </row>
    <row r="67" spans="1:7" x14ac:dyDescent="0.2">
      <c r="A67" s="1">
        <v>43252</v>
      </c>
      <c r="B67">
        <v>13.800205</v>
      </c>
      <c r="C67">
        <v>15.314109</v>
      </c>
      <c r="D67">
        <v>13.666323</v>
      </c>
      <c r="E67">
        <v>15.025746</v>
      </c>
      <c r="F67">
        <v>11.876498</v>
      </c>
      <c r="G67">
        <v>62111168</v>
      </c>
    </row>
    <row r="68" spans="1:7" x14ac:dyDescent="0.2">
      <c r="A68" s="1">
        <v>43282</v>
      </c>
      <c r="B68">
        <v>15.139030999999999</v>
      </c>
      <c r="C68">
        <v>15.643666</v>
      </c>
      <c r="D68">
        <v>14.809474</v>
      </c>
      <c r="E68">
        <v>15.417095</v>
      </c>
      <c r="F68">
        <v>12.185822999999999</v>
      </c>
      <c r="G68">
        <v>56878696</v>
      </c>
    </row>
    <row r="69" spans="1:7" x14ac:dyDescent="0.2">
      <c r="A69" s="1">
        <v>43313</v>
      </c>
      <c r="B69">
        <v>15.324407000000001</v>
      </c>
      <c r="C69">
        <v>16.436662999999999</v>
      </c>
      <c r="D69">
        <v>15.242018</v>
      </c>
      <c r="E69">
        <v>15.952626</v>
      </c>
      <c r="F69">
        <v>12.609114</v>
      </c>
      <c r="G69">
        <v>85981190</v>
      </c>
    </row>
    <row r="70" spans="1:7" x14ac:dyDescent="0.2">
      <c r="A70" s="1">
        <v>43344</v>
      </c>
      <c r="B70">
        <v>15.952626</v>
      </c>
      <c r="C70">
        <v>15.952626</v>
      </c>
      <c r="D70">
        <v>14.634397</v>
      </c>
      <c r="E70">
        <v>14.891864</v>
      </c>
      <c r="F70">
        <v>11.831742999999999</v>
      </c>
      <c r="G70">
        <v>60335959</v>
      </c>
    </row>
    <row r="71" spans="1:7" x14ac:dyDescent="0.2">
      <c r="A71" s="1">
        <v>43374</v>
      </c>
      <c r="B71">
        <v>14.675592</v>
      </c>
      <c r="C71">
        <v>14.953656000000001</v>
      </c>
      <c r="D71">
        <v>13.686920000000001</v>
      </c>
      <c r="E71">
        <v>14.428424</v>
      </c>
      <c r="F71">
        <v>11.463533999999999</v>
      </c>
      <c r="G71">
        <v>60066245</v>
      </c>
    </row>
    <row r="72" spans="1:7" x14ac:dyDescent="0.2">
      <c r="A72" s="1">
        <v>43405</v>
      </c>
      <c r="B72">
        <v>14.418125</v>
      </c>
      <c r="C72">
        <v>14.572604999999999</v>
      </c>
      <c r="D72">
        <v>13.496395</v>
      </c>
      <c r="E72">
        <v>13.717815999999999</v>
      </c>
      <c r="F72">
        <v>10.898951</v>
      </c>
      <c r="G72">
        <v>47991806</v>
      </c>
    </row>
    <row r="73" spans="1:7" x14ac:dyDescent="0.2">
      <c r="A73" s="1">
        <v>43435</v>
      </c>
      <c r="B73">
        <v>13.903192000000001</v>
      </c>
      <c r="C73">
        <v>14.088568</v>
      </c>
      <c r="D73">
        <v>12.543768999999999</v>
      </c>
      <c r="E73">
        <v>13.007209</v>
      </c>
      <c r="F73">
        <v>10.334365</v>
      </c>
      <c r="G73">
        <v>56608154</v>
      </c>
    </row>
    <row r="74" spans="1:7" x14ac:dyDescent="0.2">
      <c r="A74" s="1">
        <v>43466</v>
      </c>
      <c r="B74">
        <v>13.007209</v>
      </c>
      <c r="C74">
        <v>13.532439999999999</v>
      </c>
      <c r="D74">
        <v>12.481977000000001</v>
      </c>
      <c r="E74">
        <v>13.367661999999999</v>
      </c>
      <c r="F74">
        <v>10.620749</v>
      </c>
      <c r="G74">
        <v>71223857</v>
      </c>
    </row>
    <row r="75" spans="1:7" x14ac:dyDescent="0.2">
      <c r="A75" s="1">
        <v>43497</v>
      </c>
      <c r="B75">
        <v>13.398558</v>
      </c>
      <c r="C75">
        <v>14.109165000000001</v>
      </c>
      <c r="D75">
        <v>13.089598000000001</v>
      </c>
      <c r="E75">
        <v>13.954685</v>
      </c>
      <c r="F75">
        <v>11.087146000000001</v>
      </c>
      <c r="G75">
        <v>73380184</v>
      </c>
    </row>
    <row r="76" spans="1:7" x14ac:dyDescent="0.2">
      <c r="A76" s="1">
        <v>43525</v>
      </c>
      <c r="B76">
        <v>14.006178999999999</v>
      </c>
      <c r="C76">
        <v>14.397527999999999</v>
      </c>
      <c r="D76">
        <v>13.434602999999999</v>
      </c>
      <c r="E76">
        <v>14.191554999999999</v>
      </c>
      <c r="F76">
        <v>11.500154999999999</v>
      </c>
      <c r="G76">
        <v>75085328</v>
      </c>
    </row>
    <row r="77" spans="1:7" x14ac:dyDescent="0.2">
      <c r="A77" s="1">
        <v>43556</v>
      </c>
      <c r="B77">
        <v>14.119464000000001</v>
      </c>
      <c r="C77">
        <v>14.315139</v>
      </c>
      <c r="D77">
        <v>13.470648000000001</v>
      </c>
      <c r="E77">
        <v>13.666323</v>
      </c>
      <c r="F77">
        <v>11.074534</v>
      </c>
      <c r="G77">
        <v>52643453</v>
      </c>
    </row>
    <row r="78" spans="1:7" x14ac:dyDescent="0.2">
      <c r="A78" s="1">
        <v>43586</v>
      </c>
      <c r="B78">
        <v>13.697219</v>
      </c>
      <c r="C78">
        <v>14.572604999999999</v>
      </c>
      <c r="D78">
        <v>13.388259</v>
      </c>
      <c r="E78">
        <v>13.419155</v>
      </c>
      <c r="F78">
        <v>10.937739000000001</v>
      </c>
      <c r="G78">
        <v>83449428</v>
      </c>
    </row>
    <row r="79" spans="1:7" x14ac:dyDescent="0.2">
      <c r="A79" s="1">
        <v>43617</v>
      </c>
      <c r="B79">
        <v>13.388259</v>
      </c>
      <c r="C79">
        <v>14.124613</v>
      </c>
      <c r="D79">
        <v>13.161688</v>
      </c>
      <c r="E79">
        <v>13.872296</v>
      </c>
      <c r="F79">
        <v>11.307086999999999</v>
      </c>
      <c r="G79">
        <v>64081475</v>
      </c>
    </row>
    <row r="80" spans="1:7" x14ac:dyDescent="0.2">
      <c r="A80" s="1">
        <v>43647</v>
      </c>
      <c r="B80">
        <v>13.810504</v>
      </c>
      <c r="C80">
        <v>14.124613</v>
      </c>
      <c r="D80">
        <v>13.419155</v>
      </c>
      <c r="E80">
        <v>13.913491</v>
      </c>
      <c r="F80">
        <v>11.340662999999999</v>
      </c>
      <c r="G80">
        <v>79895057</v>
      </c>
    </row>
    <row r="81" spans="1:7" x14ac:dyDescent="0.2">
      <c r="A81" s="1">
        <v>43678</v>
      </c>
      <c r="B81">
        <v>13.872296</v>
      </c>
      <c r="C81">
        <v>14.335736000000001</v>
      </c>
      <c r="D81">
        <v>13.089598000000001</v>
      </c>
      <c r="E81">
        <v>14.222451</v>
      </c>
      <c r="F81">
        <v>11.592492</v>
      </c>
      <c r="G81">
        <v>83789375</v>
      </c>
    </row>
    <row r="82" spans="1:7" x14ac:dyDescent="0.2">
      <c r="A82" s="1">
        <v>43709</v>
      </c>
      <c r="B82">
        <v>14.160659000000001</v>
      </c>
      <c r="C82">
        <v>14.30484</v>
      </c>
      <c r="D82">
        <v>13.851699</v>
      </c>
      <c r="E82">
        <v>14.02678</v>
      </c>
      <c r="F82">
        <v>11.812094999999999</v>
      </c>
      <c r="G82">
        <v>65475010</v>
      </c>
    </row>
    <row r="83" spans="1:7" x14ac:dyDescent="0.2">
      <c r="A83" s="1">
        <v>43739</v>
      </c>
      <c r="B83">
        <v>14.02678</v>
      </c>
      <c r="C83">
        <v>14.02678</v>
      </c>
      <c r="D83">
        <v>13.22</v>
      </c>
      <c r="E83">
        <v>13.45</v>
      </c>
      <c r="F83">
        <v>11.660265000000001</v>
      </c>
      <c r="G83">
        <v>45236068</v>
      </c>
    </row>
    <row r="84" spans="1:7" x14ac:dyDescent="0.2">
      <c r="A84" s="1">
        <v>43770</v>
      </c>
      <c r="B84">
        <v>13.42</v>
      </c>
      <c r="C84">
        <v>13.7</v>
      </c>
      <c r="D84">
        <v>13.07</v>
      </c>
      <c r="E84">
        <v>13.38</v>
      </c>
      <c r="F84">
        <v>11.599581000000001</v>
      </c>
      <c r="G84">
        <v>66700362</v>
      </c>
    </row>
    <row r="85" spans="1:7" x14ac:dyDescent="0.2">
      <c r="A85" s="1">
        <v>43800</v>
      </c>
      <c r="B85">
        <v>13.39</v>
      </c>
      <c r="C85">
        <v>13.43</v>
      </c>
      <c r="D85">
        <v>12.82</v>
      </c>
      <c r="E85">
        <v>12.96</v>
      </c>
      <c r="F85">
        <v>11.235467999999999</v>
      </c>
      <c r="G85">
        <v>54229437</v>
      </c>
    </row>
    <row r="86" spans="1:7" x14ac:dyDescent="0.2">
      <c r="A86" s="1">
        <v>43831</v>
      </c>
      <c r="B86">
        <v>12.96</v>
      </c>
      <c r="C86">
        <v>13.66</v>
      </c>
      <c r="D86">
        <v>12.574999999999999</v>
      </c>
      <c r="E86">
        <v>12.86</v>
      </c>
      <c r="F86">
        <v>11.148773</v>
      </c>
      <c r="G86">
        <v>66162719</v>
      </c>
    </row>
    <row r="87" spans="1:7" x14ac:dyDescent="0.2">
      <c r="A87" s="1">
        <v>43862</v>
      </c>
      <c r="B87">
        <v>12.75</v>
      </c>
      <c r="C87">
        <v>12.82</v>
      </c>
      <c r="D87">
        <v>11.27</v>
      </c>
      <c r="E87">
        <v>11.34</v>
      </c>
      <c r="F87">
        <v>9.831035</v>
      </c>
      <c r="G87">
        <v>87770762</v>
      </c>
    </row>
    <row r="88" spans="1:7" x14ac:dyDescent="0.2">
      <c r="A88" s="1">
        <v>43891</v>
      </c>
      <c r="B88">
        <v>11.15</v>
      </c>
      <c r="C88">
        <v>11.51</v>
      </c>
      <c r="D88">
        <v>7.3</v>
      </c>
      <c r="E88">
        <v>9.1300000000000008</v>
      </c>
      <c r="F88">
        <v>8.082694</v>
      </c>
      <c r="G88">
        <v>150688445</v>
      </c>
    </row>
    <row r="89" spans="1:7" x14ac:dyDescent="0.2">
      <c r="A89" s="1">
        <v>43922</v>
      </c>
      <c r="B89">
        <v>9.2899999999999991</v>
      </c>
      <c r="C89">
        <v>9.61</v>
      </c>
      <c r="D89">
        <v>8.56</v>
      </c>
      <c r="E89">
        <v>9.19</v>
      </c>
      <c r="F89">
        <v>8.1358110000000003</v>
      </c>
      <c r="G89">
        <v>100213737</v>
      </c>
    </row>
    <row r="90" spans="1:7" x14ac:dyDescent="0.2">
      <c r="A90" s="1">
        <v>43952</v>
      </c>
      <c r="B90">
        <v>9.0299999999999994</v>
      </c>
      <c r="C90">
        <v>9.66</v>
      </c>
      <c r="D90">
        <v>8.33</v>
      </c>
      <c r="E90">
        <v>9.23</v>
      </c>
      <c r="F90">
        <v>8.1712220000000002</v>
      </c>
      <c r="G90">
        <v>85713687</v>
      </c>
    </row>
    <row r="91" spans="1:7" x14ac:dyDescent="0.2">
      <c r="A91" s="1">
        <v>43983</v>
      </c>
      <c r="B91">
        <v>9.07</v>
      </c>
      <c r="C91">
        <v>10.82</v>
      </c>
      <c r="D91">
        <v>9</v>
      </c>
      <c r="E91">
        <v>9.23</v>
      </c>
      <c r="F91">
        <v>8.1712220000000002</v>
      </c>
      <c r="G91">
        <v>96172011</v>
      </c>
    </row>
    <row r="92" spans="1:7" x14ac:dyDescent="0.2">
      <c r="A92" s="1">
        <v>44013</v>
      </c>
      <c r="B92">
        <v>9.3000000000000007</v>
      </c>
      <c r="C92">
        <v>9.36</v>
      </c>
      <c r="D92">
        <v>8.51</v>
      </c>
      <c r="E92">
        <v>8.5500000000000007</v>
      </c>
      <c r="F92">
        <v>7.5692259999999996</v>
      </c>
      <c r="G92">
        <v>77586491</v>
      </c>
    </row>
    <row r="93" spans="1:7" x14ac:dyDescent="0.2">
      <c r="A93" s="1">
        <v>44044</v>
      </c>
      <c r="B93">
        <v>8.51</v>
      </c>
      <c r="C93">
        <v>9.6999999999999993</v>
      </c>
      <c r="D93">
        <v>8.3699999999999992</v>
      </c>
      <c r="E93">
        <v>9.3000000000000007</v>
      </c>
      <c r="F93">
        <v>8.233193</v>
      </c>
      <c r="G93">
        <v>79324908</v>
      </c>
    </row>
    <row r="94" spans="1:7" x14ac:dyDescent="0.2">
      <c r="A94" s="1">
        <v>44075</v>
      </c>
      <c r="B94">
        <v>9.15</v>
      </c>
      <c r="C94">
        <v>9.4550000000000001</v>
      </c>
      <c r="D94">
        <v>8.3699999999999992</v>
      </c>
      <c r="E94">
        <v>8.4499999999999993</v>
      </c>
      <c r="F94">
        <v>7.5591929999999996</v>
      </c>
      <c r="G94">
        <v>81095362</v>
      </c>
    </row>
    <row r="95" spans="1:7" x14ac:dyDescent="0.2">
      <c r="A95" s="1">
        <v>44105</v>
      </c>
      <c r="B95">
        <v>8.48</v>
      </c>
      <c r="C95">
        <v>9.16</v>
      </c>
      <c r="D95">
        <v>8.2050000000000001</v>
      </c>
      <c r="E95">
        <v>8.2100000000000009</v>
      </c>
      <c r="F95">
        <v>7.3444940000000001</v>
      </c>
      <c r="G95">
        <v>64202283</v>
      </c>
    </row>
    <row r="96" spans="1:7" x14ac:dyDescent="0.2">
      <c r="A96" s="1">
        <v>44136</v>
      </c>
      <c r="B96">
        <v>8.23</v>
      </c>
      <c r="C96">
        <v>10.29</v>
      </c>
      <c r="D96">
        <v>8.09</v>
      </c>
      <c r="E96">
        <v>10.09</v>
      </c>
      <c r="F96">
        <v>9.0263030000000004</v>
      </c>
      <c r="G96">
        <v>86538904</v>
      </c>
    </row>
    <row r="97" spans="1:7" x14ac:dyDescent="0.2">
      <c r="A97" s="1">
        <v>44166</v>
      </c>
      <c r="B97">
        <v>10.029999999999999</v>
      </c>
      <c r="C97">
        <v>10.29</v>
      </c>
      <c r="D97">
        <v>9.5749999999999993</v>
      </c>
      <c r="E97">
        <v>9.74</v>
      </c>
      <c r="F97">
        <v>8.7132000000000005</v>
      </c>
      <c r="G97">
        <v>56633951</v>
      </c>
    </row>
    <row r="98" spans="1:7" x14ac:dyDescent="0.2">
      <c r="A98" s="1">
        <v>44197</v>
      </c>
      <c r="B98">
        <v>9.74</v>
      </c>
      <c r="C98">
        <v>10.75</v>
      </c>
      <c r="D98">
        <v>9.65</v>
      </c>
      <c r="E98">
        <v>10.08</v>
      </c>
      <c r="F98">
        <v>9.0173559999999995</v>
      </c>
      <c r="G98">
        <v>45320470</v>
      </c>
    </row>
    <row r="99" spans="1:7" x14ac:dyDescent="0.2">
      <c r="A99" s="1">
        <v>44228</v>
      </c>
      <c r="B99">
        <v>9.93</v>
      </c>
      <c r="C99">
        <v>11.11</v>
      </c>
      <c r="D99">
        <v>9.67</v>
      </c>
      <c r="E99">
        <v>9.94</v>
      </c>
      <c r="F99">
        <v>8.8921159999999997</v>
      </c>
      <c r="G99">
        <v>60782745</v>
      </c>
    </row>
    <row r="100" spans="1:7" x14ac:dyDescent="0.2">
      <c r="A100" s="1">
        <v>44256</v>
      </c>
      <c r="B100">
        <v>10.01</v>
      </c>
      <c r="C100">
        <v>10.8</v>
      </c>
      <c r="D100">
        <v>9.75</v>
      </c>
      <c r="E100">
        <v>9.9</v>
      </c>
      <c r="F100">
        <v>9.080762</v>
      </c>
      <c r="G100">
        <v>81837453</v>
      </c>
    </row>
    <row r="101" spans="1:7" x14ac:dyDescent="0.2">
      <c r="A101" s="1">
        <v>44287</v>
      </c>
      <c r="B101">
        <v>10</v>
      </c>
      <c r="C101">
        <v>10.71</v>
      </c>
      <c r="D101">
        <v>9.9600000000000009</v>
      </c>
      <c r="E101">
        <v>10.51</v>
      </c>
      <c r="F101">
        <v>9.6402839999999994</v>
      </c>
      <c r="G101">
        <v>44118561</v>
      </c>
    </row>
    <row r="102" spans="1:7" x14ac:dyDescent="0.2">
      <c r="A102" s="1">
        <v>44317</v>
      </c>
      <c r="B102">
        <v>10.5</v>
      </c>
      <c r="C102">
        <v>11.21</v>
      </c>
      <c r="D102">
        <v>10.18</v>
      </c>
      <c r="E102">
        <v>11.12</v>
      </c>
      <c r="F102">
        <v>10.199806000000001</v>
      </c>
      <c r="G102">
        <v>60807937</v>
      </c>
    </row>
    <row r="103" spans="1:7" x14ac:dyDescent="0.2">
      <c r="A103" s="1">
        <v>44348</v>
      </c>
      <c r="B103">
        <v>11</v>
      </c>
      <c r="C103">
        <v>11.49</v>
      </c>
      <c r="D103">
        <v>10.77</v>
      </c>
      <c r="E103">
        <v>11.11</v>
      </c>
      <c r="F103">
        <v>10.190633</v>
      </c>
      <c r="G103">
        <v>60949052</v>
      </c>
    </row>
    <row r="104" spans="1:7" x14ac:dyDescent="0.2">
      <c r="A104" s="1">
        <v>44378</v>
      </c>
      <c r="B104">
        <v>11.12</v>
      </c>
      <c r="C104">
        <v>11.65</v>
      </c>
      <c r="D104">
        <v>10.95</v>
      </c>
      <c r="E104">
        <v>11.54</v>
      </c>
      <c r="F104">
        <v>10.585050000000001</v>
      </c>
      <c r="G104">
        <v>52882966</v>
      </c>
    </row>
    <row r="105" spans="1:7" x14ac:dyDescent="0.2">
      <c r="A105" s="1">
        <v>44409</v>
      </c>
      <c r="B105">
        <v>11.58</v>
      </c>
      <c r="C105">
        <v>13.255000000000001</v>
      </c>
      <c r="D105">
        <v>11.55</v>
      </c>
      <c r="E105">
        <v>12.48</v>
      </c>
      <c r="F105">
        <v>11.447264000000001</v>
      </c>
      <c r="G105">
        <v>81459610</v>
      </c>
    </row>
    <row r="106" spans="1:7" x14ac:dyDescent="0.2">
      <c r="A106" s="1">
        <v>44440</v>
      </c>
      <c r="B106">
        <v>12.41</v>
      </c>
      <c r="C106">
        <v>12.97</v>
      </c>
      <c r="D106">
        <v>12.14</v>
      </c>
      <c r="E106">
        <v>12.56</v>
      </c>
      <c r="F106">
        <v>11.593214</v>
      </c>
      <c r="G106">
        <v>88409413</v>
      </c>
    </row>
    <row r="107" spans="1:7" x14ac:dyDescent="0.2">
      <c r="A107" s="1">
        <v>44470</v>
      </c>
      <c r="B107">
        <v>12.32</v>
      </c>
      <c r="C107">
        <v>12.92</v>
      </c>
      <c r="D107">
        <v>11.68</v>
      </c>
      <c r="E107">
        <v>11.72</v>
      </c>
      <c r="F107">
        <v>10.817871999999999</v>
      </c>
      <c r="G107">
        <v>63527154</v>
      </c>
    </row>
    <row r="108" spans="1:7" x14ac:dyDescent="0.2">
      <c r="A108" s="1">
        <v>44501</v>
      </c>
      <c r="B108">
        <v>11.9</v>
      </c>
      <c r="C108">
        <v>11.99</v>
      </c>
      <c r="D108">
        <v>10.58</v>
      </c>
      <c r="E108">
        <v>10.82</v>
      </c>
      <c r="F108">
        <v>9.9871470000000002</v>
      </c>
      <c r="G108">
        <v>68535542</v>
      </c>
    </row>
    <row r="109" spans="1:7" x14ac:dyDescent="0.2">
      <c r="A109" s="1">
        <v>44531</v>
      </c>
      <c r="B109">
        <v>10.79</v>
      </c>
      <c r="C109">
        <v>11.28</v>
      </c>
      <c r="D109">
        <v>10.53</v>
      </c>
      <c r="E109">
        <v>11.07</v>
      </c>
      <c r="F109">
        <v>10.217904000000001</v>
      </c>
      <c r="G109">
        <v>45740902</v>
      </c>
    </row>
    <row r="110" spans="1:7" x14ac:dyDescent="0.2">
      <c r="A110" s="1">
        <v>44562</v>
      </c>
      <c r="B110">
        <v>11.07</v>
      </c>
      <c r="C110">
        <v>11.86</v>
      </c>
      <c r="D110">
        <v>10.85</v>
      </c>
      <c r="E110">
        <v>11.04</v>
      </c>
      <c r="F110">
        <v>10.190213999999999</v>
      </c>
      <c r="G110">
        <v>58066444</v>
      </c>
    </row>
    <row r="111" spans="1:7" x14ac:dyDescent="0.2">
      <c r="A111" s="1">
        <v>44593</v>
      </c>
      <c r="B111">
        <v>11.05</v>
      </c>
      <c r="C111">
        <v>12.38</v>
      </c>
      <c r="D111">
        <v>10.48</v>
      </c>
      <c r="E111">
        <v>10.77</v>
      </c>
      <c r="F111">
        <v>9.9409969999999994</v>
      </c>
      <c r="G111">
        <v>83416153</v>
      </c>
    </row>
    <row r="112" spans="1:7" x14ac:dyDescent="0.2">
      <c r="A112" s="1">
        <v>44621</v>
      </c>
      <c r="B112">
        <v>10.76</v>
      </c>
      <c r="C112">
        <v>11.56</v>
      </c>
      <c r="D112">
        <v>10.02</v>
      </c>
      <c r="E112">
        <v>11.12</v>
      </c>
      <c r="F112">
        <v>10.464117999999999</v>
      </c>
      <c r="G112">
        <v>89806850</v>
      </c>
    </row>
    <row r="113" spans="1:7" x14ac:dyDescent="0.2">
      <c r="A113" s="1">
        <v>44652</v>
      </c>
      <c r="B113">
        <v>11.04</v>
      </c>
      <c r="C113">
        <v>11.46</v>
      </c>
      <c r="D113">
        <v>10.7</v>
      </c>
      <c r="E113">
        <v>11.46</v>
      </c>
      <c r="F113">
        <v>10.784064000000001</v>
      </c>
      <c r="G113">
        <v>43444629</v>
      </c>
    </row>
    <row r="114" spans="1:7" x14ac:dyDescent="0.2">
      <c r="A114" s="1">
        <v>44682</v>
      </c>
      <c r="B114">
        <v>11.3</v>
      </c>
      <c r="C114">
        <v>12.37</v>
      </c>
      <c r="D114">
        <v>11.11</v>
      </c>
      <c r="E114">
        <v>11.35</v>
      </c>
      <c r="F114">
        <v>10.680552</v>
      </c>
      <c r="G114">
        <v>82200917</v>
      </c>
    </row>
    <row r="115" spans="1:7" x14ac:dyDescent="0.2">
      <c r="A115" s="1">
        <v>44713</v>
      </c>
      <c r="B115">
        <v>11.4</v>
      </c>
      <c r="C115">
        <v>11.525</v>
      </c>
      <c r="D115">
        <v>10.27</v>
      </c>
      <c r="E115">
        <v>10.98</v>
      </c>
      <c r="F115">
        <v>10.332376</v>
      </c>
      <c r="G115">
        <v>78990963</v>
      </c>
    </row>
    <row r="116" spans="1:7" x14ac:dyDescent="0.2">
      <c r="A116" s="1">
        <v>44743</v>
      </c>
      <c r="B116">
        <v>11.16</v>
      </c>
      <c r="C116">
        <v>11.9</v>
      </c>
      <c r="D116">
        <v>10.755000000000001</v>
      </c>
      <c r="E116">
        <v>11.19</v>
      </c>
      <c r="F116">
        <v>10.529987999999999</v>
      </c>
      <c r="G116">
        <v>65538465</v>
      </c>
    </row>
    <row r="117" spans="1:7" x14ac:dyDescent="0.2">
      <c r="A117" s="1">
        <v>44774</v>
      </c>
      <c r="B117">
        <v>11.19</v>
      </c>
      <c r="C117">
        <v>11.69</v>
      </c>
      <c r="D117">
        <v>10.65</v>
      </c>
      <c r="E117">
        <v>10.9</v>
      </c>
      <c r="F117">
        <v>10.257094</v>
      </c>
      <c r="G117">
        <v>70539267</v>
      </c>
    </row>
    <row r="118" spans="1:7" x14ac:dyDescent="0.2">
      <c r="A118" s="1">
        <v>44805</v>
      </c>
      <c r="B118">
        <v>10.74</v>
      </c>
      <c r="C118">
        <v>11.2</v>
      </c>
      <c r="D118">
        <v>9.85</v>
      </c>
      <c r="E118">
        <v>10.029999999999999</v>
      </c>
      <c r="F118">
        <v>9.5789109999999997</v>
      </c>
      <c r="G118">
        <v>81298878</v>
      </c>
    </row>
    <row r="119" spans="1:7" x14ac:dyDescent="0.2">
      <c r="A119" s="1">
        <v>44835</v>
      </c>
      <c r="B119">
        <v>10</v>
      </c>
      <c r="C119">
        <v>11.57</v>
      </c>
      <c r="D119">
        <v>9.94</v>
      </c>
      <c r="E119">
        <v>11.41</v>
      </c>
      <c r="F119">
        <v>10.896846</v>
      </c>
      <c r="G119">
        <v>86391564</v>
      </c>
    </row>
    <row r="120" spans="1:7" x14ac:dyDescent="0.2">
      <c r="A120" s="1">
        <v>44866</v>
      </c>
      <c r="B120">
        <v>11.4</v>
      </c>
      <c r="C120">
        <v>12.35</v>
      </c>
      <c r="D120">
        <v>11.39</v>
      </c>
      <c r="E120">
        <v>11.92</v>
      </c>
      <c r="F120">
        <v>11.38391</v>
      </c>
      <c r="G120">
        <v>77568070</v>
      </c>
    </row>
    <row r="121" spans="1:7" x14ac:dyDescent="0.2">
      <c r="A121" s="1">
        <v>44896</v>
      </c>
      <c r="B121">
        <v>11.91</v>
      </c>
      <c r="C121">
        <v>12.15</v>
      </c>
      <c r="D121">
        <v>11.48</v>
      </c>
      <c r="E121">
        <v>12.04</v>
      </c>
      <c r="F121">
        <v>11.498512</v>
      </c>
      <c r="G121">
        <v>51564996</v>
      </c>
    </row>
    <row r="122" spans="1:7" x14ac:dyDescent="0.2">
      <c r="A122" s="1">
        <v>44927</v>
      </c>
      <c r="B122">
        <v>12.04</v>
      </c>
      <c r="C122">
        <v>12.914999999999999</v>
      </c>
      <c r="D122">
        <v>11.565</v>
      </c>
      <c r="E122">
        <v>12.53</v>
      </c>
      <c r="F122">
        <v>11.966475000000001</v>
      </c>
      <c r="G122">
        <v>51155696</v>
      </c>
    </row>
    <row r="123" spans="1:7" x14ac:dyDescent="0.2">
      <c r="A123" s="1">
        <v>44958</v>
      </c>
      <c r="B123">
        <v>12.59</v>
      </c>
      <c r="C123">
        <v>13.12</v>
      </c>
      <c r="D123">
        <v>11.97</v>
      </c>
      <c r="E123">
        <v>12.85</v>
      </c>
      <c r="F123">
        <v>12.272083</v>
      </c>
      <c r="G123">
        <v>86495593</v>
      </c>
    </row>
    <row r="124" spans="1:7" x14ac:dyDescent="0.2">
      <c r="A124" s="1">
        <v>44986</v>
      </c>
      <c r="B124">
        <v>12.89</v>
      </c>
      <c r="C124">
        <v>13.09</v>
      </c>
      <c r="D124">
        <v>11.455</v>
      </c>
      <c r="E124">
        <v>12.11</v>
      </c>
      <c r="F124">
        <v>11.866356</v>
      </c>
      <c r="G124">
        <v>91067012</v>
      </c>
    </row>
    <row r="125" spans="1:7" x14ac:dyDescent="0.2">
      <c r="A125" s="1">
        <v>45017</v>
      </c>
      <c r="B125">
        <v>12.09</v>
      </c>
      <c r="C125">
        <v>12.615</v>
      </c>
      <c r="D125">
        <v>11.945</v>
      </c>
      <c r="E125">
        <v>12.48</v>
      </c>
      <c r="F125">
        <v>12.228911</v>
      </c>
      <c r="G125">
        <v>37031977</v>
      </c>
    </row>
    <row r="126" spans="1:7" x14ac:dyDescent="0.2">
      <c r="A126" s="1">
        <v>45047</v>
      </c>
      <c r="B126">
        <v>12.63</v>
      </c>
      <c r="C126">
        <v>13.48</v>
      </c>
      <c r="D126">
        <v>12.11</v>
      </c>
      <c r="E126">
        <v>13.3</v>
      </c>
      <c r="F126">
        <v>13.032413999999999</v>
      </c>
      <c r="G126">
        <v>75778685</v>
      </c>
    </row>
    <row r="127" spans="1:7" x14ac:dyDescent="0.2">
      <c r="A127" s="1">
        <v>45078</v>
      </c>
      <c r="B127">
        <v>13.26</v>
      </c>
      <c r="C127">
        <v>13.855</v>
      </c>
      <c r="D127">
        <v>12.88</v>
      </c>
      <c r="E127">
        <v>13.49</v>
      </c>
      <c r="F127">
        <v>13.218591</v>
      </c>
      <c r="G127">
        <v>84330222</v>
      </c>
    </row>
    <row r="128" spans="1:7"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1D335-FF69-4B7A-9DCD-C83F84B4A365}">
  <dimension ref="A1:D14"/>
  <sheetViews>
    <sheetView zoomScale="85" zoomScaleNormal="85" workbookViewId="0">
      <selection sqref="A1:D12"/>
    </sheetView>
  </sheetViews>
  <sheetFormatPr baseColWidth="10" defaultColWidth="8.83203125" defaultRowHeight="15" x14ac:dyDescent="0.2"/>
  <cols>
    <col min="2" max="2" width="15.5" customWidth="1"/>
    <col min="3" max="3" width="16" customWidth="1"/>
    <col min="4" max="4" width="14.83203125" customWidth="1"/>
  </cols>
  <sheetData>
    <row r="1" spans="1:4" x14ac:dyDescent="0.2">
      <c r="A1" s="30" t="s">
        <v>0</v>
      </c>
      <c r="B1" s="23" t="s">
        <v>34</v>
      </c>
      <c r="C1" s="23" t="s">
        <v>35</v>
      </c>
      <c r="D1" s="23" t="s">
        <v>36</v>
      </c>
    </row>
    <row r="2" spans="1:4" x14ac:dyDescent="0.2">
      <c r="A2" s="24">
        <v>2013</v>
      </c>
      <c r="B2" s="24">
        <v>0.2</v>
      </c>
      <c r="C2" s="24">
        <v>0.105196</v>
      </c>
      <c r="D2" s="24">
        <v>0.46343999999999996</v>
      </c>
    </row>
    <row r="3" spans="1:4" x14ac:dyDescent="0.2">
      <c r="A3">
        <v>2014</v>
      </c>
      <c r="B3">
        <v>0.21</v>
      </c>
      <c r="C3">
        <v>0.15695200000000001</v>
      </c>
      <c r="D3">
        <v>0.66941300000000004</v>
      </c>
    </row>
    <row r="4" spans="1:4" x14ac:dyDescent="0.2">
      <c r="A4">
        <v>2015</v>
      </c>
      <c r="B4" s="31">
        <v>0.23</v>
      </c>
      <c r="C4">
        <v>0.19203400000000001</v>
      </c>
      <c r="D4">
        <v>0.51493299999999997</v>
      </c>
    </row>
    <row r="5" spans="1:4" x14ac:dyDescent="0.2">
      <c r="A5">
        <v>2016</v>
      </c>
      <c r="B5">
        <v>0.25</v>
      </c>
      <c r="C5">
        <v>0.21805099999999999</v>
      </c>
      <c r="D5">
        <v>0.70030900000000007</v>
      </c>
    </row>
    <row r="6" spans="1:4" x14ac:dyDescent="0.2">
      <c r="A6">
        <v>2017</v>
      </c>
      <c r="B6" s="31">
        <v>0.13500000000000001</v>
      </c>
      <c r="C6">
        <v>0.22964399999999999</v>
      </c>
      <c r="D6">
        <v>0.75180199999999997</v>
      </c>
    </row>
    <row r="7" spans="1:4" x14ac:dyDescent="0.2">
      <c r="A7">
        <v>2018</v>
      </c>
      <c r="B7">
        <v>0.22</v>
      </c>
      <c r="C7">
        <v>0.22508300000000001</v>
      </c>
      <c r="D7">
        <v>0.42224499999999998</v>
      </c>
    </row>
    <row r="8" spans="1:4" x14ac:dyDescent="0.2">
      <c r="A8">
        <v>2019</v>
      </c>
      <c r="B8">
        <v>0.04</v>
      </c>
      <c r="C8">
        <v>0.257079</v>
      </c>
      <c r="D8">
        <v>1.2049430000000001</v>
      </c>
    </row>
    <row r="9" spans="1:4" x14ac:dyDescent="0.2">
      <c r="A9">
        <v>2020</v>
      </c>
      <c r="B9">
        <v>0.1</v>
      </c>
      <c r="C9">
        <v>0.26</v>
      </c>
      <c r="D9">
        <v>0.36</v>
      </c>
    </row>
    <row r="10" spans="1:4" x14ac:dyDescent="0.2">
      <c r="A10">
        <v>2021</v>
      </c>
      <c r="B10">
        <v>0.1</v>
      </c>
      <c r="C10">
        <v>0.28000000000000003</v>
      </c>
      <c r="D10">
        <v>0.34</v>
      </c>
    </row>
    <row r="11" spans="1:4" x14ac:dyDescent="0.2">
      <c r="A11">
        <v>2022</v>
      </c>
      <c r="B11">
        <v>0</v>
      </c>
      <c r="C11">
        <v>0.28000000000000003</v>
      </c>
      <c r="D11">
        <v>0.4</v>
      </c>
    </row>
    <row r="12" spans="1:4" x14ac:dyDescent="0.2">
      <c r="A12" s="20">
        <v>2023</v>
      </c>
      <c r="B12" s="20">
        <v>0.15</v>
      </c>
      <c r="C12" s="20">
        <v>0.25</v>
      </c>
      <c r="D12" s="20">
        <v>0.35</v>
      </c>
    </row>
    <row r="14" spans="1:4" x14ac:dyDescent="0.2">
      <c r="A14" t="s">
        <v>40</v>
      </c>
    </row>
  </sheetData>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2012-4952-4F2C-99F6-2E0FFDD8FD66}">
  <dimension ref="A1:C2151"/>
  <sheetViews>
    <sheetView zoomScale="85" zoomScaleNormal="85" workbookViewId="0">
      <selection activeCell="B77" sqref="B77"/>
    </sheetView>
  </sheetViews>
  <sheetFormatPr baseColWidth="10" defaultColWidth="8.83203125" defaultRowHeight="15" x14ac:dyDescent="0.2"/>
  <cols>
    <col min="1" max="1" width="13" customWidth="1"/>
    <col min="2" max="2" width="11.1640625" customWidth="1"/>
    <col min="3" max="3" width="21.83203125" bestFit="1" customWidth="1"/>
  </cols>
  <sheetData>
    <row r="1" spans="1:3" x14ac:dyDescent="0.2">
      <c r="A1" s="20" t="s">
        <v>0</v>
      </c>
      <c r="B1" s="29" t="s">
        <v>27</v>
      </c>
      <c r="C1" s="29" t="s">
        <v>39</v>
      </c>
    </row>
    <row r="2" spans="1:3" x14ac:dyDescent="0.2">
      <c r="A2" s="1">
        <v>41275</v>
      </c>
      <c r="B2">
        <v>5120.3999999999996</v>
      </c>
      <c r="C2" s="17">
        <v>0.67</v>
      </c>
    </row>
    <row r="3" spans="1:3" x14ac:dyDescent="0.2">
      <c r="A3" s="1">
        <v>41306</v>
      </c>
      <c r="B3">
        <v>4974.78</v>
      </c>
      <c r="C3" s="17">
        <v>0.52</v>
      </c>
    </row>
    <row r="4" spans="1:3" x14ac:dyDescent="0.2">
      <c r="A4" s="1">
        <v>41334</v>
      </c>
      <c r="B4">
        <v>4979.8999999999996</v>
      </c>
      <c r="C4" s="17">
        <v>0.45</v>
      </c>
    </row>
    <row r="5" spans="1:3" x14ac:dyDescent="0.2">
      <c r="A5" s="1">
        <v>41365</v>
      </c>
      <c r="B5">
        <v>5168.8999999999996</v>
      </c>
      <c r="C5" s="17">
        <v>0.36</v>
      </c>
    </row>
    <row r="6" spans="1:3" x14ac:dyDescent="0.2">
      <c r="A6" s="1">
        <v>41395</v>
      </c>
      <c r="B6">
        <v>4915</v>
      </c>
      <c r="C6" s="17">
        <v>0.28000000000000003</v>
      </c>
    </row>
    <row r="7" spans="1:3" x14ac:dyDescent="0.2">
      <c r="A7" s="1">
        <v>41426</v>
      </c>
      <c r="B7">
        <v>4775.5</v>
      </c>
      <c r="C7" s="17">
        <v>0.3</v>
      </c>
    </row>
    <row r="8" spans="1:3" x14ac:dyDescent="0.2">
      <c r="A8" s="1">
        <v>41456</v>
      </c>
      <c r="B8">
        <v>5035.7</v>
      </c>
      <c r="C8" s="17">
        <v>0.23</v>
      </c>
    </row>
    <row r="9" spans="1:3" x14ac:dyDescent="0.2">
      <c r="A9" s="1">
        <v>41487</v>
      </c>
      <c r="B9">
        <v>5122.6000000000004</v>
      </c>
      <c r="C9" s="17">
        <v>0.24</v>
      </c>
    </row>
    <row r="10" spans="1:3" x14ac:dyDescent="0.2">
      <c r="A10" s="1">
        <v>41518</v>
      </c>
      <c r="B10">
        <v>5420.3</v>
      </c>
      <c r="C10" s="17">
        <v>0.34</v>
      </c>
    </row>
    <row r="11" spans="1:3" x14ac:dyDescent="0.2">
      <c r="A11" s="1">
        <v>41548</v>
      </c>
      <c r="B11">
        <v>5314.3</v>
      </c>
      <c r="C11" s="17">
        <v>0.38</v>
      </c>
    </row>
    <row r="12" spans="1:3" x14ac:dyDescent="0.2">
      <c r="A12" s="1">
        <v>41579</v>
      </c>
      <c r="B12">
        <v>5353.1</v>
      </c>
      <c r="C12" s="17">
        <v>0.41</v>
      </c>
    </row>
    <row r="13" spans="1:3" x14ac:dyDescent="0.2">
      <c r="A13" s="1">
        <v>41609</v>
      </c>
      <c r="B13">
        <v>5205.1000000000004</v>
      </c>
      <c r="C13" s="17">
        <v>0.57999999999999996</v>
      </c>
    </row>
    <row r="14" spans="1:3" x14ac:dyDescent="0.2">
      <c r="A14" s="1">
        <v>41640</v>
      </c>
      <c r="B14">
        <v>5415.4</v>
      </c>
      <c r="C14" s="17">
        <v>0.56000000000000005</v>
      </c>
    </row>
    <row r="15" spans="1:3" x14ac:dyDescent="0.2">
      <c r="A15" s="1">
        <v>41671</v>
      </c>
      <c r="B15">
        <v>5403</v>
      </c>
      <c r="C15" s="17">
        <v>0.48</v>
      </c>
    </row>
    <row r="16" spans="1:3" x14ac:dyDescent="0.2">
      <c r="A16" s="1">
        <v>41699</v>
      </c>
      <c r="B16">
        <v>5489.6</v>
      </c>
      <c r="C16" s="17">
        <v>0.63200000000000001</v>
      </c>
    </row>
    <row r="17" spans="1:3" x14ac:dyDescent="0.2">
      <c r="A17" s="1">
        <v>41730</v>
      </c>
      <c r="B17">
        <v>5356.9</v>
      </c>
      <c r="C17" s="17">
        <v>0.25575999999999999</v>
      </c>
    </row>
    <row r="18" spans="1:3" x14ac:dyDescent="0.2">
      <c r="A18" s="1">
        <v>41760</v>
      </c>
      <c r="B18">
        <v>5472.8</v>
      </c>
      <c r="C18" s="17">
        <v>0.22</v>
      </c>
    </row>
    <row r="19" spans="1:3" x14ac:dyDescent="0.2">
      <c r="A19" s="1">
        <v>41791</v>
      </c>
      <c r="B19">
        <v>5382.2</v>
      </c>
      <c r="C19" s="17">
        <v>0.37</v>
      </c>
    </row>
    <row r="20" spans="1:3" x14ac:dyDescent="0.2">
      <c r="A20" s="1">
        <v>41821</v>
      </c>
      <c r="B20">
        <v>5623.1</v>
      </c>
      <c r="C20" s="17">
        <v>0.38</v>
      </c>
    </row>
    <row r="21" spans="1:3" x14ac:dyDescent="0.2">
      <c r="A21" s="1">
        <v>41852</v>
      </c>
      <c r="B21">
        <v>5624.6</v>
      </c>
      <c r="C21" s="17">
        <v>0.4</v>
      </c>
    </row>
    <row r="22" spans="1:3" x14ac:dyDescent="0.2">
      <c r="A22" s="1">
        <v>41883</v>
      </c>
      <c r="B22">
        <v>5505</v>
      </c>
      <c r="C22" s="17">
        <v>0.45</v>
      </c>
    </row>
    <row r="23" spans="1:3" x14ac:dyDescent="0.2">
      <c r="A23" s="1">
        <v>41913</v>
      </c>
      <c r="B23">
        <v>5298.1</v>
      </c>
      <c r="C23" s="17">
        <v>0.36</v>
      </c>
    </row>
    <row r="24" spans="1:3" x14ac:dyDescent="0.2">
      <c r="A24" s="1">
        <v>41944</v>
      </c>
      <c r="B24">
        <v>5388.9</v>
      </c>
      <c r="C24" s="17">
        <v>0.35</v>
      </c>
    </row>
    <row r="25" spans="1:3" x14ac:dyDescent="0.2">
      <c r="A25" s="1">
        <v>41974</v>
      </c>
      <c r="B25">
        <v>5551.7</v>
      </c>
      <c r="C25" s="17">
        <v>0.39</v>
      </c>
    </row>
    <row r="26" spans="1:3" x14ac:dyDescent="0.2">
      <c r="A26" s="1">
        <v>42005</v>
      </c>
      <c r="B26">
        <v>5898.5</v>
      </c>
      <c r="C26" s="17">
        <v>0.34</v>
      </c>
    </row>
    <row r="27" spans="1:3" x14ac:dyDescent="0.2">
      <c r="A27" s="1">
        <v>42036</v>
      </c>
      <c r="B27">
        <v>5861.9</v>
      </c>
      <c r="C27" s="17">
        <v>0.38</v>
      </c>
    </row>
    <row r="28" spans="1:3" x14ac:dyDescent="0.2">
      <c r="A28" s="1">
        <v>42064</v>
      </c>
      <c r="B28">
        <v>5773.9</v>
      </c>
      <c r="C28" s="17">
        <v>0.41</v>
      </c>
    </row>
    <row r="29" spans="1:3" x14ac:dyDescent="0.2">
      <c r="A29" s="1">
        <v>42095</v>
      </c>
      <c r="B29">
        <v>5700.8</v>
      </c>
      <c r="C29" s="17">
        <v>0.57999999999999996</v>
      </c>
    </row>
    <row r="30" spans="1:3" x14ac:dyDescent="0.2">
      <c r="A30" s="1">
        <v>42125</v>
      </c>
      <c r="B30">
        <v>5774.9</v>
      </c>
      <c r="C30" s="17">
        <v>0.56000000000000005</v>
      </c>
    </row>
    <row r="31" spans="1:3" x14ac:dyDescent="0.2">
      <c r="A31" s="1">
        <v>42156</v>
      </c>
      <c r="B31">
        <v>5451.2</v>
      </c>
      <c r="C31" s="17">
        <v>0.48</v>
      </c>
    </row>
    <row r="32" spans="1:3" x14ac:dyDescent="0.2">
      <c r="A32" s="1">
        <v>42186</v>
      </c>
      <c r="B32">
        <v>5681.7</v>
      </c>
      <c r="C32" s="17">
        <v>0.63200000000000001</v>
      </c>
    </row>
    <row r="33" spans="1:3" x14ac:dyDescent="0.2">
      <c r="A33" s="1">
        <v>42217</v>
      </c>
      <c r="B33">
        <v>5222.5</v>
      </c>
      <c r="C33" s="17">
        <v>0.25575999999999999</v>
      </c>
    </row>
    <row r="34" spans="1:3" x14ac:dyDescent="0.2">
      <c r="A34" s="1">
        <v>42248</v>
      </c>
      <c r="B34">
        <v>5288.6</v>
      </c>
      <c r="C34" s="17">
        <v>0.5</v>
      </c>
    </row>
    <row r="35" spans="1:3" x14ac:dyDescent="0.2">
      <c r="A35" s="1">
        <v>42278</v>
      </c>
      <c r="B35">
        <v>5218.2</v>
      </c>
      <c r="C35" s="17">
        <v>0.6</v>
      </c>
    </row>
    <row r="36" spans="1:3" x14ac:dyDescent="0.2">
      <c r="A36" s="1">
        <v>42309</v>
      </c>
      <c r="B36">
        <v>5344.6</v>
      </c>
      <c r="C36" s="17">
        <v>0.71</v>
      </c>
    </row>
    <row r="37" spans="1:3" x14ac:dyDescent="0.2">
      <c r="A37" s="1">
        <v>42339</v>
      </c>
      <c r="B37">
        <v>5056.6000000000004</v>
      </c>
      <c r="C37" s="17">
        <v>0.68600000000000005</v>
      </c>
    </row>
    <row r="38" spans="1:3" x14ac:dyDescent="0.2">
      <c r="A38" s="1">
        <v>42370</v>
      </c>
      <c r="B38">
        <v>4947.8999999999996</v>
      </c>
      <c r="C38" s="17">
        <v>0.68630000000000002</v>
      </c>
    </row>
    <row r="39" spans="1:3" x14ac:dyDescent="0.2">
      <c r="A39" s="1">
        <v>42401</v>
      </c>
      <c r="B39">
        <v>5151.8</v>
      </c>
      <c r="C39" s="17">
        <v>0.65229999999999999</v>
      </c>
    </row>
    <row r="40" spans="1:3" x14ac:dyDescent="0.2">
      <c r="A40" s="1">
        <v>42430</v>
      </c>
      <c r="B40">
        <v>5208</v>
      </c>
      <c r="C40" s="17">
        <v>0.44</v>
      </c>
    </row>
    <row r="41" spans="1:3" x14ac:dyDescent="0.2">
      <c r="A41" s="1">
        <v>42461</v>
      </c>
      <c r="B41">
        <v>5316</v>
      </c>
      <c r="C41" s="17">
        <v>0.22</v>
      </c>
    </row>
    <row r="42" spans="1:3" x14ac:dyDescent="0.2">
      <c r="A42" s="1">
        <v>42491</v>
      </c>
      <c r="B42">
        <v>5447.8</v>
      </c>
      <c r="C42" s="17">
        <v>0.14000000000000001</v>
      </c>
    </row>
    <row r="43" spans="1:3" x14ac:dyDescent="0.2">
      <c r="A43" s="1">
        <v>42522</v>
      </c>
      <c r="B43">
        <v>5310.4</v>
      </c>
      <c r="C43" s="17">
        <v>0.30309999999999998</v>
      </c>
    </row>
    <row r="44" spans="1:3" x14ac:dyDescent="0.2">
      <c r="A44" s="1">
        <v>42552</v>
      </c>
      <c r="B44">
        <v>5644</v>
      </c>
      <c r="C44" s="17">
        <v>0.5</v>
      </c>
    </row>
    <row r="45" spans="1:3" x14ac:dyDescent="0.2">
      <c r="A45" s="1">
        <v>42583</v>
      </c>
      <c r="B45">
        <v>5529.4</v>
      </c>
      <c r="C45" s="17">
        <v>0.57999999999999996</v>
      </c>
    </row>
    <row r="46" spans="1:3" x14ac:dyDescent="0.2">
      <c r="A46" s="1">
        <v>42614</v>
      </c>
      <c r="B46">
        <v>5525.2</v>
      </c>
      <c r="C46" s="17">
        <v>0.56000000000000005</v>
      </c>
    </row>
    <row r="47" spans="1:3" x14ac:dyDescent="0.2">
      <c r="A47" s="1">
        <v>42644</v>
      </c>
      <c r="B47">
        <v>5502.4</v>
      </c>
      <c r="C47" s="17">
        <v>0.48</v>
      </c>
    </row>
    <row r="48" spans="1:3" x14ac:dyDescent="0.2">
      <c r="A48" s="1">
        <v>42675</v>
      </c>
      <c r="B48">
        <v>5760</v>
      </c>
      <c r="C48" s="17">
        <v>0.63200000000000001</v>
      </c>
    </row>
    <row r="49" spans="1:3" x14ac:dyDescent="0.2">
      <c r="A49" s="1">
        <v>42705</v>
      </c>
      <c r="B49">
        <v>5675.6</v>
      </c>
      <c r="C49" s="17">
        <v>0.25575999999999999</v>
      </c>
    </row>
    <row r="50" spans="1:3" x14ac:dyDescent="0.2">
      <c r="A50" s="1">
        <v>42736</v>
      </c>
      <c r="B50">
        <v>5761</v>
      </c>
      <c r="C50" s="17">
        <v>0.42</v>
      </c>
    </row>
    <row r="51" spans="1:3" x14ac:dyDescent="0.2">
      <c r="A51" s="1">
        <v>42767</v>
      </c>
      <c r="B51">
        <v>5903.8</v>
      </c>
      <c r="C51" s="17">
        <v>0.25575999999999999</v>
      </c>
    </row>
    <row r="52" spans="1:3" x14ac:dyDescent="0.2">
      <c r="A52" s="1">
        <v>42795</v>
      </c>
      <c r="B52">
        <v>5903.8</v>
      </c>
      <c r="C52" s="17">
        <v>0.22</v>
      </c>
    </row>
    <row r="53" spans="1:3" x14ac:dyDescent="0.2">
      <c r="A53" s="1">
        <v>42826</v>
      </c>
      <c r="B53">
        <v>5947.6</v>
      </c>
      <c r="C53" s="17">
        <v>0.37</v>
      </c>
    </row>
    <row r="54" spans="1:3" x14ac:dyDescent="0.2">
      <c r="A54" s="1">
        <v>42856</v>
      </c>
      <c r="B54">
        <v>5761.3</v>
      </c>
      <c r="C54" s="17">
        <v>0.38</v>
      </c>
    </row>
    <row r="55" spans="1:3" x14ac:dyDescent="0.2">
      <c r="A55" s="1">
        <v>42887</v>
      </c>
      <c r="B55">
        <v>5764</v>
      </c>
      <c r="C55" s="17">
        <v>0.4</v>
      </c>
    </row>
    <row r="56" spans="1:3" x14ac:dyDescent="0.2">
      <c r="A56" s="1">
        <v>42917</v>
      </c>
      <c r="B56">
        <v>5773.9</v>
      </c>
      <c r="C56" s="17">
        <v>0.45</v>
      </c>
    </row>
    <row r="57" spans="1:3" x14ac:dyDescent="0.2">
      <c r="A57" s="1">
        <v>42948</v>
      </c>
      <c r="B57">
        <v>5776.3</v>
      </c>
      <c r="C57" s="17">
        <v>0.36</v>
      </c>
    </row>
    <row r="58" spans="1:3" x14ac:dyDescent="0.2">
      <c r="A58" s="1">
        <v>42979</v>
      </c>
      <c r="B58">
        <v>5774.9</v>
      </c>
      <c r="C58" s="17">
        <v>0.35</v>
      </c>
    </row>
    <row r="59" spans="1:3" x14ac:dyDescent="0.2">
      <c r="A59" s="1">
        <v>43009</v>
      </c>
      <c r="B59">
        <v>6056.2</v>
      </c>
      <c r="C59" s="17">
        <v>0.39</v>
      </c>
    </row>
    <row r="60" spans="1:3" x14ac:dyDescent="0.2">
      <c r="A60" s="1">
        <v>43040</v>
      </c>
      <c r="B60">
        <v>6167.3</v>
      </c>
      <c r="C60" s="17">
        <v>0.32</v>
      </c>
    </row>
    <row r="61" spans="1:3" x14ac:dyDescent="0.2">
      <c r="A61" s="1">
        <v>43070</v>
      </c>
      <c r="B61">
        <v>6146.5</v>
      </c>
      <c r="C61" s="17">
        <v>0.34</v>
      </c>
    </row>
    <row r="62" spans="1:3" x14ac:dyDescent="0.2">
      <c r="A62" s="1">
        <v>43101</v>
      </c>
      <c r="B62">
        <v>6117.3</v>
      </c>
      <c r="C62" s="17">
        <v>0.56000000000000005</v>
      </c>
    </row>
    <row r="63" spans="1:3" x14ac:dyDescent="0.2">
      <c r="A63" s="1">
        <v>43132</v>
      </c>
      <c r="B63">
        <v>5868.9</v>
      </c>
      <c r="C63" s="17">
        <v>0.65</v>
      </c>
    </row>
    <row r="64" spans="1:3" x14ac:dyDescent="0.2">
      <c r="A64" s="1">
        <v>43160</v>
      </c>
      <c r="B64">
        <v>5868.9</v>
      </c>
      <c r="C64" s="17">
        <v>0.63</v>
      </c>
    </row>
    <row r="65" spans="1:3" x14ac:dyDescent="0.2">
      <c r="A65" s="1">
        <v>43191</v>
      </c>
      <c r="B65">
        <v>6071.6</v>
      </c>
      <c r="C65" s="17">
        <v>0.59</v>
      </c>
    </row>
    <row r="66" spans="1:3" x14ac:dyDescent="0.2">
      <c r="A66" s="1">
        <v>43221</v>
      </c>
      <c r="B66">
        <v>6123.5</v>
      </c>
      <c r="C66" s="17">
        <v>0.55000000000000004</v>
      </c>
    </row>
    <row r="67" spans="1:3" x14ac:dyDescent="0.2">
      <c r="A67" s="1">
        <v>43252</v>
      </c>
      <c r="B67">
        <v>6289.7</v>
      </c>
      <c r="C67" s="17">
        <v>0.52</v>
      </c>
    </row>
    <row r="68" spans="1:3" x14ac:dyDescent="0.2">
      <c r="A68" s="1">
        <v>43282</v>
      </c>
      <c r="B68">
        <v>6334.2</v>
      </c>
      <c r="C68" s="17">
        <v>0.61</v>
      </c>
    </row>
    <row r="69" spans="1:3" x14ac:dyDescent="0.2">
      <c r="A69" s="1">
        <v>43313</v>
      </c>
      <c r="B69">
        <v>6427.8</v>
      </c>
      <c r="C69" s="17">
        <v>0.59</v>
      </c>
    </row>
    <row r="70" spans="1:3" x14ac:dyDescent="0.2">
      <c r="A70" s="1">
        <v>43344</v>
      </c>
      <c r="B70">
        <v>6313.3</v>
      </c>
      <c r="C70" s="17">
        <v>0.6</v>
      </c>
    </row>
    <row r="71" spans="1:3" x14ac:dyDescent="0.2">
      <c r="A71" s="1">
        <v>43374</v>
      </c>
      <c r="B71">
        <v>5749.3</v>
      </c>
      <c r="C71" s="17">
        <v>0.59</v>
      </c>
    </row>
    <row r="72" spans="1:3" x14ac:dyDescent="0.2">
      <c r="A72" s="1">
        <v>43405</v>
      </c>
      <c r="B72">
        <v>5709.4</v>
      </c>
      <c r="C72" s="17">
        <v>0.59</v>
      </c>
    </row>
    <row r="73" spans="1:3" x14ac:dyDescent="0.2">
      <c r="A73" s="1">
        <v>43435</v>
      </c>
      <c r="B73">
        <v>5937.3</v>
      </c>
      <c r="C73" s="17">
        <v>0.61</v>
      </c>
    </row>
    <row r="74" spans="1:3" x14ac:dyDescent="0.2">
      <c r="A74" s="1">
        <v>43466</v>
      </c>
      <c r="B74">
        <v>6257.7</v>
      </c>
      <c r="C74" s="17">
        <v>0.59</v>
      </c>
    </row>
    <row r="75" spans="1:3" x14ac:dyDescent="0.2">
      <c r="A75" s="1">
        <v>43497</v>
      </c>
      <c r="B75">
        <v>6261.7</v>
      </c>
      <c r="C75" s="17">
        <v>0.38</v>
      </c>
    </row>
    <row r="76" spans="1:3" x14ac:dyDescent="0.2">
      <c r="A76" s="1">
        <v>43525</v>
      </c>
      <c r="B76">
        <v>6418.4</v>
      </c>
      <c r="C76" s="17">
        <v>0.57999999999999996</v>
      </c>
    </row>
    <row r="77" spans="1:3" x14ac:dyDescent="0.2">
      <c r="A77" s="1">
        <v>43556</v>
      </c>
      <c r="B77" s="50">
        <v>6458.9</v>
      </c>
      <c r="C77" s="17">
        <v>0.42</v>
      </c>
    </row>
    <row r="78" spans="1:3" x14ac:dyDescent="0.2">
      <c r="A78" s="1">
        <v>43586</v>
      </c>
      <c r="B78">
        <v>6491.8</v>
      </c>
      <c r="C78" s="17">
        <v>0.54</v>
      </c>
    </row>
    <row r="79" spans="1:3" x14ac:dyDescent="0.2">
      <c r="A79" s="1">
        <v>43617</v>
      </c>
      <c r="B79">
        <v>6699.4</v>
      </c>
      <c r="C79" s="17">
        <v>0.56999999999999995</v>
      </c>
    </row>
    <row r="80" spans="1:3" x14ac:dyDescent="0.2">
      <c r="A80" s="1">
        <v>43647</v>
      </c>
      <c r="B80">
        <v>6898.7</v>
      </c>
      <c r="C80" s="17">
        <v>0.51</v>
      </c>
    </row>
    <row r="81" spans="1:3" x14ac:dyDescent="0.2">
      <c r="A81" s="1">
        <v>43678</v>
      </c>
      <c r="B81">
        <v>6698.2</v>
      </c>
      <c r="C81" s="17">
        <v>0.83</v>
      </c>
    </row>
    <row r="82" spans="1:3" x14ac:dyDescent="0.2">
      <c r="A82" s="1">
        <v>43709</v>
      </c>
      <c r="B82">
        <v>6772.9</v>
      </c>
      <c r="C82" s="17">
        <v>0.77259999999999995</v>
      </c>
    </row>
    <row r="83" spans="1:3" x14ac:dyDescent="0.2">
      <c r="A83" s="1">
        <v>43739</v>
      </c>
      <c r="B83">
        <v>6948</v>
      </c>
      <c r="C83" s="17">
        <v>0.67</v>
      </c>
    </row>
    <row r="84" spans="1:3" x14ac:dyDescent="0.2">
      <c r="A84" s="1">
        <v>43770</v>
      </c>
      <c r="B84">
        <v>6802.4</v>
      </c>
      <c r="C84" s="17">
        <v>0.52</v>
      </c>
    </row>
    <row r="85" spans="1:3" x14ac:dyDescent="0.2">
      <c r="A85" s="1">
        <v>43800</v>
      </c>
      <c r="B85">
        <v>6978.9</v>
      </c>
      <c r="C85" s="17">
        <v>0.45</v>
      </c>
    </row>
    <row r="86" spans="1:3" x14ac:dyDescent="0.2">
      <c r="A86" s="1">
        <v>43831</v>
      </c>
      <c r="B86">
        <v>7121.3</v>
      </c>
      <c r="C86" s="17">
        <v>0.36</v>
      </c>
    </row>
    <row r="87" spans="1:3" x14ac:dyDescent="0.2">
      <c r="A87" s="1">
        <v>43862</v>
      </c>
      <c r="B87">
        <v>6510</v>
      </c>
      <c r="C87" s="17">
        <v>0.28000000000000003</v>
      </c>
    </row>
    <row r="88" spans="1:3" x14ac:dyDescent="0.2">
      <c r="A88" s="1">
        <v>43891</v>
      </c>
      <c r="B88">
        <v>5137.7</v>
      </c>
      <c r="C88" s="17">
        <v>0.3</v>
      </c>
    </row>
    <row r="89" spans="1:3" x14ac:dyDescent="0.2">
      <c r="A89" s="1">
        <v>43922</v>
      </c>
      <c r="B89">
        <v>5597.7</v>
      </c>
      <c r="C89" s="17">
        <v>0.23</v>
      </c>
    </row>
    <row r="90" spans="1:3" x14ac:dyDescent="0.2">
      <c r="A90" s="1">
        <v>43952</v>
      </c>
      <c r="B90">
        <v>5878.2</v>
      </c>
      <c r="C90" s="17">
        <v>0.24</v>
      </c>
    </row>
    <row r="91" spans="1:3" x14ac:dyDescent="0.2">
      <c r="A91" s="1">
        <v>43983</v>
      </c>
      <c r="B91">
        <v>6001.3</v>
      </c>
      <c r="C91" s="17">
        <v>0.34</v>
      </c>
    </row>
    <row r="92" spans="1:3" x14ac:dyDescent="0.2">
      <c r="A92" s="1">
        <v>44013</v>
      </c>
      <c r="B92">
        <v>6245.9</v>
      </c>
      <c r="C92" s="17">
        <v>0.38</v>
      </c>
    </row>
    <row r="93" spans="1:3" x14ac:dyDescent="0.2">
      <c r="A93" s="1">
        <v>44044</v>
      </c>
      <c r="B93">
        <v>6009.3</v>
      </c>
      <c r="C93" s="17">
        <v>0.41</v>
      </c>
    </row>
    <row r="94" spans="1:3" x14ac:dyDescent="0.2">
      <c r="A94" s="1">
        <v>44075</v>
      </c>
      <c r="B94">
        <v>6133.2</v>
      </c>
      <c r="C94" s="17">
        <v>0.6</v>
      </c>
    </row>
    <row r="95" spans="1:3" x14ac:dyDescent="0.2">
      <c r="A95" s="1">
        <v>44105</v>
      </c>
      <c r="B95">
        <v>6742.1</v>
      </c>
      <c r="C95" s="17">
        <v>0.71</v>
      </c>
    </row>
    <row r="96" spans="1:3" x14ac:dyDescent="0.2">
      <c r="A96" s="1">
        <v>44136</v>
      </c>
      <c r="B96">
        <v>6850.6</v>
      </c>
      <c r="C96" s="17">
        <v>0.68600000000000005</v>
      </c>
    </row>
    <row r="97" spans="1:3" x14ac:dyDescent="0.2">
      <c r="A97" s="1">
        <v>44166</v>
      </c>
      <c r="B97">
        <v>6870.9</v>
      </c>
      <c r="C97" s="17">
        <v>0.68630000000000002</v>
      </c>
    </row>
    <row r="98" spans="1:3" x14ac:dyDescent="0.2">
      <c r="A98" s="1">
        <v>44197</v>
      </c>
      <c r="B98">
        <v>6940.6</v>
      </c>
      <c r="C98" s="17">
        <v>0.65229999999999999</v>
      </c>
    </row>
    <row r="99" spans="1:3" x14ac:dyDescent="0.2">
      <c r="A99" s="1">
        <v>44228</v>
      </c>
      <c r="B99">
        <v>7017.3</v>
      </c>
      <c r="C99" s="17">
        <v>0.44</v>
      </c>
    </row>
    <row r="100" spans="1:3" x14ac:dyDescent="0.2">
      <c r="A100" s="1">
        <v>44256</v>
      </c>
      <c r="B100">
        <v>7290.7</v>
      </c>
      <c r="C100" s="17">
        <v>0.22</v>
      </c>
    </row>
    <row r="101" spans="1:3" x14ac:dyDescent="0.2">
      <c r="A101" s="1">
        <v>44287</v>
      </c>
      <c r="B101">
        <v>7320.5</v>
      </c>
      <c r="C101" s="17">
        <v>0.14000000000000001</v>
      </c>
    </row>
    <row r="102" spans="1:3" x14ac:dyDescent="0.2">
      <c r="A102" s="1">
        <v>44317</v>
      </c>
      <c r="B102">
        <v>7406.7</v>
      </c>
      <c r="C102" s="17">
        <v>0.30309999999999998</v>
      </c>
    </row>
    <row r="103" spans="1:3" x14ac:dyDescent="0.2">
      <c r="A103" s="1">
        <v>44348</v>
      </c>
      <c r="B103">
        <v>7585</v>
      </c>
      <c r="C103" s="17">
        <v>0.5</v>
      </c>
    </row>
    <row r="104" spans="1:3" x14ac:dyDescent="0.2">
      <c r="A104" s="1">
        <v>44378</v>
      </c>
      <c r="B104">
        <v>7629.7</v>
      </c>
      <c r="C104" s="17">
        <v>0.57999999999999996</v>
      </c>
    </row>
    <row r="105" spans="1:3" x14ac:dyDescent="0.2">
      <c r="A105" s="1">
        <v>44409</v>
      </c>
      <c r="B105">
        <v>7549.8</v>
      </c>
      <c r="C105" s="17">
        <v>0.56000000000000005</v>
      </c>
    </row>
    <row r="106" spans="1:3" x14ac:dyDescent="0.2">
      <c r="A106" s="1">
        <v>44440</v>
      </c>
      <c r="B106">
        <v>7639.1</v>
      </c>
      <c r="C106" s="17">
        <v>0.48</v>
      </c>
    </row>
    <row r="107" spans="1:3" x14ac:dyDescent="0.2">
      <c r="A107" s="1">
        <v>44470</v>
      </c>
      <c r="B107">
        <v>7587.4</v>
      </c>
      <c r="C107" s="17">
        <v>0.63200000000000001</v>
      </c>
    </row>
    <row r="108" spans="1:3" x14ac:dyDescent="0.2">
      <c r="A108" s="1">
        <v>44501</v>
      </c>
      <c r="B108">
        <v>7759.2</v>
      </c>
      <c r="C108" s="17">
        <v>0.25575999999999999</v>
      </c>
    </row>
    <row r="109" spans="1:3" x14ac:dyDescent="0.2">
      <c r="A109" s="1">
        <v>44531</v>
      </c>
      <c r="B109">
        <v>7268.3</v>
      </c>
      <c r="C109" s="17">
        <v>0.42</v>
      </c>
    </row>
    <row r="110" spans="1:3" x14ac:dyDescent="0.2">
      <c r="A110" s="1">
        <v>44562</v>
      </c>
      <c r="B110">
        <v>7333.8</v>
      </c>
      <c r="C110" s="17">
        <v>0.54</v>
      </c>
    </row>
    <row r="111" spans="1:3" x14ac:dyDescent="0.2">
      <c r="A111" s="1">
        <v>44593</v>
      </c>
      <c r="B111">
        <v>7657.9</v>
      </c>
      <c r="C111" s="17">
        <v>0.56999999999999995</v>
      </c>
    </row>
    <row r="112" spans="1:3" x14ac:dyDescent="0.2">
      <c r="A112" s="1">
        <v>44621</v>
      </c>
      <c r="B112">
        <v>7789.6</v>
      </c>
      <c r="C112" s="17">
        <v>0.51</v>
      </c>
    </row>
    <row r="113" spans="1:3" x14ac:dyDescent="0.2">
      <c r="A113" s="1">
        <v>44652</v>
      </c>
      <c r="B113">
        <v>7724.8</v>
      </c>
      <c r="C113" s="17">
        <v>0.83</v>
      </c>
    </row>
    <row r="114" spans="1:3" x14ac:dyDescent="0.2">
      <c r="A114" s="1">
        <v>44682</v>
      </c>
      <c r="B114">
        <v>7455.2</v>
      </c>
      <c r="C114" s="17">
        <v>0.77259999999999995</v>
      </c>
    </row>
    <row r="115" spans="1:3" x14ac:dyDescent="0.2">
      <c r="A115" s="1">
        <v>44713</v>
      </c>
      <c r="B115">
        <v>6746.5</v>
      </c>
      <c r="C115" s="17">
        <v>0.67</v>
      </c>
    </row>
    <row r="116" spans="1:3" x14ac:dyDescent="0.2">
      <c r="A116" s="1">
        <v>44743</v>
      </c>
      <c r="B116">
        <v>7173.8</v>
      </c>
      <c r="C116" s="17">
        <v>0.52</v>
      </c>
    </row>
    <row r="117" spans="1:3" x14ac:dyDescent="0.2">
      <c r="A117" s="1">
        <v>44774</v>
      </c>
      <c r="B117">
        <v>7226.1</v>
      </c>
      <c r="C117" s="17">
        <v>0.45</v>
      </c>
    </row>
    <row r="118" spans="1:3" x14ac:dyDescent="0.2">
      <c r="A118" s="1">
        <v>44805</v>
      </c>
      <c r="B118">
        <v>6678.9</v>
      </c>
      <c r="C118" s="17">
        <v>0.36</v>
      </c>
    </row>
    <row r="119" spans="1:3" x14ac:dyDescent="0.2">
      <c r="A119" s="1">
        <v>44835</v>
      </c>
      <c r="B119">
        <v>7480.7</v>
      </c>
      <c r="C119" s="17">
        <v>0.28000000000000003</v>
      </c>
    </row>
    <row r="120" spans="1:3" x14ac:dyDescent="0.2">
      <c r="A120" s="1">
        <v>44866</v>
      </c>
      <c r="B120">
        <v>7522.7</v>
      </c>
      <c r="C120" s="17">
        <v>0.3</v>
      </c>
    </row>
    <row r="121" spans="1:3" x14ac:dyDescent="0.2">
      <c r="A121" s="1">
        <v>44896</v>
      </c>
      <c r="B121">
        <v>7686.1</v>
      </c>
      <c r="C121" s="17">
        <v>0.23</v>
      </c>
    </row>
    <row r="122" spans="1:3" x14ac:dyDescent="0.2">
      <c r="A122" s="1">
        <v>44927</v>
      </c>
      <c r="B122">
        <v>7455</v>
      </c>
      <c r="C122" s="17">
        <v>0.24</v>
      </c>
    </row>
    <row r="123" spans="1:3" x14ac:dyDescent="0.2">
      <c r="A123" s="1">
        <v>44958</v>
      </c>
      <c r="B123">
        <v>7373.3</v>
      </c>
      <c r="C123" s="17">
        <v>0.34</v>
      </c>
    </row>
    <row r="124" spans="1:3" x14ac:dyDescent="0.2">
      <c r="A124" s="1">
        <v>44986</v>
      </c>
      <c r="B124">
        <v>7501</v>
      </c>
      <c r="C124" s="17">
        <v>0.38</v>
      </c>
    </row>
    <row r="125" spans="1:3" x14ac:dyDescent="0.2">
      <c r="A125" s="1">
        <v>45017</v>
      </c>
      <c r="B125">
        <v>7356.1</v>
      </c>
      <c r="C125" s="17">
        <v>0.41</v>
      </c>
    </row>
    <row r="126" spans="1:3" x14ac:dyDescent="0.2">
      <c r="A126" s="1">
        <v>45047</v>
      </c>
      <c r="B126">
        <v>7273.5</v>
      </c>
      <c r="C126" s="17">
        <v>0.65229999999999999</v>
      </c>
    </row>
    <row r="127" spans="1:3" x14ac:dyDescent="0.2">
      <c r="A127" s="1">
        <v>45078</v>
      </c>
      <c r="B127">
        <v>7401.5</v>
      </c>
      <c r="C127" s="17">
        <v>0.44</v>
      </c>
    </row>
    <row r="128" spans="1:3"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76F9-D94E-44D9-A5CF-5715AAC48B71}">
  <dimension ref="A1:F7"/>
  <sheetViews>
    <sheetView workbookViewId="0">
      <selection sqref="A1:F1"/>
    </sheetView>
  </sheetViews>
  <sheetFormatPr baseColWidth="10" defaultColWidth="8.83203125" defaultRowHeight="15" x14ac:dyDescent="0.2"/>
  <cols>
    <col min="1" max="1" width="46.5" customWidth="1"/>
    <col min="2" max="3" width="12.83203125" bestFit="1" customWidth="1"/>
  </cols>
  <sheetData>
    <row r="1" spans="1:6" x14ac:dyDescent="0.2">
      <c r="A1" s="51" t="s">
        <v>7</v>
      </c>
      <c r="B1" s="51"/>
      <c r="C1" s="51"/>
      <c r="D1" s="51"/>
      <c r="E1" s="51"/>
      <c r="F1" s="51"/>
    </row>
    <row r="2" spans="1:6" x14ac:dyDescent="0.2">
      <c r="A2" s="27" t="s">
        <v>44</v>
      </c>
      <c r="B2" s="28" t="s">
        <v>8</v>
      </c>
      <c r="D2" s="3"/>
      <c r="E2" s="3"/>
      <c r="F2" s="3"/>
    </row>
    <row r="3" spans="1:6" x14ac:dyDescent="0.2">
      <c r="A3" s="3" t="s">
        <v>9</v>
      </c>
      <c r="B3" s="25">
        <v>230000</v>
      </c>
      <c r="D3" s="5"/>
    </row>
    <row r="4" spans="1:6" x14ac:dyDescent="0.2">
      <c r="A4" t="s">
        <v>10</v>
      </c>
      <c r="B4" s="6">
        <v>15</v>
      </c>
    </row>
    <row r="5" spans="1:6" x14ac:dyDescent="0.2">
      <c r="A5" s="7" t="s">
        <v>48</v>
      </c>
      <c r="B5" s="6">
        <v>5.5E-2</v>
      </c>
    </row>
    <row r="6" spans="1:6" x14ac:dyDescent="0.2">
      <c r="A6" s="7" t="s">
        <v>11</v>
      </c>
      <c r="B6" s="6">
        <v>12</v>
      </c>
    </row>
    <row r="7" spans="1:6" x14ac:dyDescent="0.2">
      <c r="A7" s="26" t="s">
        <v>12</v>
      </c>
      <c r="B7" s="20">
        <v>4</v>
      </c>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CA17-54C8-46F5-8C3B-11DDAD99BBB4}">
  <dimension ref="A1:I109"/>
  <sheetViews>
    <sheetView zoomScaleNormal="93" workbookViewId="0">
      <selection activeCell="E8" sqref="E8"/>
    </sheetView>
  </sheetViews>
  <sheetFormatPr baseColWidth="10" defaultColWidth="8.83203125" defaultRowHeight="15" x14ac:dyDescent="0.2"/>
  <cols>
    <col min="1" max="1" width="75.6640625" bestFit="1" customWidth="1"/>
    <col min="2" max="2" width="38.1640625" customWidth="1"/>
    <col min="3" max="3" width="15.5" customWidth="1"/>
    <col min="4" max="4" width="14.83203125" customWidth="1"/>
    <col min="5" max="5" width="24.83203125" customWidth="1"/>
    <col min="6" max="6" width="4.5" customWidth="1"/>
    <col min="7" max="7" width="36.33203125" customWidth="1"/>
    <col min="8" max="8" width="32" customWidth="1"/>
    <col min="9" max="9" width="12.33203125" bestFit="1" customWidth="1"/>
  </cols>
  <sheetData>
    <row r="1" spans="1:9" x14ac:dyDescent="0.2">
      <c r="A1" s="51" t="s">
        <v>45</v>
      </c>
      <c r="B1" s="51"/>
      <c r="C1" s="51"/>
      <c r="D1" s="51"/>
      <c r="E1" s="51"/>
      <c r="F1" s="51"/>
    </row>
    <row r="2" spans="1:9" ht="24.5" customHeight="1" x14ac:dyDescent="0.2">
      <c r="A2" s="27" t="s">
        <v>44</v>
      </c>
      <c r="B2" s="28" t="s">
        <v>8</v>
      </c>
      <c r="C2" s="4"/>
      <c r="D2" s="3"/>
      <c r="E2" s="3"/>
      <c r="F2" s="3"/>
    </row>
    <row r="3" spans="1:9" x14ac:dyDescent="0.2">
      <c r="A3" s="3" t="s">
        <v>43</v>
      </c>
      <c r="B3" s="44">
        <v>230000</v>
      </c>
      <c r="C3" s="44"/>
      <c r="D3" s="45"/>
    </row>
    <row r="4" spans="1:9" x14ac:dyDescent="0.2">
      <c r="A4" t="s">
        <v>10</v>
      </c>
      <c r="B4" s="6">
        <v>15</v>
      </c>
      <c r="C4" s="6"/>
    </row>
    <row r="5" spans="1:9" x14ac:dyDescent="0.2">
      <c r="A5" s="7" t="s">
        <v>47</v>
      </c>
      <c r="B5" s="48">
        <v>5.5E-2</v>
      </c>
      <c r="C5" s="6"/>
    </row>
    <row r="6" spans="1:9" x14ac:dyDescent="0.2">
      <c r="A6" s="7" t="s">
        <v>11</v>
      </c>
      <c r="B6" s="6">
        <v>12</v>
      </c>
      <c r="C6" s="6"/>
    </row>
    <row r="7" spans="1:9" x14ac:dyDescent="0.2">
      <c r="A7" s="26" t="s">
        <v>12</v>
      </c>
      <c r="B7" s="20">
        <v>4</v>
      </c>
    </row>
    <row r="9" spans="1:9" x14ac:dyDescent="0.2">
      <c r="A9" s="52" t="s">
        <v>46</v>
      </c>
      <c r="B9" s="52"/>
      <c r="C9" s="52"/>
      <c r="D9" s="52"/>
      <c r="E9" s="52"/>
      <c r="F9" s="53"/>
      <c r="G9" s="53"/>
      <c r="H9" s="53"/>
      <c r="I9" s="53"/>
    </row>
    <row r="10" spans="1:9" ht="48" x14ac:dyDescent="0.2">
      <c r="A10" s="9" t="s">
        <v>13</v>
      </c>
      <c r="B10" s="70" t="s">
        <v>14</v>
      </c>
      <c r="C10" s="54" t="s">
        <v>15</v>
      </c>
      <c r="D10" s="54"/>
    </row>
    <row r="11" spans="1:9" x14ac:dyDescent="0.2">
      <c r="A11" t="s">
        <v>16</v>
      </c>
      <c r="B11" t="s">
        <v>49</v>
      </c>
      <c r="C11" s="55">
        <f>B7 * B4</f>
        <v>60</v>
      </c>
      <c r="D11" s="55"/>
      <c r="E11" s="10"/>
      <c r="G11" s="37"/>
    </row>
    <row r="12" spans="1:9" x14ac:dyDescent="0.2">
      <c r="A12" t="s">
        <v>17</v>
      </c>
      <c r="B12" t="s">
        <v>110</v>
      </c>
      <c r="C12" s="85">
        <f>((1 + (B5/B6))^B6)-1</f>
        <v>5.6407860385535358E-2</v>
      </c>
      <c r="D12" s="86"/>
      <c r="E12" s="10"/>
      <c r="F12" s="10"/>
      <c r="G12" s="37"/>
    </row>
    <row r="13" spans="1:9" x14ac:dyDescent="0.2">
      <c r="A13" t="s">
        <v>24</v>
      </c>
      <c r="B13" t="s">
        <v>111</v>
      </c>
      <c r="C13" s="85">
        <f>((1 + (B5/B6)) ^ (B6/B7) ) - 1</f>
        <v>1.3813117115162088E-2</v>
      </c>
      <c r="D13" s="86"/>
      <c r="E13" s="11"/>
      <c r="G13" s="46"/>
    </row>
    <row r="14" spans="1:9" ht="20" x14ac:dyDescent="0.2">
      <c r="A14" t="s">
        <v>18</v>
      </c>
      <c r="B14" t="s">
        <v>112</v>
      </c>
      <c r="C14" s="56">
        <f>PMT(C13,60,-B3)</f>
        <v>5663.755579319758</v>
      </c>
      <c r="D14" s="57"/>
      <c r="E14" s="58"/>
      <c r="F14" s="12"/>
      <c r="G14" s="37"/>
    </row>
    <row r="15" spans="1:9" x14ac:dyDescent="0.2">
      <c r="A15" s="2"/>
      <c r="B15" s="2"/>
      <c r="C15" s="2"/>
    </row>
    <row r="16" spans="1:9" x14ac:dyDescent="0.2">
      <c r="A16" s="9" t="s">
        <v>19</v>
      </c>
    </row>
    <row r="17" spans="1:9" x14ac:dyDescent="0.2">
      <c r="A17" s="52" t="s">
        <v>33</v>
      </c>
      <c r="B17" s="52"/>
      <c r="C17" s="52"/>
      <c r="D17" s="52"/>
      <c r="E17" s="52"/>
      <c r="F17" s="52"/>
      <c r="G17" s="52"/>
      <c r="H17" s="52"/>
      <c r="I17" s="52"/>
    </row>
    <row r="19" spans="1:9" x14ac:dyDescent="0.2">
      <c r="A19" s="13" t="s">
        <v>25</v>
      </c>
      <c r="B19" s="14" t="s">
        <v>20</v>
      </c>
      <c r="C19" s="14" t="s">
        <v>21</v>
      </c>
      <c r="D19" s="14" t="s">
        <v>22</v>
      </c>
      <c r="E19" s="14" t="s">
        <v>23</v>
      </c>
      <c r="F19" s="2"/>
      <c r="G19" s="37"/>
    </row>
    <row r="20" spans="1:9" x14ac:dyDescent="0.2">
      <c r="A20" s="71">
        <v>1</v>
      </c>
      <c r="B20" s="72">
        <f>B3</f>
        <v>230000</v>
      </c>
      <c r="C20" s="72">
        <f>C$14</f>
        <v>5663.755579319758</v>
      </c>
      <c r="D20" s="72">
        <f>B20 * $C$13</f>
        <v>3177.0169364872804</v>
      </c>
      <c r="E20" s="72">
        <f>B20-(C20 - D20)</f>
        <v>227513.26135716753</v>
      </c>
      <c r="F20" s="2"/>
      <c r="G20" s="37"/>
    </row>
    <row r="21" spans="1:9" x14ac:dyDescent="0.2">
      <c r="A21" s="71">
        <v>2</v>
      </c>
      <c r="B21" s="72">
        <f>E20</f>
        <v>227513.26135716753</v>
      </c>
      <c r="C21" s="72">
        <f t="shared" ref="C21:C79" si="0">C$14</f>
        <v>5663.755579319758</v>
      </c>
      <c r="D21" s="72">
        <f>B21 * $C$13</f>
        <v>3142.667324379036</v>
      </c>
      <c r="E21" s="72">
        <f>B21-(C21 - D21)</f>
        <v>224992.17310222681</v>
      </c>
      <c r="F21" s="2"/>
      <c r="G21" s="37"/>
    </row>
    <row r="22" spans="1:9" x14ac:dyDescent="0.2">
      <c r="A22" s="71">
        <v>3</v>
      </c>
      <c r="B22" s="72">
        <f>E21</f>
        <v>224992.17310222681</v>
      </c>
      <c r="C22" s="72">
        <f t="shared" si="0"/>
        <v>5663.755579319758</v>
      </c>
      <c r="D22" s="72">
        <f>B22 * $C$13</f>
        <v>3107.8432370558803</v>
      </c>
      <c r="E22" s="72">
        <f>B22-(C22 - D22)</f>
        <v>222436.26075996293</v>
      </c>
      <c r="F22" s="2"/>
      <c r="G22" s="37"/>
    </row>
    <row r="23" spans="1:9" x14ac:dyDescent="0.2">
      <c r="A23" s="71">
        <v>4</v>
      </c>
      <c r="B23" s="72">
        <f t="shared" ref="B23:B79" si="1">E22</f>
        <v>222436.26075996293</v>
      </c>
      <c r="C23" s="72">
        <f t="shared" si="0"/>
        <v>5663.755579319758</v>
      </c>
      <c r="D23" s="72">
        <f t="shared" ref="D23:D79" si="2">B23 * $C$13</f>
        <v>3072.5381205361009</v>
      </c>
      <c r="E23" s="72">
        <f t="shared" ref="E23:E79" si="3">B23-(C23 - D23)</f>
        <v>219845.04330117928</v>
      </c>
      <c r="F23" s="2"/>
      <c r="G23" s="37"/>
    </row>
    <row r="24" spans="1:9" x14ac:dyDescent="0.2">
      <c r="A24" s="71">
        <v>5</v>
      </c>
      <c r="B24" s="72">
        <f t="shared" si="1"/>
        <v>219845.04330117928</v>
      </c>
      <c r="C24" s="72">
        <f t="shared" si="0"/>
        <v>5663.755579319758</v>
      </c>
      <c r="D24" s="72">
        <f t="shared" si="2"/>
        <v>3036.7453303070697</v>
      </c>
      <c r="E24" s="72">
        <f t="shared" si="3"/>
        <v>217218.03305216657</v>
      </c>
      <c r="F24" s="2"/>
      <c r="G24" s="37"/>
    </row>
    <row r="25" spans="1:9" x14ac:dyDescent="0.2">
      <c r="A25" s="71">
        <v>6</v>
      </c>
      <c r="B25" s="72">
        <f t="shared" si="1"/>
        <v>217218.03305216657</v>
      </c>
      <c r="C25" s="72">
        <f t="shared" si="0"/>
        <v>5663.755579319758</v>
      </c>
      <c r="D25" s="72">
        <f t="shared" si="2"/>
        <v>3000.4581300747263</v>
      </c>
      <c r="E25" s="72">
        <f t="shared" si="3"/>
        <v>214554.73560292154</v>
      </c>
      <c r="F25" s="2"/>
      <c r="G25" s="37"/>
    </row>
    <row r="26" spans="1:9" x14ac:dyDescent="0.2">
      <c r="A26" s="71">
        <v>7</v>
      </c>
      <c r="B26" s="72">
        <f t="shared" si="1"/>
        <v>214554.73560292154</v>
      </c>
      <c r="C26" s="72">
        <f t="shared" si="0"/>
        <v>5663.755579319758</v>
      </c>
      <c r="D26" s="72">
        <f t="shared" si="2"/>
        <v>2963.6696904957921</v>
      </c>
      <c r="E26" s="72">
        <f t="shared" si="3"/>
        <v>211854.64971409758</v>
      </c>
    </row>
    <row r="27" spans="1:9" x14ac:dyDescent="0.2">
      <c r="A27" s="71">
        <v>8</v>
      </c>
      <c r="B27" s="72">
        <f t="shared" si="1"/>
        <v>211854.64971409758</v>
      </c>
      <c r="C27" s="72">
        <f t="shared" si="0"/>
        <v>5663.755579319758</v>
      </c>
      <c r="D27" s="72">
        <f t="shared" si="2"/>
        <v>2926.3730878924703</v>
      </c>
      <c r="E27" s="72">
        <f t="shared" si="3"/>
        <v>209117.26722267029</v>
      </c>
    </row>
    <row r="28" spans="1:9" ht="11" customHeight="1" x14ac:dyDescent="0.2">
      <c r="A28" s="71">
        <v>9</v>
      </c>
      <c r="B28" s="72">
        <f t="shared" si="1"/>
        <v>209117.26722267029</v>
      </c>
      <c r="C28" s="72">
        <f t="shared" si="0"/>
        <v>5663.755579319758</v>
      </c>
      <c r="D28" s="72">
        <f t="shared" si="2"/>
        <v>2888.5613029493907</v>
      </c>
      <c r="E28" s="72">
        <f t="shared" si="3"/>
        <v>206342.07294629992</v>
      </c>
    </row>
    <row r="29" spans="1:9" x14ac:dyDescent="0.2">
      <c r="A29" s="71">
        <v>10</v>
      </c>
      <c r="B29" s="72">
        <f t="shared" si="1"/>
        <v>206342.07294629992</v>
      </c>
      <c r="C29" s="72">
        <f t="shared" si="0"/>
        <v>5663.755579319758</v>
      </c>
      <c r="D29" s="72">
        <f t="shared" si="2"/>
        <v>2850.2272193925596</v>
      </c>
      <c r="E29" s="72">
        <f t="shared" si="3"/>
        <v>203528.54458637271</v>
      </c>
    </row>
    <row r="30" spans="1:9" x14ac:dyDescent="0.2">
      <c r="A30" s="71">
        <v>11</v>
      </c>
      <c r="B30" s="72">
        <f t="shared" si="1"/>
        <v>203528.54458637271</v>
      </c>
      <c r="C30" s="72">
        <f t="shared" si="0"/>
        <v>5663.755579319758</v>
      </c>
      <c r="D30" s="72">
        <f t="shared" si="2"/>
        <v>2811.3636226500548</v>
      </c>
      <c r="E30" s="72">
        <f t="shared" si="3"/>
        <v>200676.15262970299</v>
      </c>
    </row>
    <row r="31" spans="1:9" x14ac:dyDescent="0.2">
      <c r="A31" s="71">
        <v>12</v>
      </c>
      <c r="B31" s="72">
        <f t="shared" si="1"/>
        <v>200676.15262970299</v>
      </c>
      <c r="C31" s="72">
        <f t="shared" si="0"/>
        <v>5663.755579319758</v>
      </c>
      <c r="D31" s="72">
        <f t="shared" si="2"/>
        <v>2771.9631984942298</v>
      </c>
      <c r="E31" s="72">
        <f t="shared" si="3"/>
        <v>197784.36024887746</v>
      </c>
    </row>
    <row r="32" spans="1:9" x14ac:dyDescent="0.2">
      <c r="A32" s="71">
        <v>13</v>
      </c>
      <c r="B32" s="72">
        <f t="shared" si="1"/>
        <v>197784.36024887746</v>
      </c>
      <c r="C32" s="72">
        <f t="shared" si="0"/>
        <v>5663.755579319758</v>
      </c>
      <c r="D32" s="72">
        <f t="shared" si="2"/>
        <v>2732.0185316651532</v>
      </c>
      <c r="E32" s="72">
        <f t="shared" si="3"/>
        <v>194852.62320122286</v>
      </c>
    </row>
    <row r="33" spans="1:5" x14ac:dyDescent="0.2">
      <c r="A33" s="71">
        <v>14</v>
      </c>
      <c r="B33" s="72">
        <f t="shared" si="1"/>
        <v>194852.62320122286</v>
      </c>
      <c r="C33" s="72">
        <f t="shared" si="0"/>
        <v>5663.755579319758</v>
      </c>
      <c r="D33" s="72">
        <f t="shared" si="2"/>
        <v>2691.5221044750406</v>
      </c>
      <c r="E33" s="72">
        <f t="shared" si="3"/>
        <v>191880.38972637814</v>
      </c>
    </row>
    <row r="34" spans="1:5" x14ac:dyDescent="0.2">
      <c r="A34" s="71">
        <v>15</v>
      </c>
      <c r="B34" s="72">
        <f t="shared" si="1"/>
        <v>191880.38972637814</v>
      </c>
      <c r="C34" s="72">
        <f t="shared" si="0"/>
        <v>5663.755579319758</v>
      </c>
      <c r="D34" s="72">
        <f t="shared" si="2"/>
        <v>2650.4662953934057</v>
      </c>
      <c r="E34" s="72">
        <f t="shared" si="3"/>
        <v>188867.10044245177</v>
      </c>
    </row>
    <row r="35" spans="1:5" x14ac:dyDescent="0.2">
      <c r="A35" s="71">
        <v>16</v>
      </c>
      <c r="B35" s="72">
        <f t="shared" si="1"/>
        <v>188867.10044245177</v>
      </c>
      <c r="C35" s="72">
        <f t="shared" si="0"/>
        <v>5663.755579319758</v>
      </c>
      <c r="D35" s="72">
        <f t="shared" si="2"/>
        <v>2608.8433776126676</v>
      </c>
      <c r="E35" s="72">
        <f t="shared" si="3"/>
        <v>185812.1882407447</v>
      </c>
    </row>
    <row r="36" spans="1:5" x14ac:dyDescent="0.2">
      <c r="A36" s="71">
        <v>17</v>
      </c>
      <c r="B36" s="72">
        <f t="shared" si="1"/>
        <v>185812.1882407447</v>
      </c>
      <c r="C36" s="72">
        <f t="shared" si="0"/>
        <v>5663.755579319758</v>
      </c>
      <c r="D36" s="72">
        <f t="shared" si="2"/>
        <v>2566.6455175939504</v>
      </c>
      <c r="E36" s="72">
        <f t="shared" si="3"/>
        <v>182715.07817901889</v>
      </c>
    </row>
    <row r="37" spans="1:5" x14ac:dyDescent="0.2">
      <c r="A37" s="71">
        <v>18</v>
      </c>
      <c r="B37" s="72">
        <f t="shared" si="1"/>
        <v>182715.07817901889</v>
      </c>
      <c r="C37" s="72">
        <f t="shared" si="0"/>
        <v>5663.755579319758</v>
      </c>
      <c r="D37" s="72">
        <f t="shared" si="2"/>
        <v>2523.8647735927848</v>
      </c>
      <c r="E37" s="72">
        <f t="shared" si="3"/>
        <v>179575.1873732919</v>
      </c>
    </row>
    <row r="38" spans="1:5" x14ac:dyDescent="0.2">
      <c r="A38" s="71">
        <v>19</v>
      </c>
      <c r="B38" s="72">
        <f t="shared" si="1"/>
        <v>179575.1873732919</v>
      </c>
      <c r="C38" s="72">
        <f t="shared" si="0"/>
        <v>5663.755579319758</v>
      </c>
      <c r="D38" s="72">
        <f t="shared" si="2"/>
        <v>2480.4930941644575</v>
      </c>
      <c r="E38" s="72">
        <f t="shared" si="3"/>
        <v>176391.92488813659</v>
      </c>
    </row>
    <row r="39" spans="1:5" x14ac:dyDescent="0.2">
      <c r="A39" s="71">
        <v>20</v>
      </c>
      <c r="B39" s="72">
        <f t="shared" si="1"/>
        <v>176391.92488813659</v>
      </c>
      <c r="C39" s="72">
        <f t="shared" si="0"/>
        <v>5663.755579319758</v>
      </c>
      <c r="D39" s="72">
        <f t="shared" si="2"/>
        <v>2436.5223166487049</v>
      </c>
      <c r="E39" s="72">
        <f t="shared" si="3"/>
        <v>173164.69162546555</v>
      </c>
    </row>
    <row r="40" spans="1:5" x14ac:dyDescent="0.2">
      <c r="A40" s="71">
        <v>21</v>
      </c>
      <c r="B40" s="72">
        <f t="shared" si="1"/>
        <v>173164.69162546555</v>
      </c>
      <c r="C40" s="72">
        <f t="shared" si="0"/>
        <v>5663.755579319758</v>
      </c>
      <c r="D40" s="72">
        <f t="shared" si="2"/>
        <v>2391.9441656334834</v>
      </c>
      <c r="E40" s="72">
        <f t="shared" si="3"/>
        <v>169892.88021177927</v>
      </c>
    </row>
    <row r="41" spans="1:5" x14ac:dyDescent="0.2">
      <c r="A41" s="71">
        <v>22</v>
      </c>
      <c r="B41" s="72">
        <f t="shared" si="1"/>
        <v>169892.88021177927</v>
      </c>
      <c r="C41" s="72">
        <f t="shared" si="0"/>
        <v>5663.755579319758</v>
      </c>
      <c r="D41" s="72">
        <f t="shared" si="2"/>
        <v>2346.7502513975105</v>
      </c>
      <c r="E41" s="72">
        <f t="shared" si="3"/>
        <v>166575.87488385703</v>
      </c>
    </row>
    <row r="42" spans="1:5" x14ac:dyDescent="0.2">
      <c r="A42" s="71">
        <v>23</v>
      </c>
      <c r="B42" s="72">
        <f t="shared" si="1"/>
        <v>166575.87488385703</v>
      </c>
      <c r="C42" s="72">
        <f t="shared" si="0"/>
        <v>5663.755579319758</v>
      </c>
      <c r="D42" s="72">
        <f t="shared" si="2"/>
        <v>2300.932068331304</v>
      </c>
      <c r="E42" s="72">
        <f t="shared" si="3"/>
        <v>163213.05137286859</v>
      </c>
    </row>
    <row r="43" spans="1:5" x14ac:dyDescent="0.2">
      <c r="A43" s="71">
        <v>24</v>
      </c>
      <c r="B43" s="72">
        <f t="shared" si="1"/>
        <v>163213.05137286859</v>
      </c>
      <c r="C43" s="72">
        <f t="shared" si="0"/>
        <v>5663.755579319758</v>
      </c>
      <c r="D43" s="72">
        <f t="shared" si="2"/>
        <v>2254.4809933364004</v>
      </c>
      <c r="E43" s="72">
        <f t="shared" si="3"/>
        <v>159803.77678688522</v>
      </c>
    </row>
    <row r="44" spans="1:5" x14ac:dyDescent="0.2">
      <c r="A44" s="71">
        <v>25</v>
      </c>
      <c r="B44" s="72">
        <f t="shared" si="1"/>
        <v>159803.77678688522</v>
      </c>
      <c r="C44" s="72">
        <f t="shared" si="0"/>
        <v>5663.755579319758</v>
      </c>
      <c r="D44" s="72">
        <f t="shared" si="2"/>
        <v>2207.3882842024664</v>
      </c>
      <c r="E44" s="72">
        <f t="shared" si="3"/>
        <v>156347.40949176793</v>
      </c>
    </row>
    <row r="45" spans="1:5" x14ac:dyDescent="0.2">
      <c r="A45" s="71">
        <v>26</v>
      </c>
      <c r="B45" s="72">
        <f t="shared" si="1"/>
        <v>156347.40949176793</v>
      </c>
      <c r="C45" s="72">
        <f t="shared" si="0"/>
        <v>5663.755579319758</v>
      </c>
      <c r="D45" s="72">
        <f t="shared" si="2"/>
        <v>2159.645077961995</v>
      </c>
      <c r="E45" s="72">
        <f t="shared" si="3"/>
        <v>152843.29899041017</v>
      </c>
    </row>
    <row r="46" spans="1:5" x14ac:dyDescent="0.2">
      <c r="A46" s="71">
        <v>27</v>
      </c>
      <c r="B46" s="72">
        <f t="shared" si="1"/>
        <v>152843.29899041017</v>
      </c>
      <c r="C46" s="72">
        <f t="shared" si="0"/>
        <v>5663.755579319758</v>
      </c>
      <c r="D46" s="72">
        <f t="shared" si="2"/>
        <v>2111.242389222271</v>
      </c>
      <c r="E46" s="72">
        <f t="shared" si="3"/>
        <v>149290.78580031267</v>
      </c>
    </row>
    <row r="47" spans="1:5" x14ac:dyDescent="0.2">
      <c r="A47" s="71">
        <v>28</v>
      </c>
      <c r="B47" s="72">
        <f t="shared" si="1"/>
        <v>149290.78580031267</v>
      </c>
      <c r="C47" s="72">
        <f t="shared" si="0"/>
        <v>5663.755579319758</v>
      </c>
      <c r="D47" s="72">
        <f t="shared" si="2"/>
        <v>2062.171108474296</v>
      </c>
      <c r="E47" s="72">
        <f t="shared" si="3"/>
        <v>145689.20132946721</v>
      </c>
    </row>
    <row r="48" spans="1:5" x14ac:dyDescent="0.2">
      <c r="A48" s="71">
        <v>29</v>
      </c>
      <c r="B48" s="72">
        <f t="shared" si="1"/>
        <v>145689.20132946721</v>
      </c>
      <c r="C48" s="72">
        <f t="shared" si="0"/>
        <v>5663.755579319758</v>
      </c>
      <c r="D48" s="72">
        <f t="shared" si="2"/>
        <v>2012.4220003783587</v>
      </c>
      <c r="E48" s="72">
        <f t="shared" si="3"/>
        <v>142037.86775052579</v>
      </c>
    </row>
    <row r="49" spans="1:5" x14ac:dyDescent="0.2">
      <c r="A49" s="71">
        <v>30</v>
      </c>
      <c r="B49" s="72">
        <f t="shared" si="1"/>
        <v>142037.86775052579</v>
      </c>
      <c r="C49" s="72">
        <f t="shared" si="0"/>
        <v>5663.755579319758</v>
      </c>
      <c r="D49" s="72">
        <f t="shared" si="2"/>
        <v>1961.9857020259171</v>
      </c>
      <c r="E49" s="72">
        <f t="shared" si="3"/>
        <v>138336.09787323195</v>
      </c>
    </row>
    <row r="50" spans="1:5" x14ac:dyDescent="0.2">
      <c r="A50" s="71">
        <v>31</v>
      </c>
      <c r="B50" s="72">
        <f t="shared" si="1"/>
        <v>138336.09787323195</v>
      </c>
      <c r="C50" s="72">
        <f t="shared" si="0"/>
        <v>5663.755579319758</v>
      </c>
      <c r="D50" s="72">
        <f t="shared" si="2"/>
        <v>1910.8527211774779</v>
      </c>
      <c r="E50" s="72">
        <f t="shared" si="3"/>
        <v>134583.19501508967</v>
      </c>
    </row>
    <row r="51" spans="1:5" x14ac:dyDescent="0.2">
      <c r="A51" s="71">
        <v>32</v>
      </c>
      <c r="B51" s="72">
        <f t="shared" si="1"/>
        <v>134583.19501508967</v>
      </c>
      <c r="C51" s="72">
        <f t="shared" si="0"/>
        <v>5663.755579319758</v>
      </c>
      <c r="D51" s="72">
        <f t="shared" si="2"/>
        <v>1859.0134344761323</v>
      </c>
      <c r="E51" s="72">
        <f t="shared" si="3"/>
        <v>130778.45287024605</v>
      </c>
    </row>
    <row r="52" spans="1:5" x14ac:dyDescent="0.2">
      <c r="A52" s="71">
        <v>33</v>
      </c>
      <c r="B52" s="72">
        <f t="shared" si="1"/>
        <v>130778.45287024605</v>
      </c>
      <c r="C52" s="72">
        <f t="shared" si="0"/>
        <v>5663.755579319758</v>
      </c>
      <c r="D52" s="72">
        <f t="shared" si="2"/>
        <v>1806.4580856364141</v>
      </c>
      <c r="E52" s="72">
        <f t="shared" si="3"/>
        <v>126921.1553765627</v>
      </c>
    </row>
    <row r="53" spans="1:5" x14ac:dyDescent="0.2">
      <c r="A53" s="71">
        <v>34</v>
      </c>
      <c r="B53" s="72">
        <f t="shared" si="1"/>
        <v>126921.1553765627</v>
      </c>
      <c r="C53" s="72">
        <f t="shared" si="0"/>
        <v>5663.755579319758</v>
      </c>
      <c r="D53" s="72">
        <f t="shared" si="2"/>
        <v>1753.1767836081449</v>
      </c>
      <c r="E53" s="72">
        <f t="shared" si="3"/>
        <v>123010.57658085109</v>
      </c>
    </row>
    <row r="54" spans="1:5" x14ac:dyDescent="0.2">
      <c r="A54" s="71">
        <v>35</v>
      </c>
      <c r="B54" s="72">
        <f t="shared" si="1"/>
        <v>123010.57658085109</v>
      </c>
      <c r="C54" s="72">
        <f t="shared" si="0"/>
        <v>5663.755579319758</v>
      </c>
      <c r="D54" s="72">
        <f t="shared" si="2"/>
        <v>1699.159500714911</v>
      </c>
      <c r="E54" s="72">
        <f t="shared" si="3"/>
        <v>119045.98050224624</v>
      </c>
    </row>
    <row r="55" spans="1:5" x14ac:dyDescent="0.2">
      <c r="A55" s="71">
        <v>36</v>
      </c>
      <c r="B55" s="72">
        <f t="shared" si="1"/>
        <v>119045.98050224624</v>
      </c>
      <c r="C55" s="72">
        <f t="shared" si="0"/>
        <v>5663.755579319758</v>
      </c>
      <c r="D55" s="72">
        <f t="shared" si="2"/>
        <v>1644.3960707668298</v>
      </c>
      <c r="E55" s="72">
        <f t="shared" si="3"/>
        <v>115026.62099369332</v>
      </c>
    </row>
    <row r="56" spans="1:5" x14ac:dyDescent="0.2">
      <c r="A56" s="71">
        <v>37</v>
      </c>
      <c r="B56" s="72">
        <f t="shared" si="1"/>
        <v>115026.62099369332</v>
      </c>
      <c r="C56" s="72">
        <f t="shared" si="0"/>
        <v>5663.755579319758</v>
      </c>
      <c r="D56" s="72">
        <f t="shared" si="2"/>
        <v>1588.8761871472479</v>
      </c>
      <c r="E56" s="72">
        <f t="shared" si="3"/>
        <v>110951.7416015208</v>
      </c>
    </row>
    <row r="57" spans="1:5" x14ac:dyDescent="0.2">
      <c r="A57" s="71">
        <v>38</v>
      </c>
      <c r="B57" s="72">
        <f t="shared" si="1"/>
        <v>110951.7416015208</v>
      </c>
      <c r="C57" s="72">
        <f t="shared" si="0"/>
        <v>5663.755579319758</v>
      </c>
      <c r="D57" s="72">
        <f t="shared" si="2"/>
        <v>1532.5894008730083</v>
      </c>
      <c r="E57" s="72">
        <f t="shared" si="3"/>
        <v>106820.57542307406</v>
      </c>
    </row>
    <row r="58" spans="1:5" x14ac:dyDescent="0.2">
      <c r="A58" s="71">
        <v>39</v>
      </c>
      <c r="B58" s="72">
        <f t="shared" si="1"/>
        <v>106820.57542307406</v>
      </c>
      <c r="C58" s="72">
        <f t="shared" si="0"/>
        <v>5663.755579319758</v>
      </c>
      <c r="D58" s="72">
        <f t="shared" si="2"/>
        <v>1475.525118627927</v>
      </c>
      <c r="E58" s="72">
        <f t="shared" si="3"/>
        <v>102632.34496238222</v>
      </c>
    </row>
    <row r="59" spans="1:5" x14ac:dyDescent="0.2">
      <c r="A59" s="71">
        <v>40</v>
      </c>
      <c r="B59" s="72">
        <f t="shared" si="1"/>
        <v>102632.34496238222</v>
      </c>
      <c r="C59" s="72">
        <f t="shared" si="0"/>
        <v>5663.755579319758</v>
      </c>
      <c r="D59" s="72">
        <f t="shared" si="2"/>
        <v>1417.6726007691013</v>
      </c>
      <c r="E59" s="72">
        <f t="shared" si="3"/>
        <v>98386.261983831573</v>
      </c>
    </row>
    <row r="60" spans="1:5" x14ac:dyDescent="0.2">
      <c r="A60" s="71">
        <v>41</v>
      </c>
      <c r="B60" s="72">
        <f t="shared" si="1"/>
        <v>98386.261983831573</v>
      </c>
      <c r="C60" s="72">
        <f t="shared" si="0"/>
        <v>5663.755579319758</v>
      </c>
      <c r="D60" s="72">
        <f t="shared" si="2"/>
        <v>1359.020959305685</v>
      </c>
      <c r="E60" s="72">
        <f t="shared" si="3"/>
        <v>94081.527363817499</v>
      </c>
    </row>
    <row r="61" spans="1:5" x14ac:dyDescent="0.2">
      <c r="A61" s="71">
        <v>42</v>
      </c>
      <c r="B61" s="72">
        <f t="shared" si="1"/>
        <v>94081.527363817499</v>
      </c>
      <c r="C61" s="72">
        <f t="shared" si="0"/>
        <v>5663.755579319758</v>
      </c>
      <c r="D61" s="72">
        <f t="shared" si="2"/>
        <v>1299.5591558497379</v>
      </c>
      <c r="E61" s="72">
        <f t="shared" si="3"/>
        <v>89717.330940347485</v>
      </c>
    </row>
    <row r="62" spans="1:5" x14ac:dyDescent="0.2">
      <c r="A62" s="71">
        <v>43</v>
      </c>
      <c r="B62" s="72">
        <f t="shared" si="1"/>
        <v>89717.330940347485</v>
      </c>
      <c r="C62" s="72">
        <f t="shared" si="0"/>
        <v>5663.755579319758</v>
      </c>
      <c r="D62" s="72">
        <f t="shared" si="2"/>
        <v>1239.2759995387751</v>
      </c>
      <c r="E62" s="72">
        <f t="shared" si="3"/>
        <v>85292.851360566507</v>
      </c>
    </row>
    <row r="63" spans="1:5" x14ac:dyDescent="0.2">
      <c r="A63" s="71">
        <v>44</v>
      </c>
      <c r="B63" s="72">
        <f t="shared" si="1"/>
        <v>85292.851360566507</v>
      </c>
      <c r="C63" s="72">
        <f t="shared" si="0"/>
        <v>5663.755579319758</v>
      </c>
      <c r="D63" s="72">
        <f t="shared" si="2"/>
        <v>1178.1601449296172</v>
      </c>
      <c r="E63" s="72">
        <f t="shared" si="3"/>
        <v>80807.255926176367</v>
      </c>
    </row>
    <row r="64" spans="1:5" x14ac:dyDescent="0.2">
      <c r="A64" s="71">
        <v>45</v>
      </c>
      <c r="B64" s="72">
        <f t="shared" si="1"/>
        <v>80807.255926176367</v>
      </c>
      <c r="C64" s="72">
        <f t="shared" si="0"/>
        <v>5663.755579319758</v>
      </c>
      <c r="D64" s="72">
        <f t="shared" si="2"/>
        <v>1116.2000898631497</v>
      </c>
      <c r="E64" s="72">
        <f t="shared" si="3"/>
        <v>76259.700436719751</v>
      </c>
    </row>
    <row r="65" spans="1:5" x14ac:dyDescent="0.2">
      <c r="A65" s="71">
        <v>46</v>
      </c>
      <c r="B65" s="72">
        <f t="shared" si="1"/>
        <v>76259.700436719751</v>
      </c>
      <c r="C65" s="72">
        <f t="shared" si="0"/>
        <v>5663.755579319758</v>
      </c>
      <c r="D65" s="72">
        <f t="shared" si="2"/>
        <v>1053.3841732995872</v>
      </c>
      <c r="E65" s="72">
        <f t="shared" si="3"/>
        <v>71649.329030699577</v>
      </c>
    </row>
    <row r="66" spans="1:5" x14ac:dyDescent="0.2">
      <c r="A66" s="71">
        <v>47</v>
      </c>
      <c r="B66" s="72">
        <f t="shared" si="1"/>
        <v>71649.329030699577</v>
      </c>
      <c r="C66" s="72">
        <f t="shared" si="0"/>
        <v>5663.755579319758</v>
      </c>
      <c r="D66" s="72">
        <f t="shared" si="2"/>
        <v>989.70057312383619</v>
      </c>
      <c r="E66" s="72">
        <f t="shared" si="3"/>
        <v>66975.274024503655</v>
      </c>
    </row>
    <row r="67" spans="1:5" x14ac:dyDescent="0.2">
      <c r="A67" s="71">
        <v>48</v>
      </c>
      <c r="B67" s="72">
        <f t="shared" si="1"/>
        <v>66975.274024503655</v>
      </c>
      <c r="C67" s="72">
        <f t="shared" si="0"/>
        <v>5663.755579319758</v>
      </c>
      <c r="D67" s="72">
        <f t="shared" si="2"/>
        <v>925.13730392054219</v>
      </c>
      <c r="E67" s="72">
        <f t="shared" si="3"/>
        <v>62236.655749104437</v>
      </c>
    </row>
    <row r="68" spans="1:5" x14ac:dyDescent="0.2">
      <c r="A68" s="71">
        <v>49</v>
      </c>
      <c r="B68" s="72">
        <f t="shared" si="1"/>
        <v>62236.655749104437</v>
      </c>
      <c r="C68" s="72">
        <f t="shared" si="0"/>
        <v>5663.755579319758</v>
      </c>
      <c r="D68" s="72">
        <f t="shared" si="2"/>
        <v>859.68221471840548</v>
      </c>
      <c r="E68" s="72">
        <f t="shared" si="3"/>
        <v>57432.582384503083</v>
      </c>
    </row>
    <row r="69" spans="1:5" x14ac:dyDescent="0.2">
      <c r="A69" s="71">
        <v>50</v>
      </c>
      <c r="B69" s="72">
        <f t="shared" si="1"/>
        <v>57432.582384503083</v>
      </c>
      <c r="C69" s="72">
        <f t="shared" si="0"/>
        <v>5663.755579319758</v>
      </c>
      <c r="D69" s="72">
        <f t="shared" si="2"/>
        <v>793.32298670333614</v>
      </c>
      <c r="E69" s="72">
        <f t="shared" si="3"/>
        <v>52562.149791886659</v>
      </c>
    </row>
    <row r="70" spans="1:5" x14ac:dyDescent="0.2">
      <c r="A70" s="71">
        <v>51</v>
      </c>
      <c r="B70" s="72">
        <f t="shared" si="1"/>
        <v>52562.149791886659</v>
      </c>
      <c r="C70" s="72">
        <f t="shared" si="0"/>
        <v>5663.755579319758</v>
      </c>
      <c r="D70" s="72">
        <f t="shared" si="2"/>
        <v>726.04713090002303</v>
      </c>
      <c r="E70" s="72">
        <f t="shared" si="3"/>
        <v>47624.441343466926</v>
      </c>
    </row>
    <row r="71" spans="1:5" x14ac:dyDescent="0.2">
      <c r="A71" s="71">
        <v>52</v>
      </c>
      <c r="B71" s="72">
        <f t="shared" si="1"/>
        <v>47624.441343466926</v>
      </c>
      <c r="C71" s="72">
        <f t="shared" si="0"/>
        <v>5663.755579319758</v>
      </c>
      <c r="D71" s="72">
        <f t="shared" si="2"/>
        <v>657.84198582147599</v>
      </c>
      <c r="E71" s="72">
        <f t="shared" si="3"/>
        <v>42618.527749968642</v>
      </c>
    </row>
    <row r="72" spans="1:5" x14ac:dyDescent="0.2">
      <c r="A72" s="71">
        <v>53</v>
      </c>
      <c r="B72" s="72">
        <f t="shared" si="1"/>
        <v>42618.527749968642</v>
      </c>
      <c r="C72" s="72">
        <f t="shared" si="0"/>
        <v>5663.755579319758</v>
      </c>
      <c r="D72" s="72">
        <f t="shared" si="2"/>
        <v>588.69471508610229</v>
      </c>
      <c r="E72" s="72">
        <f t="shared" si="3"/>
        <v>37543.46688573499</v>
      </c>
    </row>
    <row r="73" spans="1:5" x14ac:dyDescent="0.2">
      <c r="A73" s="71">
        <v>54</v>
      </c>
      <c r="B73" s="72">
        <f t="shared" si="1"/>
        <v>37543.46688573499</v>
      </c>
      <c r="C73" s="72">
        <f t="shared" si="0"/>
        <v>5663.755579319758</v>
      </c>
      <c r="D73" s="72">
        <f t="shared" si="2"/>
        <v>518.59230500186709</v>
      </c>
      <c r="E73" s="72">
        <f t="shared" si="3"/>
        <v>32398.303611417097</v>
      </c>
    </row>
    <row r="74" spans="1:5" x14ac:dyDescent="0.2">
      <c r="A74" s="71">
        <v>55</v>
      </c>
      <c r="B74" s="72">
        <f t="shared" si="1"/>
        <v>32398.303611417097</v>
      </c>
      <c r="C74" s="72">
        <f t="shared" si="0"/>
        <v>5663.755579319758</v>
      </c>
      <c r="D74" s="72">
        <f t="shared" si="2"/>
        <v>447.52156211708319</v>
      </c>
      <c r="E74" s="72">
        <f t="shared" si="3"/>
        <v>27182.069594214423</v>
      </c>
    </row>
    <row r="75" spans="1:5" x14ac:dyDescent="0.2">
      <c r="A75" s="71">
        <v>56</v>
      </c>
      <c r="B75" s="72">
        <f t="shared" si="1"/>
        <v>27182.069594214423</v>
      </c>
      <c r="C75" s="72">
        <f t="shared" si="0"/>
        <v>5663.755579319758</v>
      </c>
      <c r="D75" s="72">
        <f t="shared" si="2"/>
        <v>375.46911073737022</v>
      </c>
      <c r="E75" s="72">
        <f t="shared" si="3"/>
        <v>21893.783125632035</v>
      </c>
    </row>
    <row r="76" spans="1:5" x14ac:dyDescent="0.2">
      <c r="A76" s="71">
        <v>57</v>
      </c>
      <c r="B76" s="72">
        <f t="shared" si="1"/>
        <v>21893.783125632035</v>
      </c>
      <c r="C76" s="72">
        <f t="shared" si="0"/>
        <v>5663.755579319758</v>
      </c>
      <c r="D76" s="72">
        <f t="shared" si="2"/>
        <v>302.42139040831478</v>
      </c>
      <c r="E76" s="72">
        <f t="shared" si="3"/>
        <v>16532.44893672059</v>
      </c>
    </row>
    <row r="77" spans="1:5" x14ac:dyDescent="0.2">
      <c r="A77" s="71">
        <v>58</v>
      </c>
      <c r="B77" s="72">
        <f t="shared" si="1"/>
        <v>16532.44893672059</v>
      </c>
      <c r="C77" s="72">
        <f t="shared" si="0"/>
        <v>5663.755579319758</v>
      </c>
      <c r="D77" s="72">
        <f t="shared" si="2"/>
        <v>228.36465336335843</v>
      </c>
      <c r="E77" s="72">
        <f t="shared" si="3"/>
        <v>11097.058010764191</v>
      </c>
    </row>
    <row r="78" spans="1:5" x14ac:dyDescent="0.2">
      <c r="A78" s="71">
        <v>59</v>
      </c>
      <c r="B78" s="72">
        <f t="shared" si="1"/>
        <v>11097.058010764191</v>
      </c>
      <c r="C78" s="72">
        <f t="shared" si="0"/>
        <v>5663.755579319758</v>
      </c>
      <c r="D78" s="72">
        <f t="shared" si="2"/>
        <v>153.2849619364334</v>
      </c>
      <c r="E78" s="72">
        <f t="shared" si="3"/>
        <v>5586.5873933808662</v>
      </c>
    </row>
    <row r="79" spans="1:5" x14ac:dyDescent="0.2">
      <c r="A79" s="71">
        <v>60</v>
      </c>
      <c r="B79" s="72">
        <f t="shared" si="1"/>
        <v>5586.5873933808662</v>
      </c>
      <c r="C79" s="72">
        <f t="shared" si="0"/>
        <v>5663.755579319758</v>
      </c>
      <c r="D79" s="72">
        <f t="shared" si="2"/>
        <v>77.168185938858002</v>
      </c>
      <c r="E79" s="72">
        <f t="shared" si="3"/>
        <v>-3.3651303965598345E-11</v>
      </c>
    </row>
    <row r="80" spans="1:5" x14ac:dyDescent="0.2">
      <c r="A80" s="15"/>
    </row>
    <row r="81" spans="1:1" x14ac:dyDescent="0.2">
      <c r="A81" s="15"/>
    </row>
    <row r="82" spans="1:1" x14ac:dyDescent="0.2">
      <c r="A82" s="16" t="s">
        <v>38</v>
      </c>
    </row>
    <row r="83" spans="1:1" x14ac:dyDescent="0.2">
      <c r="A83" s="15"/>
    </row>
    <row r="84" spans="1:1" x14ac:dyDescent="0.2">
      <c r="A84" s="15"/>
    </row>
    <row r="109" spans="2:2" x14ac:dyDescent="0.2">
      <c r="B109" s="47"/>
    </row>
  </sheetData>
  <mergeCells count="9">
    <mergeCell ref="A17:I17"/>
    <mergeCell ref="A1:F1"/>
    <mergeCell ref="A9:E9"/>
    <mergeCell ref="F9:I9"/>
    <mergeCell ref="C10:D10"/>
    <mergeCell ref="C11:D11"/>
    <mergeCell ref="C12:D12"/>
    <mergeCell ref="C13:D13"/>
    <mergeCell ref="C14:D1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F7E51-DC74-45EB-BE5C-E0D8C0DBF6B0}">
  <dimension ref="A1:AB205"/>
  <sheetViews>
    <sheetView topLeftCell="Q51" zoomScale="106" zoomScaleNormal="100" workbookViewId="0">
      <selection activeCell="W78" sqref="W78"/>
    </sheetView>
  </sheetViews>
  <sheetFormatPr baseColWidth="10" defaultColWidth="8.83203125" defaultRowHeight="15" x14ac:dyDescent="0.2"/>
  <cols>
    <col min="1" max="1" width="10.5" bestFit="1" customWidth="1"/>
    <col min="2" max="2" width="13.33203125" customWidth="1"/>
    <col min="3" max="3" width="14.33203125" customWidth="1"/>
    <col min="4" max="4" width="14.6640625" bestFit="1" customWidth="1"/>
    <col min="5" max="5" width="14.83203125" customWidth="1"/>
    <col min="6" max="6" width="16.6640625" customWidth="1"/>
    <col min="7" max="7" width="22.33203125" customWidth="1"/>
    <col min="8" max="8" width="10.6640625" style="31" customWidth="1"/>
    <col min="9" max="9" width="10.33203125" style="18" customWidth="1"/>
    <col min="10" max="12" width="11.5" bestFit="1" customWidth="1"/>
    <col min="13" max="13" width="11.33203125" customWidth="1"/>
    <col min="14" max="14" width="10.5" bestFit="1" customWidth="1"/>
    <col min="15" max="15" width="17.33203125" customWidth="1"/>
    <col min="16" max="16" width="17.1640625" customWidth="1"/>
    <col min="17" max="17" width="15.83203125" customWidth="1"/>
    <col min="19" max="19" width="16.5" customWidth="1"/>
    <col min="20" max="20" width="14" customWidth="1"/>
    <col min="21" max="21" width="13.5" customWidth="1"/>
    <col min="22" max="22" width="24" customWidth="1"/>
    <col min="23" max="23" width="13.83203125" customWidth="1"/>
    <col min="24" max="24" width="12.83203125" customWidth="1"/>
  </cols>
  <sheetData>
    <row r="1" spans="1:20" x14ac:dyDescent="0.2">
      <c r="A1" s="9" t="s">
        <v>26</v>
      </c>
      <c r="H1" s="59" t="s">
        <v>29</v>
      </c>
      <c r="I1" s="19"/>
      <c r="J1" s="8"/>
      <c r="K1" s="8"/>
      <c r="L1" s="8"/>
      <c r="M1" s="8"/>
      <c r="N1" s="9" t="s">
        <v>30</v>
      </c>
      <c r="O1" s="81" t="s">
        <v>104</v>
      </c>
      <c r="P1" s="81"/>
      <c r="Q1" s="81"/>
    </row>
    <row r="2" spans="1:20" x14ac:dyDescent="0.2">
      <c r="A2" s="9" t="str" cm="1">
        <f t="array" ref="A2:A128">'price data'!A1:A127</f>
        <v>Date</v>
      </c>
      <c r="B2" s="9" t="s">
        <v>117</v>
      </c>
      <c r="C2" s="9" t="s">
        <v>113</v>
      </c>
      <c r="D2" s="9" t="s">
        <v>114</v>
      </c>
      <c r="E2" s="9" t="s">
        <v>115</v>
      </c>
      <c r="F2" s="9" t="s">
        <v>116</v>
      </c>
      <c r="H2" s="78" t="s">
        <v>118</v>
      </c>
      <c r="I2" s="78" t="s">
        <v>59</v>
      </c>
      <c r="J2" s="78" t="s">
        <v>60</v>
      </c>
      <c r="K2" s="78" t="s">
        <v>61</v>
      </c>
      <c r="L2" s="42"/>
      <c r="M2" s="8"/>
      <c r="N2" s="9" t="s">
        <v>0</v>
      </c>
      <c r="O2" s="9" t="s">
        <v>103</v>
      </c>
      <c r="P2" s="9" t="s">
        <v>105</v>
      </c>
      <c r="Q2" s="9" t="s">
        <v>106</v>
      </c>
      <c r="S2" s="8"/>
      <c r="T2" s="8"/>
    </row>
    <row r="3" spans="1:20" x14ac:dyDescent="0.2">
      <c r="A3" s="74">
        <v>41275</v>
      </c>
      <c r="B3" s="73"/>
      <c r="C3" s="73"/>
      <c r="D3" s="73"/>
      <c r="E3" s="73"/>
      <c r="F3" s="73"/>
      <c r="H3" s="79"/>
      <c r="I3" s="80"/>
      <c r="J3" s="73"/>
      <c r="K3" s="73"/>
      <c r="N3" s="82" cm="1">
        <f t="array" ref="N3:N128">AMP.AX!A2:A127</f>
        <v>41275</v>
      </c>
      <c r="O3" cm="1">
        <f t="array" ref="O3:O128">AMP.AX!F2:F127</f>
        <v>3.4478110000000002</v>
      </c>
      <c r="P3" cm="1">
        <f t="array" ref="P3:P128">HVN.AX!F2:F127</f>
        <v>0.901756</v>
      </c>
      <c r="Q3" cm="1">
        <f t="array" ref="Q3:Q128">SUN.AX!F2:F127</f>
        <v>6.6975530000000001</v>
      </c>
    </row>
    <row r="4" spans="1:20" x14ac:dyDescent="0.2">
      <c r="A4" s="74">
        <v>41306</v>
      </c>
      <c r="B4" s="73">
        <f>100 * (('price data'!B3 / 'price data'!B2) -1)</f>
        <v>-2.8439184438715737</v>
      </c>
      <c r="C4" s="73">
        <f xml:space="preserve"> 100 * ((AMP.AX!F3 / AMP.AX!F2) -1)</f>
        <v>3.0075314453141377</v>
      </c>
      <c r="D4" s="73">
        <f xml:space="preserve"> 100 * ((HVN.AX!F3 / HVN.AX!F2) -1)</f>
        <v>27.040795958108397</v>
      </c>
      <c r="E4" s="73">
        <f xml:space="preserve"> 100 * ((SUN.AX!F3 / SUN.AX!F2) -1)</f>
        <v>6.3208010447995067</v>
      </c>
      <c r="F4" s="73">
        <f>'price data'!C3 / 12</f>
        <v>4.3333333333333335E-2</v>
      </c>
      <c r="G4" s="8"/>
      <c r="H4" s="76">
        <f>B4 - F4</f>
        <v>-2.8872517772049071</v>
      </c>
      <c r="I4" s="76">
        <f>C4 - F4</f>
        <v>2.9641981119808043</v>
      </c>
      <c r="J4" s="76">
        <f>D4 - F4</f>
        <v>26.997462624775064</v>
      </c>
      <c r="K4" s="76">
        <f>E4 - F4</f>
        <v>6.2774677114661737</v>
      </c>
      <c r="M4" s="8"/>
      <c r="N4" s="82">
        <v>41306</v>
      </c>
      <c r="O4">
        <v>3.5515050000000001</v>
      </c>
      <c r="P4">
        <v>1.1455979999999999</v>
      </c>
      <c r="Q4">
        <v>7.1208920000000004</v>
      </c>
    </row>
    <row r="5" spans="1:20" x14ac:dyDescent="0.2">
      <c r="A5" s="74">
        <v>41334</v>
      </c>
      <c r="B5" s="73">
        <f>100 * (('price data'!B4 / 'price data'!B3) -1)</f>
        <v>0.10291912406177328</v>
      </c>
      <c r="C5" s="73">
        <f xml:space="preserve"> 100 * ((AMP.AX!F4 / AMP.AX!F3) -1)</f>
        <v>-4.9270379740419923</v>
      </c>
      <c r="D5" s="73">
        <f xml:space="preserve"> 100 * ((HVN.AX!F4 / HVN.AX!F3) -1)</f>
        <v>9.6385468550049822</v>
      </c>
      <c r="E5" s="73">
        <f xml:space="preserve"> 100 * ((SUN.AX!F4 / SUN.AX!F3) -1)</f>
        <v>7.1231244624971213</v>
      </c>
      <c r="F5" s="73">
        <f>'price data'!C4 / 12</f>
        <v>3.7499999999999999E-2</v>
      </c>
      <c r="H5" s="76">
        <f>B5 - F5</f>
        <v>6.5419124061773276E-2</v>
      </c>
      <c r="I5" s="76">
        <f>C5 - F5</f>
        <v>-4.9645379740419919</v>
      </c>
      <c r="J5" s="76">
        <f>D5 - F5</f>
        <v>9.6010468550049826</v>
      </c>
      <c r="K5" s="76">
        <f>E5 - F5</f>
        <v>7.0856244624971216</v>
      </c>
      <c r="N5" s="82">
        <v>41334</v>
      </c>
      <c r="O5">
        <v>3.3765209999999999</v>
      </c>
      <c r="P5">
        <v>1.2560169999999999</v>
      </c>
      <c r="Q5">
        <v>7.6281220000000003</v>
      </c>
    </row>
    <row r="6" spans="1:20" x14ac:dyDescent="0.2">
      <c r="A6" s="74">
        <v>41365</v>
      </c>
      <c r="B6" s="73">
        <f>100 * (('price data'!B5 / 'price data'!B4) -1)</f>
        <v>3.795256932870128</v>
      </c>
      <c r="C6" s="73">
        <f xml:space="preserve"> 100 * ((AMP.AX!F5 / AMP.AX!F4) -1)</f>
        <v>6.0890484614193108</v>
      </c>
      <c r="D6" s="73">
        <f xml:space="preserve"> 100 * ((HVN.AX!F5 / HVN.AX!F4) -1)</f>
        <v>9.8900731439144565</v>
      </c>
      <c r="E6" s="73">
        <f xml:space="preserve"> 100 * ((SUN.AX!F5 / SUN.AX!F4) -1)</f>
        <v>9.8138571984034861</v>
      </c>
      <c r="F6" s="73">
        <f>'price data'!C5 / 12</f>
        <v>0.03</v>
      </c>
      <c r="H6" s="76">
        <f>B6 - F6</f>
        <v>3.7652569328701282</v>
      </c>
      <c r="I6" s="76">
        <f>C6 - F6</f>
        <v>6.0590484614193105</v>
      </c>
      <c r="J6" s="76">
        <f>D6 - F6</f>
        <v>9.8600731439144571</v>
      </c>
      <c r="K6" s="76">
        <f>E6 - F6</f>
        <v>9.7838571984034868</v>
      </c>
      <c r="N6" s="82">
        <v>41365</v>
      </c>
      <c r="O6">
        <v>3.5821190000000001</v>
      </c>
      <c r="P6">
        <v>1.3802380000000001</v>
      </c>
      <c r="Q6">
        <v>8.376735</v>
      </c>
    </row>
    <row r="7" spans="1:20" x14ac:dyDescent="0.2">
      <c r="A7" s="74">
        <v>41395</v>
      </c>
      <c r="B7" s="73">
        <f>100 * (('price data'!B6 / 'price data'!B5) -1)</f>
        <v>-4.9120702664009697</v>
      </c>
      <c r="C7" s="73">
        <f xml:space="preserve"> 100 * ((AMP.AX!F6 / AMP.AX!F5) -1)</f>
        <v>-4.0740690077576964</v>
      </c>
      <c r="D7" s="73">
        <f xml:space="preserve"> 100 * ((HVN.AX!F6 / HVN.AX!F5) -1)</f>
        <v>-14.971693287679367</v>
      </c>
      <c r="E7" s="73">
        <f xml:space="preserve"> 100 * ((SUN.AX!F6 / SUN.AX!F5) -1)</f>
        <v>-3.9291203553651788</v>
      </c>
      <c r="F7" s="73">
        <f>'price data'!C6 / 12</f>
        <v>2.3333333333333334E-2</v>
      </c>
      <c r="H7" s="76">
        <f>B7 - F7</f>
        <v>-4.9354035997343031</v>
      </c>
      <c r="I7" s="76">
        <f>C7 - F7</f>
        <v>-4.0974023410910299</v>
      </c>
      <c r="J7" s="76">
        <f>D7 - F7</f>
        <v>-14.9950266210127</v>
      </c>
      <c r="K7" s="76">
        <f>E7 - F7</f>
        <v>-3.9524536886985122</v>
      </c>
      <c r="N7" s="82">
        <v>41395</v>
      </c>
      <c r="O7">
        <v>3.4361809999999999</v>
      </c>
      <c r="P7">
        <v>1.1735930000000001</v>
      </c>
      <c r="Q7">
        <v>8.0476030000000005</v>
      </c>
    </row>
    <row r="8" spans="1:20" x14ac:dyDescent="0.2">
      <c r="A8" s="74">
        <v>41426</v>
      </c>
      <c r="B8" s="73">
        <f>100 * (('price data'!B7 / 'price data'!B6) -1)</f>
        <v>-2.8382502543235044</v>
      </c>
      <c r="C8" s="73">
        <f xml:space="preserve"> 100 * ((AMP.AX!F7 / AMP.AX!F6) -1)</f>
        <v>-17.953681718163274</v>
      </c>
      <c r="D8" s="73">
        <f xml:space="preserve"> 100 * ((HVN.AX!F7 / HVN.AX!F6) -1)</f>
        <v>1.5936529955444367</v>
      </c>
      <c r="E8" s="73">
        <f xml:space="preserve"> 100 * ((SUN.AX!F7 / SUN.AX!F6) -1)</f>
        <v>-4.4105803926958291</v>
      </c>
      <c r="F8" s="73">
        <f>'price data'!C7 / 12</f>
        <v>2.4999999999999998E-2</v>
      </c>
      <c r="H8" s="76">
        <f>B8 - F8</f>
        <v>-2.8632502543235043</v>
      </c>
      <c r="I8" s="76">
        <f>C8 - F8</f>
        <v>-17.978681718163273</v>
      </c>
      <c r="J8" s="76">
        <f>D8 - F8</f>
        <v>1.5686529955444368</v>
      </c>
      <c r="K8" s="76">
        <f>E8 - F8</f>
        <v>-4.4355803926958295</v>
      </c>
      <c r="N8" s="82">
        <v>41426</v>
      </c>
      <c r="O8">
        <v>2.8192599999999999</v>
      </c>
      <c r="P8">
        <v>1.192296</v>
      </c>
      <c r="Q8">
        <v>7.6926569999999996</v>
      </c>
    </row>
    <row r="9" spans="1:20" x14ac:dyDescent="0.2">
      <c r="A9" s="74">
        <v>41456</v>
      </c>
      <c r="B9" s="73">
        <f>100 * (('price data'!B8 / 'price data'!B7) -1)</f>
        <v>5.4486441210344516</v>
      </c>
      <c r="C9" s="73">
        <f xml:space="preserve"> 100 * ((AMP.AX!F8 / AMP.AX!F7) -1)</f>
        <v>6.3529436802565176</v>
      </c>
      <c r="D9" s="73">
        <f xml:space="preserve"> 100 * ((HVN.AX!F8 / HVN.AX!F7) -1)</f>
        <v>4.3137777867241045</v>
      </c>
      <c r="E9" s="73">
        <f xml:space="preserve"> 100 * ((SUN.AX!F8 / SUN.AX!F7) -1)</f>
        <v>7.5503431389180697</v>
      </c>
      <c r="F9" s="73">
        <f>'price data'!C8 / 12</f>
        <v>1.9166666666666669E-2</v>
      </c>
      <c r="H9" s="76">
        <f>B9 - F9</f>
        <v>5.4294774543677846</v>
      </c>
      <c r="I9" s="76">
        <f>C9 - F9</f>
        <v>6.3337770135898506</v>
      </c>
      <c r="J9" s="76">
        <f>D9 - F9</f>
        <v>4.2946111200574375</v>
      </c>
      <c r="K9" s="76">
        <f>E9 - F9</f>
        <v>7.5311764722514027</v>
      </c>
      <c r="N9" s="82">
        <v>41456</v>
      </c>
      <c r="O9">
        <v>2.9983659999999999</v>
      </c>
      <c r="P9">
        <v>1.2437290000000001</v>
      </c>
      <c r="Q9">
        <v>8.273479</v>
      </c>
    </row>
    <row r="10" spans="1:20" x14ac:dyDescent="0.2">
      <c r="A10" s="74">
        <v>41487</v>
      </c>
      <c r="B10" s="73">
        <f>100 * (('price data'!B9 / 'price data'!B8) -1)</f>
        <v>1.7256786544075364</v>
      </c>
      <c r="C10" s="73">
        <f xml:space="preserve"> 100 * ((AMP.AX!F9 / AMP.AX!F8) -1)</f>
        <v>4.8672843808928112</v>
      </c>
      <c r="D10" s="73">
        <f xml:space="preserve"> 100 * ((HVN.AX!F9 / HVN.AX!F8) -1)</f>
        <v>13.157850303402107</v>
      </c>
      <c r="E10" s="73">
        <f xml:space="preserve"> 100 * ((SUN.AX!F9 / SUN.AX!F8) -1)</f>
        <v>-3.8221768617530683</v>
      </c>
      <c r="F10" s="73">
        <f>'price data'!C9 / 12</f>
        <v>0.02</v>
      </c>
      <c r="H10" s="76">
        <f>B10 - F10</f>
        <v>1.7056786544075364</v>
      </c>
      <c r="I10" s="76">
        <f>C10 - F10</f>
        <v>4.8472843808928117</v>
      </c>
      <c r="J10" s="76">
        <f>D10 - F10</f>
        <v>13.137850303402107</v>
      </c>
      <c r="K10" s="76">
        <f>E10 - F10</f>
        <v>-3.8421768617530683</v>
      </c>
      <c r="N10" s="82">
        <v>41487</v>
      </c>
      <c r="O10">
        <v>3.1443050000000001</v>
      </c>
      <c r="P10">
        <v>1.4073770000000001</v>
      </c>
      <c r="Q10">
        <v>7.9572520000000004</v>
      </c>
    </row>
    <row r="11" spans="1:20" x14ac:dyDescent="0.2">
      <c r="A11" s="74">
        <v>41518</v>
      </c>
      <c r="B11" s="73">
        <f>100 * (('price data'!B10 / 'price data'!B9) -1)</f>
        <v>5.8115019716550087</v>
      </c>
      <c r="C11" s="73">
        <f xml:space="preserve"> 100 * ((AMP.AX!F10 / AMP.AX!F9) -1)</f>
        <v>-2.7426092570536298</v>
      </c>
      <c r="D11" s="73">
        <f xml:space="preserve"> 100 * ((HVN.AX!F10 / HVN.AX!F9) -1)</f>
        <v>5.6478114961378445</v>
      </c>
      <c r="E11" s="73">
        <f xml:space="preserve"> 100 * ((SUN.AX!F10 / SUN.AX!F9) -1)</f>
        <v>7.6788821065362667</v>
      </c>
      <c r="F11" s="73">
        <f>'price data'!C10 / 12</f>
        <v>2.8333333333333335E-2</v>
      </c>
      <c r="H11" s="76">
        <f>B11 - F11</f>
        <v>5.7831686383216754</v>
      </c>
      <c r="I11" s="76">
        <f>C11 - F11</f>
        <v>-2.7709425903869631</v>
      </c>
      <c r="J11" s="76">
        <f>D11 - F11</f>
        <v>5.6194781628045112</v>
      </c>
      <c r="K11" s="76">
        <f>E11 - F11</f>
        <v>7.6505487732029334</v>
      </c>
      <c r="N11" s="82">
        <v>41518</v>
      </c>
      <c r="O11">
        <v>3.0580690000000001</v>
      </c>
      <c r="P11">
        <v>1.486863</v>
      </c>
      <c r="Q11">
        <v>8.5682799999999997</v>
      </c>
    </row>
    <row r="12" spans="1:20" x14ac:dyDescent="0.2">
      <c r="A12" s="74">
        <v>41548</v>
      </c>
      <c r="B12" s="73">
        <f>100 * (('price data'!B11 / 'price data'!B10) -1)</f>
        <v>-1.9556113130269503</v>
      </c>
      <c r="C12" s="73">
        <f xml:space="preserve"> 100 * ((AMP.AX!F11 / AMP.AX!F10) -1)</f>
        <v>5.3765300913746428</v>
      </c>
      <c r="D12" s="73">
        <f xml:space="preserve"> 100 * ((HVN.AX!F11 / HVN.AX!F10) -1)</f>
        <v>2.5157664156011617</v>
      </c>
      <c r="E12" s="73">
        <f xml:space="preserve"> 100 * ((SUN.AX!F11 / SUN.AX!F10) -1)</f>
        <v>2.3718529273086375</v>
      </c>
      <c r="F12" s="73">
        <f>'price data'!C11 / 12</f>
        <v>3.1666666666666669E-2</v>
      </c>
      <c r="H12" s="76">
        <f>B12 - F12</f>
        <v>-1.9872779796936171</v>
      </c>
      <c r="I12" s="76">
        <f>C12 - F12</f>
        <v>5.3448634247079765</v>
      </c>
      <c r="J12" s="76">
        <f>D12 - F12</f>
        <v>2.4840997489344949</v>
      </c>
      <c r="K12" s="76">
        <f>E12 - F12</f>
        <v>2.3401862606419708</v>
      </c>
      <c r="N12" s="82">
        <v>41548</v>
      </c>
      <c r="O12">
        <v>3.2224870000000001</v>
      </c>
      <c r="P12">
        <v>1.5242690000000001</v>
      </c>
      <c r="Q12">
        <v>8.7715069999999997</v>
      </c>
    </row>
    <row r="13" spans="1:20" x14ac:dyDescent="0.2">
      <c r="A13" s="74">
        <v>41579</v>
      </c>
      <c r="B13" s="73">
        <f>100 * (('price data'!B12 / 'price data'!B11) -1)</f>
        <v>0.73010556423236395</v>
      </c>
      <c r="C13" s="73">
        <f xml:space="preserve"> 100 * ((AMP.AX!F12 / AMP.AX!F11) -1)</f>
        <v>-1.6877957925043652</v>
      </c>
      <c r="D13" s="73">
        <f xml:space="preserve"> 100 * ((HVN.AX!F12 / HVN.AX!F11) -1)</f>
        <v>0.48849645305388822</v>
      </c>
      <c r="E13" s="73">
        <f xml:space="preserve"> 100 * ((SUN.AX!F12 / SUN.AX!F11) -1)</f>
        <v>-1.4200182477195677</v>
      </c>
      <c r="F13" s="73">
        <f>'price data'!C12 / 12</f>
        <v>3.4166666666666665E-2</v>
      </c>
      <c r="H13" s="76">
        <f>B13 - F13</f>
        <v>0.69593889756569727</v>
      </c>
      <c r="I13" s="76">
        <f>C13 - F13</f>
        <v>-1.7219624591710319</v>
      </c>
      <c r="J13" s="76">
        <f>D13 - F13</f>
        <v>0.45432978638722155</v>
      </c>
      <c r="K13" s="76">
        <f>E13 - F13</f>
        <v>-1.4541849143862344</v>
      </c>
      <c r="N13" s="82">
        <v>41579</v>
      </c>
      <c r="O13">
        <v>3.1680980000000001</v>
      </c>
      <c r="P13">
        <v>1.5317149999999999</v>
      </c>
      <c r="Q13">
        <v>8.6469500000000004</v>
      </c>
    </row>
    <row r="14" spans="1:20" x14ac:dyDescent="0.2">
      <c r="A14" s="74">
        <v>41609</v>
      </c>
      <c r="B14" s="73">
        <f>100 * (('price data'!B13 / 'price data'!B12) -1)</f>
        <v>-2.7647531336982278</v>
      </c>
      <c r="C14" s="73">
        <f xml:space="preserve"> 100 * ((AMP.AX!F13 / AMP.AX!F12) -1)</f>
        <v>-5.7939495558533842</v>
      </c>
      <c r="D14" s="73">
        <f xml:space="preserve"> 100 * ((HVN.AX!F13 / HVN.AX!F12) -1)</f>
        <v>-2.1671786200435417</v>
      </c>
      <c r="E14" s="73">
        <f xml:space="preserve"> 100 * ((SUN.AX!F13 / SUN.AX!F12) -1)</f>
        <v>-0.68233307698090107</v>
      </c>
      <c r="F14" s="73">
        <f>'price data'!C13 / 12</f>
        <v>4.8333333333333332E-2</v>
      </c>
      <c r="H14" s="76">
        <f>B14 - F14</f>
        <v>-2.8130864670315612</v>
      </c>
      <c r="I14" s="76">
        <f>C14 - F14</f>
        <v>-5.8422828891867171</v>
      </c>
      <c r="J14" s="76">
        <f>D14 - F14</f>
        <v>-2.215511953376875</v>
      </c>
      <c r="K14" s="76">
        <f>E14 - F14</f>
        <v>-0.7306664103142344</v>
      </c>
      <c r="N14" s="82">
        <v>41609</v>
      </c>
      <c r="O14">
        <v>2.98454</v>
      </c>
      <c r="P14">
        <v>1.4985200000000001</v>
      </c>
      <c r="Q14">
        <v>8.5879490000000001</v>
      </c>
    </row>
    <row r="15" spans="1:20" x14ac:dyDescent="0.2">
      <c r="A15" s="74">
        <v>41640</v>
      </c>
      <c r="B15" s="73">
        <f>100 * (('price data'!B14 / 'price data'!B13) -1)</f>
        <v>4.0402681984976097</v>
      </c>
      <c r="C15" s="73">
        <f xml:space="preserve"> 100 * ((AMP.AX!F14 / AMP.AX!F13) -1)</f>
        <v>-2.7334865674442321</v>
      </c>
      <c r="D15" s="73">
        <f xml:space="preserve"> 100 * ((HVN.AX!F14 / HVN.AX!F13) -1)</f>
        <v>-5.0633291514294188</v>
      </c>
      <c r="E15" s="73">
        <f xml:space="preserve"> 100 * ((SUN.AX!F14 / SUN.AX!F13) -1)</f>
        <v>-7.0229108253903272</v>
      </c>
      <c r="F15" s="73">
        <f>'price data'!C14 / 12</f>
        <v>4.6666666666666669E-2</v>
      </c>
      <c r="H15" s="76">
        <f>B15 - F15</f>
        <v>3.9936015318309428</v>
      </c>
      <c r="I15" s="76">
        <f>C15 - F15</f>
        <v>-2.780153234110899</v>
      </c>
      <c r="J15" s="76">
        <f>D15 - F15</f>
        <v>-5.1099958180960856</v>
      </c>
      <c r="K15" s="76">
        <f>E15 - F15</f>
        <v>-7.069577492056994</v>
      </c>
      <c r="N15" s="82">
        <v>41640</v>
      </c>
      <c r="O15">
        <v>2.9029579999999999</v>
      </c>
      <c r="P15">
        <v>1.4226449999999999</v>
      </c>
      <c r="Q15">
        <v>7.9848249999999998</v>
      </c>
    </row>
    <row r="16" spans="1:20" x14ac:dyDescent="0.2">
      <c r="A16" s="74">
        <v>41671</v>
      </c>
      <c r="B16" s="73">
        <f>100 * (('price data'!B15 / 'price data'!B14) -1)</f>
        <v>-0.22897662222549631</v>
      </c>
      <c r="C16" s="73">
        <f xml:space="preserve"> 100 * ((AMP.AX!F15 / AMP.AX!F14) -1)</f>
        <v>13.11472642731999</v>
      </c>
      <c r="D16" s="73">
        <f xml:space="preserve"> 100 * ((HVN.AX!F15 / HVN.AX!F14) -1)</f>
        <v>6.9999894562593035</v>
      </c>
      <c r="E16" s="73">
        <f xml:space="preserve"> 100 * ((SUN.AX!F15 / SUN.AX!F14) -1)</f>
        <v>-0.32842297733512993</v>
      </c>
      <c r="F16" s="73">
        <f>'price data'!C15 / 12</f>
        <v>0.04</v>
      </c>
      <c r="H16" s="76">
        <f>B16 - F16</f>
        <v>-0.26897662222549629</v>
      </c>
      <c r="I16" s="76">
        <f>C16 - F16</f>
        <v>13.074726427319991</v>
      </c>
      <c r="J16" s="76">
        <f>D16 - F16</f>
        <v>6.9599894562593034</v>
      </c>
      <c r="K16" s="76">
        <f>E16 - F16</f>
        <v>-0.36842297733512991</v>
      </c>
      <c r="N16" s="82">
        <v>41671</v>
      </c>
      <c r="O16">
        <v>3.2836729999999998</v>
      </c>
      <c r="P16">
        <v>1.52223</v>
      </c>
      <c r="Q16">
        <v>7.9586009999999998</v>
      </c>
    </row>
    <row r="17" spans="1:23" x14ac:dyDescent="0.2">
      <c r="A17" s="74">
        <v>41699</v>
      </c>
      <c r="B17" s="73">
        <f>100 * (('price data'!B16 / 'price data'!B15) -1)</f>
        <v>1.6028132518971061</v>
      </c>
      <c r="C17" s="73">
        <f xml:space="preserve"> 100 * ((AMP.AX!F16 / AMP.AX!F15) -1)</f>
        <v>3.1056076533808374</v>
      </c>
      <c r="D17" s="73">
        <f xml:space="preserve"> 100 * ((HVN.AX!F16 / HVN.AX!F15) -1)</f>
        <v>2.8037156014531384</v>
      </c>
      <c r="E17" s="73">
        <f xml:space="preserve"> 100 * ((SUN.AX!F16 / SUN.AX!F15) -1)</f>
        <v>9.0030772996409816</v>
      </c>
      <c r="F17" s="73">
        <f>'price data'!C16 / 12</f>
        <v>5.2666666666666667E-2</v>
      </c>
      <c r="H17" s="76">
        <f>B17 - F17</f>
        <v>1.5501465852304395</v>
      </c>
      <c r="I17" s="76">
        <f>C17 - F17</f>
        <v>3.0529409867141708</v>
      </c>
      <c r="J17" s="76">
        <f>D17 - F17</f>
        <v>2.7510489347864717</v>
      </c>
      <c r="K17" s="76">
        <f>E17 - F17</f>
        <v>8.9504106329743145</v>
      </c>
      <c r="N17" s="82">
        <v>41699</v>
      </c>
      <c r="O17">
        <v>3.3856510000000002</v>
      </c>
      <c r="P17">
        <v>1.5649090000000001</v>
      </c>
      <c r="Q17">
        <v>8.6751199999999997</v>
      </c>
    </row>
    <row r="18" spans="1:23" x14ac:dyDescent="0.2">
      <c r="A18" s="74">
        <v>41730</v>
      </c>
      <c r="B18" s="73">
        <f>100 * (('price data'!B17 / 'price data'!B16) -1)</f>
        <v>-2.4172981638006519</v>
      </c>
      <c r="C18" s="73">
        <f xml:space="preserve"> 100 * ((AMP.AX!F17 / AMP.AX!F16) -1)</f>
        <v>3.8789290449606328</v>
      </c>
      <c r="D18" s="73">
        <f xml:space="preserve"> 100 * ((HVN.AX!F17 / HVN.AX!F16) -1)</f>
        <v>-0.6060416292576809</v>
      </c>
      <c r="E18" s="73">
        <f xml:space="preserve"> 100 * ((SUN.AX!F17 / SUN.AX!F16) -1)</f>
        <v>1.1655054915667096</v>
      </c>
      <c r="F18" s="73">
        <f>'price data'!C17 / 12</f>
        <v>2.1313333333333333E-2</v>
      </c>
      <c r="H18" s="76">
        <f>B18 - F18</f>
        <v>-2.4386114971339854</v>
      </c>
      <c r="I18" s="76">
        <f>C18 - F18</f>
        <v>3.8576157116272993</v>
      </c>
      <c r="J18" s="76">
        <f>D18 - F18</f>
        <v>-0.6273549625910142</v>
      </c>
      <c r="K18" s="76">
        <f>E18 - F18</f>
        <v>1.1441921582333763</v>
      </c>
      <c r="N18" s="82">
        <v>41730</v>
      </c>
      <c r="O18">
        <v>3.5169779999999999</v>
      </c>
      <c r="P18">
        <v>1.5554250000000001</v>
      </c>
      <c r="Q18">
        <v>8.7762290000000007</v>
      </c>
    </row>
    <row r="19" spans="1:23" x14ac:dyDescent="0.2">
      <c r="A19" s="74">
        <v>41760</v>
      </c>
      <c r="B19" s="73">
        <f>100 * (('price data'!B18 / 'price data'!B17) -1)</f>
        <v>2.1635647482685982</v>
      </c>
      <c r="C19" s="73">
        <f xml:space="preserve"> 100 * ((AMP.AX!F18 / AMP.AX!F17) -1)</f>
        <v>4.7524892109077621</v>
      </c>
      <c r="D19" s="73">
        <f xml:space="preserve"> 100 * ((HVN.AX!F18 / HVN.AX!F17) -1)</f>
        <v>-0.62111641512770932</v>
      </c>
      <c r="E19" s="73">
        <f xml:space="preserve"> 100 * ((SUN.AX!F18 / SUN.AX!F17) -1)</f>
        <v>2.534562395762463</v>
      </c>
      <c r="F19" s="73">
        <f>'price data'!C18 / 12</f>
        <v>1.8333333333333333E-2</v>
      </c>
      <c r="H19" s="76">
        <f>B19 - F19</f>
        <v>2.1452314149352647</v>
      </c>
      <c r="I19" s="76">
        <f>C19 - F19</f>
        <v>4.7341558775744286</v>
      </c>
      <c r="J19" s="76">
        <f>D19 - F19</f>
        <v>-0.63944974846104263</v>
      </c>
      <c r="K19" s="76">
        <f>E19 - F19</f>
        <v>2.5162290624291295</v>
      </c>
      <c r="N19" s="82">
        <v>41760</v>
      </c>
      <c r="O19">
        <v>3.6841219999999999</v>
      </c>
      <c r="P19">
        <v>1.5457639999999999</v>
      </c>
      <c r="Q19">
        <v>8.9986680000000003</v>
      </c>
    </row>
    <row r="20" spans="1:23" x14ac:dyDescent="0.2">
      <c r="A20" s="74">
        <v>41791</v>
      </c>
      <c r="B20" s="73">
        <f>100 * (('price data'!B19 / 'price data'!B18) -1)</f>
        <v>-1.6554597281099315</v>
      </c>
      <c r="C20" s="73">
        <f xml:space="preserve"> 100 * ((AMP.AX!F19 / AMP.AX!F18) -1)</f>
        <v>0.1890273992012137</v>
      </c>
      <c r="D20" s="73">
        <f xml:space="preserve"> 100 * ((HVN.AX!F19 / HVN.AX!F18) -1)</f>
        <v>-3.1249919133839232</v>
      </c>
      <c r="E20" s="73">
        <f xml:space="preserve"> 100 * ((SUN.AX!F19 / SUN.AX!F18) -1)</f>
        <v>1.4232439734414015</v>
      </c>
      <c r="F20" s="73">
        <f>'price data'!C19 / 12</f>
        <v>3.0833333333333334E-2</v>
      </c>
      <c r="H20" s="76">
        <f>B20 - F20</f>
        <v>-1.6862930614432647</v>
      </c>
      <c r="I20" s="76">
        <f>C20 - F20</f>
        <v>0.15819406586788037</v>
      </c>
      <c r="J20" s="76">
        <f>D20 - F20</f>
        <v>-3.1558252467172565</v>
      </c>
      <c r="K20" s="76">
        <f>E20 - F20</f>
        <v>1.3924106401080683</v>
      </c>
      <c r="N20" s="82">
        <v>41791</v>
      </c>
      <c r="O20">
        <v>3.6910859999999999</v>
      </c>
      <c r="P20">
        <v>1.4974590000000001</v>
      </c>
      <c r="Q20">
        <v>9.1267410000000009</v>
      </c>
    </row>
    <row r="21" spans="1:23" x14ac:dyDescent="0.2">
      <c r="A21" s="74">
        <v>41821</v>
      </c>
      <c r="B21" s="73">
        <f>100 * (('price data'!B20 / 'price data'!B19) -1)</f>
        <v>4.4758648879640317</v>
      </c>
      <c r="C21" s="73">
        <f xml:space="preserve"> 100 * ((AMP.AX!F20 / AMP.AX!F19) -1)</f>
        <v>3.5849069894334784</v>
      </c>
      <c r="D21" s="73">
        <f xml:space="preserve"> 100 * ((HVN.AX!F20 / HVN.AX!F19) -1)</f>
        <v>-0.32254639359075021</v>
      </c>
      <c r="E21" s="73">
        <f xml:space="preserve"> 100 * ((SUN.AX!F20 / SUN.AX!F19) -1)</f>
        <v>5.5390965953783455</v>
      </c>
      <c r="F21" s="73">
        <f>'price data'!C20 / 12</f>
        <v>3.1666666666666669E-2</v>
      </c>
      <c r="H21" s="76">
        <f>B21 - F21</f>
        <v>4.4441982212973654</v>
      </c>
      <c r="I21" s="76">
        <f>C21 - F21</f>
        <v>3.5532403227668117</v>
      </c>
      <c r="J21" s="76">
        <f>D21 - F21</f>
        <v>-0.35421306025741689</v>
      </c>
      <c r="K21" s="76">
        <f>E21 - F21</f>
        <v>5.5074299287116792</v>
      </c>
      <c r="N21" s="82">
        <v>41821</v>
      </c>
      <c r="O21">
        <v>3.8234080000000001</v>
      </c>
      <c r="P21">
        <v>1.492629</v>
      </c>
      <c r="Q21">
        <v>9.6322799999999997</v>
      </c>
    </row>
    <row r="22" spans="1:23" x14ac:dyDescent="0.2">
      <c r="A22" s="74">
        <v>41852</v>
      </c>
      <c r="B22" s="73">
        <f>100 * (('price data'!B21 / 'price data'!B20) -1)</f>
        <v>2.6675677117604657E-2</v>
      </c>
      <c r="C22" s="73">
        <f xml:space="preserve"> 100 * ((AMP.AX!F21 / AMP.AX!F20) -1)</f>
        <v>7.1038194197428073</v>
      </c>
      <c r="D22" s="73">
        <f xml:space="preserve"> 100 * ((HVN.AX!F21 / HVN.AX!F20) -1)</f>
        <v>14.886686510847635</v>
      </c>
      <c r="E22" s="73">
        <f xml:space="preserve"> 100 * ((SUN.AX!F21 / SUN.AX!F20) -1)</f>
        <v>0.97972650296709318</v>
      </c>
      <c r="F22" s="73">
        <f>'price data'!C21 / 12</f>
        <v>3.3333333333333333E-2</v>
      </c>
      <c r="H22" s="76">
        <f>B22 - F22</f>
        <v>-6.6576562157286759E-3</v>
      </c>
      <c r="I22" s="76">
        <f>C22 - F22</f>
        <v>7.0704860864094741</v>
      </c>
      <c r="J22" s="76">
        <f>D22 - F22</f>
        <v>14.853353177514302</v>
      </c>
      <c r="K22" s="76">
        <f>E22 - F22</f>
        <v>0.94639316963375986</v>
      </c>
      <c r="N22" s="82">
        <v>41852</v>
      </c>
      <c r="O22">
        <v>4.0950160000000002</v>
      </c>
      <c r="P22">
        <v>1.7148319999999999</v>
      </c>
      <c r="Q22">
        <v>9.7266499999999994</v>
      </c>
    </row>
    <row r="23" spans="1:23" x14ac:dyDescent="0.2">
      <c r="A23" s="74">
        <v>41883</v>
      </c>
      <c r="B23" s="73">
        <f>100 * (('price data'!B22 / 'price data'!B21) -1)</f>
        <v>-2.1263734309995397</v>
      </c>
      <c r="C23" s="73">
        <f xml:space="preserve"> 100 * ((AMP.AX!F22 / AMP.AX!F21) -1)</f>
        <v>-7.1428536542958554</v>
      </c>
      <c r="D23" s="73">
        <f xml:space="preserve"> 100 * ((HVN.AX!F22 / HVN.AX!F21) -1)</f>
        <v>2.2535152131520908</v>
      </c>
      <c r="E23" s="73">
        <f xml:space="preserve"> 100 * ((SUN.AX!F22 / SUN.AX!F21) -1)</f>
        <v>-0.75153315889847638</v>
      </c>
      <c r="F23" s="73">
        <f>'price data'!C22 / 12</f>
        <v>3.7499999999999999E-2</v>
      </c>
      <c r="H23" s="76">
        <f>B23 - F23</f>
        <v>-2.1638734309995398</v>
      </c>
      <c r="I23" s="76">
        <f>C23 - F23</f>
        <v>-7.180353654295855</v>
      </c>
      <c r="J23" s="76">
        <f>D23 - F23</f>
        <v>2.2160152131520907</v>
      </c>
      <c r="K23" s="76">
        <f>E23 - F23</f>
        <v>-0.78903315889847636</v>
      </c>
      <c r="N23" s="82">
        <v>41883</v>
      </c>
      <c r="O23">
        <v>3.8025150000000001</v>
      </c>
      <c r="P23">
        <v>1.753476</v>
      </c>
      <c r="Q23">
        <v>9.6535510000000002</v>
      </c>
    </row>
    <row r="24" spans="1:23" x14ac:dyDescent="0.2">
      <c r="A24" s="74">
        <v>41913</v>
      </c>
      <c r="B24" s="73">
        <f>100 * (('price data'!B23 / 'price data'!B22) -1)</f>
        <v>-3.7584014532243359</v>
      </c>
      <c r="C24" s="73">
        <f xml:space="preserve"> 100 * ((AMP.AX!F23 / AMP.AX!F22) -1)</f>
        <v>9.4781480151951989</v>
      </c>
      <c r="D24" s="73">
        <f xml:space="preserve"> 100 * ((HVN.AX!F23 / HVN.AX!F22) -1)</f>
        <v>4.6832120884460426</v>
      </c>
      <c r="E24" s="73">
        <f xml:space="preserve"> 100 * ((SUN.AX!F23 / SUN.AX!F22) -1)</f>
        <v>4.344722475698326</v>
      </c>
      <c r="F24" s="73">
        <f>'price data'!C23 / 12</f>
        <v>0.03</v>
      </c>
      <c r="H24" s="76">
        <f>B24 - F24</f>
        <v>-3.7884014532243357</v>
      </c>
      <c r="I24" s="76">
        <f>C24 - F24</f>
        <v>9.4481480151951995</v>
      </c>
      <c r="J24" s="76">
        <f>D24 - F24</f>
        <v>4.6532120884460424</v>
      </c>
      <c r="K24" s="76">
        <f>E24 - F24</f>
        <v>4.3147224756983258</v>
      </c>
      <c r="N24" s="82">
        <v>41913</v>
      </c>
      <c r="O24">
        <v>4.1629230000000002</v>
      </c>
      <c r="P24">
        <v>1.8355950000000001</v>
      </c>
      <c r="Q24">
        <v>10.072971000000001</v>
      </c>
    </row>
    <row r="25" spans="1:23" x14ac:dyDescent="0.2">
      <c r="A25" s="74">
        <v>41944</v>
      </c>
      <c r="B25" s="73">
        <f>100 * (('price data'!B24 / 'price data'!B23) -1)</f>
        <v>1.7138219361657825</v>
      </c>
      <c r="C25" s="73">
        <f xml:space="preserve"> 100 * ((AMP.AX!F24 / AMP.AX!F23) -1)</f>
        <v>-3.5897613287586672</v>
      </c>
      <c r="D25" s="73">
        <f xml:space="preserve"> 100 * ((HVN.AX!F24 / HVN.AX!F23) -1)</f>
        <v>0.6470381538411285</v>
      </c>
      <c r="E25" s="73">
        <f xml:space="preserve"> 100 * ((SUN.AX!F24 / SUN.AX!F23) -1)</f>
        <v>-2.1160489789953885</v>
      </c>
      <c r="F25" s="73">
        <f>'price data'!C24 / 12</f>
        <v>2.9166666666666664E-2</v>
      </c>
      <c r="H25" s="76">
        <f>B25 - F25</f>
        <v>1.6846552694991159</v>
      </c>
      <c r="I25" s="76">
        <f>C25 - F25</f>
        <v>-3.6189279954253339</v>
      </c>
      <c r="J25" s="76">
        <f>D25 - F25</f>
        <v>0.61787148717446183</v>
      </c>
      <c r="K25" s="76">
        <f>E25 - F25</f>
        <v>-2.1452156456620552</v>
      </c>
      <c r="N25" s="82">
        <v>41944</v>
      </c>
      <c r="O25">
        <v>4.0134840000000001</v>
      </c>
      <c r="P25">
        <v>1.847472</v>
      </c>
      <c r="Q25">
        <v>9.8598219999999994</v>
      </c>
    </row>
    <row r="26" spans="1:23" x14ac:dyDescent="0.2">
      <c r="A26" s="74">
        <v>41974</v>
      </c>
      <c r="B26" s="73">
        <f>100 * (('price data'!B25 / 'price data'!B24) -1)</f>
        <v>3.02102469891814</v>
      </c>
      <c r="C26" s="73">
        <f xml:space="preserve"> 100 * ((AMP.AX!F25 / AMP.AX!F24) -1)</f>
        <v>-2.4822573106059509</v>
      </c>
      <c r="D26" s="73">
        <f xml:space="preserve"> 100 * ((HVN.AX!F25 / HVN.AX!F24) -1)</f>
        <v>-8.9430854703075333</v>
      </c>
      <c r="E26" s="73">
        <f xml:space="preserve"> 100 * ((SUN.AX!F25 / SUN.AX!F24) -1)</f>
        <v>-1.9526011727189374</v>
      </c>
      <c r="F26" s="73">
        <f>'price data'!C25 / 12</f>
        <v>3.2500000000000001E-2</v>
      </c>
      <c r="H26" s="76">
        <f>B26 - F26</f>
        <v>2.9885246989181398</v>
      </c>
      <c r="I26" s="76">
        <f>C26 - F26</f>
        <v>-2.5147573106059511</v>
      </c>
      <c r="J26" s="76">
        <f>D26 - F26</f>
        <v>-8.975585470307534</v>
      </c>
      <c r="K26" s="76">
        <f>E26 - F26</f>
        <v>-1.9851011727189374</v>
      </c>
      <c r="N26" s="82">
        <v>41974</v>
      </c>
      <c r="O26">
        <v>3.913859</v>
      </c>
      <c r="P26">
        <v>1.6822509999999999</v>
      </c>
      <c r="Q26">
        <v>9.6672989999999999</v>
      </c>
    </row>
    <row r="27" spans="1:23" x14ac:dyDescent="0.2">
      <c r="A27" s="74">
        <v>42005</v>
      </c>
      <c r="B27" s="73">
        <f>100 * (('price data'!B26 / 'price data'!B25) -1)</f>
        <v>6.246735234252565</v>
      </c>
      <c r="C27" s="73">
        <f xml:space="preserve"> 100 * ((AMP.AX!F26 / AMP.AX!F25) -1)</f>
        <v>4.9091191072545115</v>
      </c>
      <c r="D27" s="73">
        <f xml:space="preserve"> 100 * ((HVN.AX!F26 / HVN.AX!F25) -1)</f>
        <v>22.316289305222583</v>
      </c>
      <c r="E27" s="73">
        <f xml:space="preserve"> 100 * ((SUN.AX!F26 / SUN.AX!F25) -1)</f>
        <v>4.6941963830848588</v>
      </c>
      <c r="F27" s="73">
        <f>'price data'!C26 / 12</f>
        <v>2.8333333333333335E-2</v>
      </c>
      <c r="H27" s="76">
        <f>B27 - F27</f>
        <v>6.2184019009192317</v>
      </c>
      <c r="I27" s="76">
        <f>C27 - F27</f>
        <v>4.8807857739211782</v>
      </c>
      <c r="J27" s="76">
        <f>D27 - F27</f>
        <v>22.28795597188925</v>
      </c>
      <c r="K27" s="76">
        <f>E27 - F27</f>
        <v>4.6658630497515254</v>
      </c>
      <c r="N27" s="82">
        <v>42005</v>
      </c>
      <c r="O27">
        <v>4.1059950000000001</v>
      </c>
      <c r="P27">
        <v>2.0576669999999999</v>
      </c>
      <c r="Q27">
        <v>10.121100999999999</v>
      </c>
    </row>
    <row r="28" spans="1:23" x14ac:dyDescent="0.2">
      <c r="A28" s="74">
        <v>42036</v>
      </c>
      <c r="B28" s="73">
        <f>100 * (('price data'!B27 / 'price data'!B26) -1)</f>
        <v>-0.62049673645843129</v>
      </c>
      <c r="C28" s="73">
        <f xml:space="preserve"> 100 * ((AMP.AX!F27 / AMP.AX!F26) -1)</f>
        <v>16.117822841966433</v>
      </c>
      <c r="D28" s="73">
        <f xml:space="preserve"> 100 * ((HVN.AX!F27 / HVN.AX!F26) -1)</f>
        <v>11.898718305731704</v>
      </c>
      <c r="E28" s="73">
        <f xml:space="preserve"> 100 * ((SUN.AX!F27 / SUN.AX!F26) -1)</f>
        <v>-5.0271704629763043</v>
      </c>
      <c r="F28" s="73">
        <f>'price data'!C27 / 12</f>
        <v>3.1666666666666669E-2</v>
      </c>
      <c r="H28" s="76">
        <f>B28 - F28</f>
        <v>-0.65216340312509791</v>
      </c>
      <c r="I28" s="76">
        <f>C28 - F28</f>
        <v>16.086156175299767</v>
      </c>
      <c r="J28" s="76">
        <f>D28 - F28</f>
        <v>11.867051639065037</v>
      </c>
      <c r="K28" s="76">
        <f>E28 - F28</f>
        <v>-5.0588371296429706</v>
      </c>
      <c r="N28" s="82">
        <v>42036</v>
      </c>
      <c r="O28">
        <v>4.767792</v>
      </c>
      <c r="P28">
        <v>2.3025030000000002</v>
      </c>
      <c r="Q28">
        <v>9.6122960000000006</v>
      </c>
      <c r="T28" s="1"/>
      <c r="U28" s="1"/>
      <c r="V28" s="8"/>
    </row>
    <row r="29" spans="1:23" x14ac:dyDescent="0.2">
      <c r="A29" s="74">
        <v>42064</v>
      </c>
      <c r="B29" s="73">
        <f>100 * (('price data'!B28 / 'price data'!B27) -1)</f>
        <v>-1.5012197410395944</v>
      </c>
      <c r="C29" s="73">
        <f xml:space="preserve"> 100 * ((AMP.AX!F28 / AMP.AX!F27) -1)</f>
        <v>-3.8806013349575563</v>
      </c>
      <c r="D29" s="73">
        <f xml:space="preserve"> 100 * ((HVN.AX!F28 / HVN.AX!F27) -1)</f>
        <v>0.67873961510582781</v>
      </c>
      <c r="E29" s="73">
        <f xml:space="preserve"> 100 * ((SUN.AX!F28 / SUN.AX!F27) -1)</f>
        <v>-0.86381026967959906</v>
      </c>
      <c r="F29" s="73">
        <f>'price data'!C28 / 12</f>
        <v>3.4166666666666665E-2</v>
      </c>
      <c r="H29" s="76">
        <f>B29 - F29</f>
        <v>-1.5353864077062611</v>
      </c>
      <c r="I29" s="76">
        <f>C29 - F29</f>
        <v>-3.914768001624223</v>
      </c>
      <c r="J29" s="76">
        <f>D29 - F29</f>
        <v>0.64457294843916113</v>
      </c>
      <c r="K29" s="76">
        <f>E29 - F29</f>
        <v>-0.89797693634626574</v>
      </c>
      <c r="N29" s="82">
        <v>42064</v>
      </c>
      <c r="O29">
        <v>4.5827730000000004</v>
      </c>
      <c r="P29">
        <v>2.3181310000000002</v>
      </c>
      <c r="Q29">
        <v>9.5292639999999995</v>
      </c>
      <c r="V29" s="43"/>
    </row>
    <row r="30" spans="1:23" x14ac:dyDescent="0.2">
      <c r="A30" s="74">
        <v>42095</v>
      </c>
      <c r="B30" s="73">
        <f>100 * (('price data'!B29 / 'price data'!B28) -1)</f>
        <v>-1.266042016661173</v>
      </c>
      <c r="C30" s="73">
        <f xml:space="preserve"> 100 * ((AMP.AX!F29 / AMP.AX!F28) -1)</f>
        <v>2.0721296909098408</v>
      </c>
      <c r="D30" s="73">
        <f xml:space="preserve"> 100 * ((HVN.AX!F29 / HVN.AX!F28) -1)</f>
        <v>-1.1236207099598827</v>
      </c>
      <c r="E30" s="73">
        <f xml:space="preserve"> 100 * ((SUN.AX!F29 / SUN.AX!F28) -1)</f>
        <v>-2.8518466903634798</v>
      </c>
      <c r="F30" s="73">
        <f>'price data'!C29 / 12</f>
        <v>4.8333333333333332E-2</v>
      </c>
      <c r="H30" s="76">
        <f>B30 - F30</f>
        <v>-1.3143753499945063</v>
      </c>
      <c r="I30" s="76">
        <f>C30 - F30</f>
        <v>2.0237963575765074</v>
      </c>
      <c r="J30" s="76">
        <f>D30 - F30</f>
        <v>-1.1719540432932161</v>
      </c>
      <c r="K30" s="76">
        <f>E30 - F30</f>
        <v>-2.9001800236968132</v>
      </c>
      <c r="N30" s="82">
        <v>42095</v>
      </c>
      <c r="O30">
        <v>4.6777340000000001</v>
      </c>
      <c r="P30">
        <v>2.292084</v>
      </c>
      <c r="Q30">
        <v>9.2575040000000008</v>
      </c>
      <c r="V30" s="43"/>
    </row>
    <row r="31" spans="1:23" x14ac:dyDescent="0.2">
      <c r="A31" s="74">
        <v>42125</v>
      </c>
      <c r="B31" s="73">
        <f>100 * (('price data'!B30 / 'price data'!B29) -1)</f>
        <v>1.2998175694639347</v>
      </c>
      <c r="C31" s="73">
        <f xml:space="preserve"> 100 * ((AMP.AX!F30 / AMP.AX!F29) -1)</f>
        <v>3.416162612068141</v>
      </c>
      <c r="D31" s="73">
        <f xml:space="preserve"> 100 * ((HVN.AX!F30 / HVN.AX!F29) -1)</f>
        <v>9.0696065240191803</v>
      </c>
      <c r="E31" s="73">
        <f xml:space="preserve"> 100 * ((SUN.AX!F30 / SUN.AX!F29) -1)</f>
        <v>3.1643302557579078</v>
      </c>
      <c r="F31" s="73">
        <f>'price data'!C30 / 12</f>
        <v>4.6666666666666669E-2</v>
      </c>
      <c r="H31" s="76">
        <f>B31 - F31</f>
        <v>1.253150902797268</v>
      </c>
      <c r="I31" s="76">
        <f>C31 - F31</f>
        <v>3.3694959454014741</v>
      </c>
      <c r="J31" s="76">
        <f>D31 - F31</f>
        <v>9.0229398573525135</v>
      </c>
      <c r="K31" s="76">
        <f>E31 - F31</f>
        <v>3.117663589091241</v>
      </c>
      <c r="N31" s="82">
        <v>42125</v>
      </c>
      <c r="O31">
        <v>4.8375329999999996</v>
      </c>
      <c r="P31">
        <v>2.4999669999999998</v>
      </c>
      <c r="Q31">
        <v>9.5504420000000003</v>
      </c>
      <c r="V31" s="43"/>
      <c r="W31" s="8"/>
    </row>
    <row r="32" spans="1:23" x14ac:dyDescent="0.2">
      <c r="A32" s="74">
        <v>42156</v>
      </c>
      <c r="B32" s="73">
        <f>100 * (('price data'!B31 / 'price data'!B30) -1)</f>
        <v>-5.60529186652583</v>
      </c>
      <c r="C32" s="73">
        <f xml:space="preserve"> 100 * ((AMP.AX!F31 / AMP.AX!F30) -1)</f>
        <v>-9.6096088646837163</v>
      </c>
      <c r="D32" s="73">
        <f xml:space="preserve"> 100 * ((HVN.AX!F31 / HVN.AX!F30) -1)</f>
        <v>-4.0425333614403591</v>
      </c>
      <c r="E32" s="73">
        <f xml:space="preserve"> 100 * ((SUN.AX!F31 / SUN.AX!F30) -1)</f>
        <v>-0.7390862119261099</v>
      </c>
      <c r="F32" s="73">
        <f>'price data'!C31 / 12</f>
        <v>0.04</v>
      </c>
      <c r="H32" s="76">
        <f>B32 - F32</f>
        <v>-5.64529186652583</v>
      </c>
      <c r="I32" s="76">
        <f>C32 - F32</f>
        <v>-9.6496088646837155</v>
      </c>
      <c r="J32" s="76">
        <f>D32 - F32</f>
        <v>-4.0825333614403592</v>
      </c>
      <c r="K32" s="76">
        <f>E32 - F32</f>
        <v>-0.77908621192610994</v>
      </c>
      <c r="N32" s="82">
        <v>42156</v>
      </c>
      <c r="O32">
        <v>4.3726649999999996</v>
      </c>
      <c r="P32">
        <v>2.3989050000000001</v>
      </c>
      <c r="Q32">
        <v>9.4798559999999998</v>
      </c>
    </row>
    <row r="33" spans="1:20" x14ac:dyDescent="0.2">
      <c r="A33" s="74">
        <v>42186</v>
      </c>
      <c r="B33" s="73">
        <f>100 * (('price data'!B32 / 'price data'!B31) -1)</f>
        <v>4.2284267684179699</v>
      </c>
      <c r="C33" s="73">
        <f xml:space="preserve"> 100 * ((AMP.AX!F32 / AMP.AX!F31) -1)</f>
        <v>9.8006821926674093</v>
      </c>
      <c r="D33" s="73">
        <f xml:space="preserve"> 100 * ((HVN.AX!F32 / HVN.AX!F31) -1)</f>
        <v>-1.1086308128083422</v>
      </c>
      <c r="E33" s="73">
        <f xml:space="preserve"> 100 * ((SUN.AX!F32 / SUN.AX!F31) -1)</f>
        <v>6.2546308720301313</v>
      </c>
      <c r="F33" s="73">
        <f>'price data'!C32 / 12</f>
        <v>5.2666666666666667E-2</v>
      </c>
      <c r="H33" s="76">
        <f>B33 - F33</f>
        <v>4.1757601017513029</v>
      </c>
      <c r="I33" s="76">
        <f>C33 - F33</f>
        <v>9.7480155260007422</v>
      </c>
      <c r="J33" s="76">
        <f>D33 - F33</f>
        <v>-1.1612974794750088</v>
      </c>
      <c r="K33" s="76">
        <f>E33 - F33</f>
        <v>6.2019642053634643</v>
      </c>
      <c r="N33" s="82">
        <v>42186</v>
      </c>
      <c r="O33">
        <v>4.8012160000000002</v>
      </c>
      <c r="P33">
        <v>2.3723100000000001</v>
      </c>
      <c r="Q33">
        <v>10.072786000000001</v>
      </c>
    </row>
    <row r="34" spans="1:20" x14ac:dyDescent="0.2">
      <c r="A34" s="74">
        <v>42217</v>
      </c>
      <c r="B34" s="73">
        <f>100 * (('price data'!B33 / 'price data'!B32) -1)</f>
        <v>-8.0820881074326287</v>
      </c>
      <c r="C34" s="73">
        <f xml:space="preserve"> 100 * ((AMP.AX!F33 / AMP.AX!F32) -1)</f>
        <v>-9.9848871619189872</v>
      </c>
      <c r="D34" s="73">
        <f xml:space="preserve"> 100 * ((HVN.AX!F33 / HVN.AX!F32) -1)</f>
        <v>-2.6905842828298221</v>
      </c>
      <c r="E34" s="73">
        <f xml:space="preserve"> 100 * ((SUN.AX!F33 / SUN.AX!F32) -1)</f>
        <v>-10.091081057415497</v>
      </c>
      <c r="F34" s="73">
        <f>'price data'!C33 / 12</f>
        <v>2.1313333333333333E-2</v>
      </c>
      <c r="H34" s="76">
        <f>B34 - F34</f>
        <v>-8.1034014407659622</v>
      </c>
      <c r="I34" s="76">
        <f>C34 - F34</f>
        <v>-10.006200495252321</v>
      </c>
      <c r="J34" s="76">
        <f>D34 - F34</f>
        <v>-2.7118976161631556</v>
      </c>
      <c r="K34" s="76">
        <f>E34 - F34</f>
        <v>-10.112394390748831</v>
      </c>
      <c r="N34" s="82">
        <v>42217</v>
      </c>
      <c r="O34">
        <v>4.3218199999999998</v>
      </c>
      <c r="P34">
        <v>2.308481</v>
      </c>
      <c r="Q34">
        <v>9.0563330000000004</v>
      </c>
    </row>
    <row r="35" spans="1:20" x14ac:dyDescent="0.2">
      <c r="A35" s="74">
        <v>42248</v>
      </c>
      <c r="B35" s="73">
        <f>100 * (('price data'!B34 / 'price data'!B33) -1)</f>
        <v>1.2656773575873803</v>
      </c>
      <c r="C35" s="73">
        <f xml:space="preserve"> 100 * ((AMP.AX!F34 / AMP.AX!F33) -1)</f>
        <v>-6.5546459593411877</v>
      </c>
      <c r="D35" s="73">
        <f xml:space="preserve"> 100 * ((HVN.AX!F34 / HVN.AX!F33) -1)</f>
        <v>-10.59909091736081</v>
      </c>
      <c r="E35" s="73">
        <f xml:space="preserve"> 100 * ((SUN.AX!F34 / SUN.AX!F33) -1)</f>
        <v>-4.1876441601694792</v>
      </c>
      <c r="F35" s="73">
        <f>'price data'!C34 / 12</f>
        <v>4.1666666666666664E-2</v>
      </c>
      <c r="H35" s="76">
        <f>B35 - F35</f>
        <v>1.2240106909207136</v>
      </c>
      <c r="I35" s="76">
        <f>C35 - F35</f>
        <v>-6.5963126260078546</v>
      </c>
      <c r="J35" s="76">
        <f>D35 - F35</f>
        <v>-10.640757584027476</v>
      </c>
      <c r="K35" s="76">
        <f>E35 - F35</f>
        <v>-4.2293108268361461</v>
      </c>
      <c r="N35" s="82">
        <v>42248</v>
      </c>
      <c r="O35">
        <v>4.0385400000000002</v>
      </c>
      <c r="P35">
        <v>2.0638030000000001</v>
      </c>
      <c r="Q35">
        <v>8.6770859999999992</v>
      </c>
    </row>
    <row r="36" spans="1:20" x14ac:dyDescent="0.2">
      <c r="A36" s="74">
        <v>42278</v>
      </c>
      <c r="B36" s="73">
        <f>100 * (('price data'!B35 / 'price data'!B34) -1)</f>
        <v>-1.3311651476761388</v>
      </c>
      <c r="C36" s="73">
        <f xml:space="preserve"> 100 * ((AMP.AX!F35 / AMP.AX!F34) -1)</f>
        <v>5.5408885389274465</v>
      </c>
      <c r="D36" s="73">
        <f xml:space="preserve"> 100 * ((HVN.AX!F35 / HVN.AX!F34) -1)</f>
        <v>2.5773293284291121</v>
      </c>
      <c r="E36" s="73">
        <f xml:space="preserve"> 100 * ((SUN.AX!F35 / SUN.AX!F34) -1)</f>
        <v>7.5471419783093241</v>
      </c>
      <c r="F36" s="73">
        <f>'price data'!C35 / 12</f>
        <v>4.9999999999999996E-2</v>
      </c>
      <c r="H36" s="76">
        <f>B36 - F36</f>
        <v>-1.3811651476761388</v>
      </c>
      <c r="I36" s="76">
        <f>C36 - F36</f>
        <v>5.4908885389274467</v>
      </c>
      <c r="J36" s="76">
        <f>D36 - F36</f>
        <v>2.5273293284291123</v>
      </c>
      <c r="K36" s="76">
        <f>E36 - F36</f>
        <v>7.4971419783093243</v>
      </c>
      <c r="N36" s="82">
        <v>42278</v>
      </c>
      <c r="O36">
        <v>4.2623110000000004</v>
      </c>
      <c r="P36">
        <v>2.116994</v>
      </c>
      <c r="Q36">
        <v>9.3319580000000002</v>
      </c>
      <c r="T36" s="8"/>
    </row>
    <row r="37" spans="1:20" x14ac:dyDescent="0.2">
      <c r="A37" s="74">
        <v>42309</v>
      </c>
      <c r="B37" s="73">
        <f>100 * (('price data'!B36 / 'price data'!B35) -1)</f>
        <v>2.4222912115288819</v>
      </c>
      <c r="C37" s="73">
        <f xml:space="preserve"> 100 * ((AMP.AX!F36 / AMP.AX!F35) -1)</f>
        <v>1.3961674781591382</v>
      </c>
      <c r="D37" s="73">
        <f xml:space="preserve"> 100 * ((HVN.AX!F36 / HVN.AX!F35) -1)</f>
        <v>5.3106905357313217</v>
      </c>
      <c r="E37" s="73">
        <f xml:space="preserve"> 100 * ((SUN.AX!F36 / SUN.AX!F35) -1)</f>
        <v>2.1357790080066774</v>
      </c>
      <c r="F37" s="73">
        <f>'price data'!C36 / 12</f>
        <v>5.9166666666666666E-2</v>
      </c>
      <c r="H37" s="76">
        <f>B37 - F37</f>
        <v>2.3631245448622153</v>
      </c>
      <c r="I37" s="76">
        <f>C37 - F37</f>
        <v>1.3370008114924716</v>
      </c>
      <c r="J37" s="76">
        <f>D37 - F37</f>
        <v>5.2515238690646546</v>
      </c>
      <c r="K37" s="76">
        <f>E37 - F37</f>
        <v>2.0766123413400108</v>
      </c>
      <c r="N37" s="82">
        <v>42309</v>
      </c>
      <c r="O37">
        <v>4.3218199999999998</v>
      </c>
      <c r="P37">
        <v>2.2294209999999999</v>
      </c>
      <c r="Q37">
        <v>9.5312680000000007</v>
      </c>
    </row>
    <row r="38" spans="1:20" x14ac:dyDescent="0.2">
      <c r="A38" s="74">
        <v>42339</v>
      </c>
      <c r="B38" s="73">
        <f>100 * (('price data'!B37 / 'price data'!B36) -1)</f>
        <v>-5.3886165475433128</v>
      </c>
      <c r="C38" s="73">
        <f xml:space="preserve"> 100 * ((AMP.AX!F37 / AMP.AX!F36) -1)</f>
        <v>0.3442299771855506</v>
      </c>
      <c r="D38" s="73">
        <f xml:space="preserve"> 100 * ((HVN.AX!F37 / HVN.AX!F36) -1)</f>
        <v>2.4509502691506091</v>
      </c>
      <c r="E38" s="73">
        <f xml:space="preserve"> 100 * ((SUN.AX!F37 / SUN.AX!F36) -1)</f>
        <v>-9.3353161405177243</v>
      </c>
      <c r="F38" s="73">
        <f>'price data'!C37 / 12</f>
        <v>5.7166666666666671E-2</v>
      </c>
      <c r="H38" s="76">
        <f>B38 - F38</f>
        <v>-5.4457832142099791</v>
      </c>
      <c r="I38" s="76">
        <f>C38 - F38</f>
        <v>0.2870633105188839</v>
      </c>
      <c r="J38" s="76">
        <f>D38 - F38</f>
        <v>2.3937836024839423</v>
      </c>
      <c r="K38" s="76">
        <f>E38 - F38</f>
        <v>-9.3924828071843915</v>
      </c>
      <c r="N38" s="82">
        <v>42339</v>
      </c>
      <c r="O38">
        <v>4.336697</v>
      </c>
      <c r="P38">
        <v>2.2840630000000002</v>
      </c>
      <c r="Q38">
        <v>8.6414939999999998</v>
      </c>
    </row>
    <row r="39" spans="1:20" x14ac:dyDescent="0.2">
      <c r="A39" s="74">
        <v>42370</v>
      </c>
      <c r="B39" s="73">
        <f>100 * (('price data'!B38 / 'price data'!B37) -1)</f>
        <v>-2.1496657833326882</v>
      </c>
      <c r="C39" s="73">
        <f xml:space="preserve"> 100 * ((AMP.AX!F38 / AMP.AX!F37) -1)</f>
        <v>-7.8902445801493641</v>
      </c>
      <c r="D39" s="73">
        <f xml:space="preserve"> 100 * ((HVN.AX!F38 / HVN.AX!F37) -1)</f>
        <v>6.2200998834095023</v>
      </c>
      <c r="E39" s="73">
        <f xml:space="preserve"> 100 * ((SUN.AX!F38 / SUN.AX!F37) -1)</f>
        <v>-4.3657497187407746</v>
      </c>
      <c r="F39" s="73">
        <f>'price data'!C38 / 12</f>
        <v>5.7191666666666668E-2</v>
      </c>
      <c r="H39" s="76">
        <f>B39 - F39</f>
        <v>-2.206857449999355</v>
      </c>
      <c r="I39" s="76">
        <f>C39 - F39</f>
        <v>-7.9474362468160304</v>
      </c>
      <c r="J39" s="76">
        <f>D39 - F39</f>
        <v>6.162908216742836</v>
      </c>
      <c r="K39" s="76">
        <f>E39 - F39</f>
        <v>-4.4229413854074409</v>
      </c>
      <c r="N39" s="82">
        <v>42370</v>
      </c>
      <c r="O39">
        <v>3.9945210000000002</v>
      </c>
      <c r="P39">
        <v>2.4261339999999998</v>
      </c>
      <c r="Q39">
        <v>8.2642279999999992</v>
      </c>
    </row>
    <row r="40" spans="1:20" x14ac:dyDescent="0.2">
      <c r="A40" s="74">
        <v>42401</v>
      </c>
      <c r="B40" s="73">
        <f>100 * (('price data'!B39 / 'price data'!B38) -1)</f>
        <v>4.1209401968512083</v>
      </c>
      <c r="C40" s="73">
        <f xml:space="preserve"> 100 * ((AMP.AX!F39 / AMP.AX!F38) -1)</f>
        <v>-0.93107534044758467</v>
      </c>
      <c r="D40" s="73">
        <f xml:space="preserve"> 100 * ((HVN.AX!F39 / HVN.AX!F38) -1)</f>
        <v>7.6576561723301406</v>
      </c>
      <c r="E40" s="73">
        <f xml:space="preserve"> 100 * ((SUN.AX!F39 / SUN.AX!F38) -1)</f>
        <v>-3.5314006341548132</v>
      </c>
      <c r="F40" s="73">
        <f>'price data'!C39 / 12</f>
        <v>5.4358333333333335E-2</v>
      </c>
      <c r="H40" s="76">
        <f>B40 - F40</f>
        <v>4.0665818635178752</v>
      </c>
      <c r="I40" s="76">
        <f>C40 - F40</f>
        <v>-0.98543367378091795</v>
      </c>
      <c r="J40" s="76">
        <f>D40 - F40</f>
        <v>7.6032978389968076</v>
      </c>
      <c r="K40" s="76">
        <f>E40 - F40</f>
        <v>-3.5857589674881467</v>
      </c>
      <c r="N40" s="82">
        <v>42401</v>
      </c>
      <c r="O40">
        <v>3.9573290000000001</v>
      </c>
      <c r="P40">
        <v>2.6119189999999999</v>
      </c>
      <c r="Q40">
        <v>7.9723850000000001</v>
      </c>
    </row>
    <row r="41" spans="1:20" x14ac:dyDescent="0.2">
      <c r="A41" s="74">
        <v>42430</v>
      </c>
      <c r="B41" s="73">
        <f>100 * (('price data'!B40 / 'price data'!B39) -1)</f>
        <v>1.0908808571761242</v>
      </c>
      <c r="C41" s="73">
        <f xml:space="preserve"> 100 * ((AMP.AX!F40 / AMP.AX!F39) -1)</f>
        <v>8.8345952535157082</v>
      </c>
      <c r="D41" s="73">
        <f xml:space="preserve"> 100 * ((HVN.AX!F40 / HVN.AX!F39) -1)</f>
        <v>-1.673635361586634</v>
      </c>
      <c r="E41" s="73">
        <f xml:space="preserve"> 100 * ((SUN.AX!F40 / SUN.AX!F39) -1)</f>
        <v>9.2004212039433533</v>
      </c>
      <c r="F41" s="73">
        <f>'price data'!C40 / 12</f>
        <v>3.6666666666666667E-2</v>
      </c>
      <c r="H41" s="76">
        <f>B41 - F41</f>
        <v>1.0542141905094575</v>
      </c>
      <c r="I41" s="76">
        <f>C41 - F41</f>
        <v>8.7979285868490411</v>
      </c>
      <c r="J41" s="76">
        <f>D41 - F41</f>
        <v>-1.7103020282533006</v>
      </c>
      <c r="K41" s="76">
        <f>E41 - F41</f>
        <v>9.1637545372766862</v>
      </c>
      <c r="N41" s="82">
        <v>42430</v>
      </c>
      <c r="O41">
        <v>4.3069430000000004</v>
      </c>
      <c r="P41">
        <v>2.5682049999999998</v>
      </c>
      <c r="Q41">
        <v>8.7058780000000002</v>
      </c>
    </row>
    <row r="42" spans="1:20" x14ac:dyDescent="0.2">
      <c r="A42" s="74">
        <v>42461</v>
      </c>
      <c r="B42" s="73">
        <f>100 * (('price data'!B41 / 'price data'!B40) -1)</f>
        <v>2.0737327188940169</v>
      </c>
      <c r="C42" s="73">
        <f xml:space="preserve"> 100 * ((AMP.AX!F41 / AMP.AX!F40) -1)</f>
        <v>4.299128175134892</v>
      </c>
      <c r="D42" s="73">
        <f xml:space="preserve"> 100 * ((HVN.AX!F41 / HVN.AX!F40) -1)</f>
        <v>-4.6808568630619334</v>
      </c>
      <c r="E42" s="73">
        <f xml:space="preserve"> 100 * ((SUN.AX!F41 / SUN.AX!F40) -1)</f>
        <v>4.953825449885696</v>
      </c>
      <c r="F42" s="73">
        <f>'price data'!C41 / 12</f>
        <v>1.8333333333333333E-2</v>
      </c>
      <c r="H42" s="76">
        <f>B42 - F42</f>
        <v>2.0553993855606834</v>
      </c>
      <c r="I42" s="76">
        <f>C42 - F42</f>
        <v>4.2807948418015584</v>
      </c>
      <c r="J42" s="76">
        <f>D42 - F42</f>
        <v>-4.6991901963952669</v>
      </c>
      <c r="K42" s="76">
        <f>E42 - F42</f>
        <v>4.9354921165523624</v>
      </c>
      <c r="N42" s="82">
        <v>42461</v>
      </c>
      <c r="O42">
        <v>4.4921040000000003</v>
      </c>
      <c r="P42">
        <v>2.447991</v>
      </c>
      <c r="Q42">
        <v>9.1371520000000004</v>
      </c>
    </row>
    <row r="43" spans="1:20" x14ac:dyDescent="0.2">
      <c r="A43" s="74">
        <v>42491</v>
      </c>
      <c r="B43" s="73">
        <f>100 * (('price data'!B42 / 'price data'!B41) -1)</f>
        <v>2.47930775018812</v>
      </c>
      <c r="C43" s="73">
        <f xml:space="preserve"> 100 * ((AMP.AX!F42 / AMP.AX!F41) -1)</f>
        <v>-4.0816508255374302</v>
      </c>
      <c r="D43" s="73">
        <f xml:space="preserve"> 100 * ((HVN.AX!F42 / HVN.AX!F41) -1)</f>
        <v>4.7592495233846677</v>
      </c>
      <c r="E43" s="73">
        <f xml:space="preserve"> 100 * ((SUN.AX!F42 / SUN.AX!F41) -1)</f>
        <v>3.8399930306511232</v>
      </c>
      <c r="F43" s="73">
        <f>'price data'!C42 / 12</f>
        <v>1.1666666666666667E-2</v>
      </c>
      <c r="H43" s="76">
        <f>B43 - F43</f>
        <v>2.4676410835214533</v>
      </c>
      <c r="I43" s="76">
        <f>C43 - F43</f>
        <v>-4.0933174922040969</v>
      </c>
      <c r="J43" s="76">
        <f>D43 - F43</f>
        <v>4.747582856718001</v>
      </c>
      <c r="K43" s="76">
        <f>E43 - F43</f>
        <v>3.8283263639844565</v>
      </c>
      <c r="N43" s="82">
        <v>42491</v>
      </c>
      <c r="O43">
        <v>4.3087520000000001</v>
      </c>
      <c r="P43">
        <v>2.5644969999999998</v>
      </c>
      <c r="Q43">
        <v>9.4880180000000003</v>
      </c>
    </row>
    <row r="44" spans="1:20" x14ac:dyDescent="0.2">
      <c r="A44" s="74">
        <v>42522</v>
      </c>
      <c r="B44" s="73">
        <f>100 * (('price data'!B43 / 'price data'!B42) -1)</f>
        <v>-2.5221190205220512</v>
      </c>
      <c r="C44" s="73">
        <f xml:space="preserve"> 100 * ((AMP.AX!F43 / AMP.AX!F42) -1)</f>
        <v>-8.5106313846793675</v>
      </c>
      <c r="D44" s="73">
        <f xml:space="preserve"> 100 * ((HVN.AX!F43 / HVN.AX!F42) -1)</f>
        <v>1.0964723296615464</v>
      </c>
      <c r="E44" s="73">
        <f xml:space="preserve"> 100 * ((SUN.AX!F43 / SUN.AX!F42) -1)</f>
        <v>-6.1633314776595061</v>
      </c>
      <c r="F44" s="73">
        <f>'price data'!C43 / 12</f>
        <v>2.5258333333333331E-2</v>
      </c>
      <c r="H44" s="76">
        <f>B44 - F44</f>
        <v>-2.5473773538553846</v>
      </c>
      <c r="I44" s="76">
        <f>C44 - F44</f>
        <v>-8.5358897180127009</v>
      </c>
      <c r="J44" s="76">
        <f>D44 - F44</f>
        <v>1.071213996328213</v>
      </c>
      <c r="K44" s="76">
        <f>E44 - F44</f>
        <v>-6.1885898109928394</v>
      </c>
      <c r="N44" s="82">
        <v>42522</v>
      </c>
      <c r="O44">
        <v>3.9420500000000001</v>
      </c>
      <c r="P44">
        <v>2.592616</v>
      </c>
      <c r="Q44">
        <v>8.9032400000000003</v>
      </c>
    </row>
    <row r="45" spans="1:20" x14ac:dyDescent="0.2">
      <c r="A45" s="74">
        <v>42552</v>
      </c>
      <c r="B45" s="73">
        <f>100 * (('price data'!B44 / 'price data'!B43) -1)</f>
        <v>6.2820126544139931</v>
      </c>
      <c r="C45" s="73">
        <f xml:space="preserve"> 100 * ((AMP.AX!F44 / AMP.AX!F43) -1)</f>
        <v>12.596897553303489</v>
      </c>
      <c r="D45" s="73">
        <f xml:space="preserve"> 100 * ((HVN.AX!F44 / HVN.AX!F43) -1)</f>
        <v>4.9891692406434318</v>
      </c>
      <c r="E45" s="73">
        <f xml:space="preserve"> 100 * ((SUN.AX!F44 / SUN.AX!F43) -1)</f>
        <v>10.262724581163706</v>
      </c>
      <c r="F45" s="73">
        <f>'price data'!C44 / 12</f>
        <v>4.1666666666666664E-2</v>
      </c>
      <c r="H45" s="76">
        <f>B45 - F45</f>
        <v>6.2403459877473262</v>
      </c>
      <c r="I45" s="76">
        <f>C45 - F45</f>
        <v>12.555230886636823</v>
      </c>
      <c r="J45" s="76">
        <f>D45 - F45</f>
        <v>4.9475025739767649</v>
      </c>
      <c r="K45" s="76">
        <f>E45 - F45</f>
        <v>10.22105791449704</v>
      </c>
      <c r="N45" s="82">
        <v>42552</v>
      </c>
      <c r="O45">
        <v>4.4386260000000002</v>
      </c>
      <c r="P45">
        <v>2.7219660000000001</v>
      </c>
      <c r="Q45">
        <v>9.8169550000000001</v>
      </c>
    </row>
    <row r="46" spans="1:20" x14ac:dyDescent="0.2">
      <c r="A46" s="74">
        <v>42583</v>
      </c>
      <c r="B46" s="73">
        <f>100 * (('price data'!B45 / 'price data'!B44) -1)</f>
        <v>-2.0304748405386319</v>
      </c>
      <c r="C46" s="73">
        <f xml:space="preserve"> 100 * ((AMP.AX!F45 / AMP.AX!F44) -1)</f>
        <v>-9.4664204643509109</v>
      </c>
      <c r="D46" s="73">
        <f xml:space="preserve"> 100 * ((HVN.AX!F45 / HVN.AX!F44) -1)</f>
        <v>11.15704604686465</v>
      </c>
      <c r="E46" s="73">
        <f xml:space="preserve"> 100 * ((SUN.AX!F45 / SUN.AX!F44) -1)</f>
        <v>-5.3611430428274325</v>
      </c>
      <c r="F46" s="73">
        <f>'price data'!C45 / 12</f>
        <v>4.8333333333333332E-2</v>
      </c>
      <c r="H46" s="76">
        <f>B46 - F46</f>
        <v>-2.0788081738719653</v>
      </c>
      <c r="I46" s="76">
        <f>C46 - F46</f>
        <v>-9.5147537976842447</v>
      </c>
      <c r="J46" s="76">
        <f>D46 - F46</f>
        <v>11.108712713531316</v>
      </c>
      <c r="K46" s="76">
        <f>E46 - F46</f>
        <v>-5.4094763761607654</v>
      </c>
      <c r="N46" s="82">
        <v>42583</v>
      </c>
      <c r="O46">
        <v>4.0184470000000001</v>
      </c>
      <c r="P46">
        <v>3.0256569999999998</v>
      </c>
      <c r="Q46">
        <v>9.290654</v>
      </c>
    </row>
    <row r="47" spans="1:20" x14ac:dyDescent="0.2">
      <c r="A47" s="74">
        <v>42614</v>
      </c>
      <c r="B47" s="73">
        <f>100 * (('price data'!B46 / 'price data'!B45) -1)</f>
        <v>-7.5957608420440526E-2</v>
      </c>
      <c r="C47" s="73">
        <f xml:space="preserve"> 100 * ((AMP.AX!F46 / AMP.AX!F45) -1)</f>
        <v>3.0367701751447651</v>
      </c>
      <c r="D47" s="73">
        <f xml:space="preserve"> 100 * ((HVN.AX!F46 / HVN.AX!F45) -1)</f>
        <v>-3.3457526745430788</v>
      </c>
      <c r="E47" s="73">
        <f xml:space="preserve"> 100 * ((SUN.AX!F46 / SUN.AX!F45) -1)</f>
        <v>-2.0025177990699028</v>
      </c>
      <c r="F47" s="73">
        <f>'price data'!C46 / 12</f>
        <v>4.6666666666666669E-2</v>
      </c>
      <c r="H47" s="76">
        <f>B47 - F47</f>
        <v>-0.12262427508710719</v>
      </c>
      <c r="I47" s="76">
        <f>C47 - F47</f>
        <v>2.9901035084780982</v>
      </c>
      <c r="J47" s="76">
        <f>D47 - F47</f>
        <v>-3.3924193412097456</v>
      </c>
      <c r="K47" s="76">
        <f>E47 - F47</f>
        <v>-2.0491844657365696</v>
      </c>
      <c r="N47" s="82">
        <v>42614</v>
      </c>
      <c r="O47">
        <v>4.1404779999999999</v>
      </c>
      <c r="P47">
        <v>2.924426</v>
      </c>
      <c r="Q47">
        <v>9.1046069999999997</v>
      </c>
    </row>
    <row r="48" spans="1:20" x14ac:dyDescent="0.2">
      <c r="A48" s="74">
        <v>42644</v>
      </c>
      <c r="B48" s="73">
        <f>100 * (('price data'!B47 / 'price data'!B46) -1)</f>
        <v>-0.4126547455295726</v>
      </c>
      <c r="C48" s="73">
        <f xml:space="preserve"> 100 * ((AMP.AX!F47 / AMP.AX!F46) -1)</f>
        <v>-13.446949844921285</v>
      </c>
      <c r="D48" s="73">
        <f xml:space="preserve"> 100 * ((HVN.AX!F47 / HVN.AX!F46) -1)</f>
        <v>-2.8846002600168341</v>
      </c>
      <c r="E48" s="73">
        <f xml:space="preserve"> 100 * ((SUN.AX!F47 / SUN.AX!F46) -1)</f>
        <v>-1.1560630788347015</v>
      </c>
      <c r="F48" s="73">
        <f>'price data'!C47 / 12</f>
        <v>0.04</v>
      </c>
      <c r="H48" s="76">
        <f>B48 - F48</f>
        <v>-0.45265474552957258</v>
      </c>
      <c r="I48" s="76">
        <f>C48 - F48</f>
        <v>-13.486949844921284</v>
      </c>
      <c r="J48" s="76">
        <f>D48 - F48</f>
        <v>-2.9246002600168342</v>
      </c>
      <c r="K48" s="76">
        <f>E48 - F48</f>
        <v>-1.1960630788347015</v>
      </c>
      <c r="N48" s="82">
        <v>42644</v>
      </c>
      <c r="O48">
        <v>3.58371</v>
      </c>
      <c r="P48">
        <v>2.840068</v>
      </c>
      <c r="Q48">
        <v>8.999352</v>
      </c>
    </row>
    <row r="49" spans="1:28" x14ac:dyDescent="0.2">
      <c r="A49" s="74">
        <v>42675</v>
      </c>
      <c r="B49" s="73">
        <f>100 * (('price data'!B48 / 'price data'!B47) -1)</f>
        <v>4.6815934864786302</v>
      </c>
      <c r="C49" s="73">
        <f xml:space="preserve"> 100 * ((AMP.AX!F48 / AMP.AX!F47) -1)</f>
        <v>2.8446219141615714</v>
      </c>
      <c r="D49" s="73">
        <f xml:space="preserve"> 100 * ((HVN.AX!F48 / HVN.AX!F47) -1)</f>
        <v>-2.6905693807331432</v>
      </c>
      <c r="E49" s="73">
        <f xml:space="preserve"> 100 * ((SUN.AX!F48 / SUN.AX!F47) -1)</f>
        <v>4.4277410195756151</v>
      </c>
      <c r="F49" s="73">
        <f>'price data'!C48 / 12</f>
        <v>5.2666666666666667E-2</v>
      </c>
      <c r="H49" s="76">
        <f>B49 - F49</f>
        <v>4.6289268198119631</v>
      </c>
      <c r="I49" s="76">
        <f>C49 - F49</f>
        <v>2.7919552474949048</v>
      </c>
      <c r="J49" s="76">
        <f>D49 - F49</f>
        <v>-2.7432360473998099</v>
      </c>
      <c r="K49" s="76">
        <f>E49 - F49</f>
        <v>4.375074352908948</v>
      </c>
      <c r="N49" s="82">
        <v>42675</v>
      </c>
      <c r="O49">
        <v>3.6856529999999998</v>
      </c>
      <c r="P49">
        <v>2.7636539999999998</v>
      </c>
      <c r="Q49">
        <v>9.3978199999999994</v>
      </c>
    </row>
    <row r="50" spans="1:28" x14ac:dyDescent="0.2">
      <c r="A50" s="74">
        <v>42705</v>
      </c>
      <c r="B50" s="73">
        <f>100 * (('price data'!B49 / 'price data'!B48) -1)</f>
        <v>-1.4652777777777737</v>
      </c>
      <c r="C50" s="73">
        <f xml:space="preserve"> 100 * ((AMP.AX!F49 / AMP.AX!F48) -1)</f>
        <v>7.2340505196772487</v>
      </c>
      <c r="D50" s="73">
        <f xml:space="preserve"> 100 * ((HVN.AX!F49 / HVN.AX!F48) -1)</f>
        <v>8.210506814528884</v>
      </c>
      <c r="E50" s="73">
        <f xml:space="preserve"> 100 * ((SUN.AX!F49 / SUN.AX!F48) -1)</f>
        <v>8.1599881674686348</v>
      </c>
      <c r="F50" s="73">
        <f>'price data'!C49 / 12</f>
        <v>2.1313333333333333E-2</v>
      </c>
      <c r="H50" s="76">
        <f>B50 - F50</f>
        <v>-1.486591111111107</v>
      </c>
      <c r="I50" s="76">
        <f>C50 - F50</f>
        <v>7.2127371863439151</v>
      </c>
      <c r="J50" s="76">
        <f>D50 - F50</f>
        <v>8.1891934811955505</v>
      </c>
      <c r="K50" s="76">
        <f>E50 - F50</f>
        <v>8.1386748341353012</v>
      </c>
      <c r="N50" s="82">
        <v>42705</v>
      </c>
      <c r="O50">
        <v>3.9522750000000002</v>
      </c>
      <c r="P50">
        <v>2.990564</v>
      </c>
      <c r="Q50">
        <v>10.164681</v>
      </c>
    </row>
    <row r="51" spans="1:28" x14ac:dyDescent="0.2">
      <c r="A51" s="74">
        <v>42736</v>
      </c>
      <c r="B51" s="73">
        <f>100 * (('price data'!B50 / 'price data'!B49) -1)</f>
        <v>1.5046867291563792</v>
      </c>
      <c r="C51" s="73">
        <f xml:space="preserve"> 100 * ((AMP.AX!F50 / AMP.AX!F49) -1)</f>
        <v>-0.79364416696713347</v>
      </c>
      <c r="D51" s="73">
        <f xml:space="preserve"> 100 * ((HVN.AX!F50 / HVN.AX!F49) -1)</f>
        <v>-2.7237337171182485</v>
      </c>
      <c r="E51" s="73">
        <f xml:space="preserve"> 100 * ((SUN.AX!F50 / SUN.AX!F49) -1)</f>
        <v>-3.6242455616659175</v>
      </c>
      <c r="F51" s="73">
        <f>'price data'!C50 / 12</f>
        <v>3.4999999999999996E-2</v>
      </c>
      <c r="H51" s="76">
        <f>B51 - F51</f>
        <v>1.4696867291563793</v>
      </c>
      <c r="I51" s="76">
        <f>C51 - F51</f>
        <v>-0.8286441669671335</v>
      </c>
      <c r="J51" s="76">
        <f>D51 - F51</f>
        <v>-2.7587337171182487</v>
      </c>
      <c r="K51" s="76">
        <f>E51 - F51</f>
        <v>-3.6592455616659176</v>
      </c>
      <c r="N51" s="82">
        <v>42736</v>
      </c>
      <c r="O51">
        <v>3.9209079999999998</v>
      </c>
      <c r="P51">
        <v>2.9091089999999999</v>
      </c>
      <c r="Q51">
        <v>9.7962880000000006</v>
      </c>
    </row>
    <row r="52" spans="1:28" x14ac:dyDescent="0.2">
      <c r="A52" s="74">
        <v>42767</v>
      </c>
      <c r="B52" s="73">
        <f>100 * (('price data'!B51 / 'price data'!B50) -1)</f>
        <v>2.4787363304981769</v>
      </c>
      <c r="C52" s="73">
        <f xml:space="preserve"> 100 * ((AMP.AX!F51 / AMP.AX!F50) -1)</f>
        <v>-2.4000053048936598</v>
      </c>
      <c r="D52" s="73">
        <f xml:space="preserve"> 100 * ((HVN.AX!F51 / HVN.AX!F50) -1)</f>
        <v>2.9999907188077213</v>
      </c>
      <c r="E52" s="73">
        <f xml:space="preserve"> 100 * ((SUN.AX!F51 / SUN.AX!F50) -1)</f>
        <v>1.8419017489073264</v>
      </c>
      <c r="F52" s="73">
        <f>'price data'!C51 / 12</f>
        <v>2.1313333333333333E-2</v>
      </c>
      <c r="H52" s="76">
        <f>B52 - F52</f>
        <v>2.4574229971648434</v>
      </c>
      <c r="I52" s="76">
        <f>C52 - F52</f>
        <v>-2.4213186382269933</v>
      </c>
      <c r="J52" s="76">
        <f>D52 - F52</f>
        <v>2.9786773854743878</v>
      </c>
      <c r="K52" s="76">
        <f>E52 - F52</f>
        <v>1.8205884155739931</v>
      </c>
      <c r="N52" s="82">
        <v>42767</v>
      </c>
      <c r="O52">
        <v>3.8268059999999999</v>
      </c>
      <c r="P52">
        <v>2.9963820000000001</v>
      </c>
      <c r="Q52">
        <v>9.9767259999999993</v>
      </c>
    </row>
    <row r="53" spans="1:28" x14ac:dyDescent="0.2">
      <c r="A53" s="74">
        <v>42795</v>
      </c>
      <c r="B53" s="73">
        <f>100 * (('price data'!B52 / 'price data'!B51) -1)</f>
        <v>0</v>
      </c>
      <c r="C53" s="73">
        <f xml:space="preserve"> 100 * ((AMP.AX!F52 / AMP.AX!F51) -1)</f>
        <v>9.1557554785897111</v>
      </c>
      <c r="D53" s="73">
        <f xml:space="preserve"> 100 * ((HVN.AX!F52 / HVN.AX!F51) -1)</f>
        <v>-12.038818815491481</v>
      </c>
      <c r="E53" s="73">
        <f xml:space="preserve"> 100 * ((SUN.AX!F52 / SUN.AX!F51) -1)</f>
        <v>2.0384342518778187</v>
      </c>
      <c r="F53" s="73">
        <f>'price data'!C52 / 12</f>
        <v>1.8333333333333333E-2</v>
      </c>
      <c r="H53" s="76">
        <f>B53 - F53</f>
        <v>-1.8333333333333333E-2</v>
      </c>
      <c r="I53" s="76">
        <f>C53 - F53</f>
        <v>9.1374221452563784</v>
      </c>
      <c r="J53" s="76">
        <f>D53 - F53</f>
        <v>-12.057152148824814</v>
      </c>
      <c r="K53" s="76">
        <f>E53 - F53</f>
        <v>2.0201009185444851</v>
      </c>
      <c r="N53" s="82">
        <v>42795</v>
      </c>
      <c r="O53">
        <v>4.1771789999999998</v>
      </c>
      <c r="P53">
        <v>2.635653</v>
      </c>
      <c r="Q53">
        <v>10.180095</v>
      </c>
    </row>
    <row r="54" spans="1:28" x14ac:dyDescent="0.2">
      <c r="A54" s="74">
        <v>42826</v>
      </c>
      <c r="B54" s="73">
        <f>100 * (('price data'!B53 / 'price data'!B52) -1)</f>
        <v>0.741895050645347</v>
      </c>
      <c r="C54" s="73">
        <f xml:space="preserve"> 100 * ((AMP.AX!F53 / AMP.AX!F52) -1)</f>
        <v>3.4749049537977861</v>
      </c>
      <c r="D54" s="73">
        <f xml:space="preserve"> 100 * ((HVN.AX!F53 / HVN.AX!F52) -1)</f>
        <v>-7.5055024314657492</v>
      </c>
      <c r="E54" s="73">
        <f xml:space="preserve"> 100 * ((SUN.AX!F53 / SUN.AX!F52) -1)</f>
        <v>4.4663139194673462</v>
      </c>
      <c r="F54" s="73">
        <f>'price data'!C53 / 12</f>
        <v>3.0833333333333334E-2</v>
      </c>
      <c r="H54" s="76">
        <f>B54 - F54</f>
        <v>0.71106171731201362</v>
      </c>
      <c r="I54" s="76">
        <f>C54 - F54</f>
        <v>3.4440716204644528</v>
      </c>
      <c r="J54" s="76">
        <f>D54 - F54</f>
        <v>-7.536335764799083</v>
      </c>
      <c r="K54" s="76">
        <f>E54 - F54</f>
        <v>4.4354805861340125</v>
      </c>
      <c r="N54" s="82">
        <v>42826</v>
      </c>
      <c r="O54">
        <v>4.3223320000000003</v>
      </c>
      <c r="P54">
        <v>2.4378340000000001</v>
      </c>
      <c r="Q54">
        <v>10.63477</v>
      </c>
    </row>
    <row r="55" spans="1:28" x14ac:dyDescent="0.2">
      <c r="A55" s="74">
        <v>42856</v>
      </c>
      <c r="B55" s="73">
        <f>100 * (('price data'!B54 / 'price data'!B53) -1)</f>
        <v>-3.1323559082655272</v>
      </c>
      <c r="C55" s="73">
        <f xml:space="preserve"> 100 * ((AMP.AX!F54 / AMP.AX!F53) -1)</f>
        <v>-5.7835446235967147</v>
      </c>
      <c r="D55" s="73">
        <f xml:space="preserve"> 100 * ((HVN.AX!F54 / HVN.AX!F53) -1)</f>
        <v>-7.1280899355739553</v>
      </c>
      <c r="E55" s="73">
        <f xml:space="preserve"> 100 * ((SUN.AX!F54 / SUN.AX!F53) -1)</f>
        <v>0.28986052354682545</v>
      </c>
      <c r="F55" s="73">
        <f>'price data'!C54 / 12</f>
        <v>3.1666666666666669E-2</v>
      </c>
      <c r="H55" s="76">
        <f>B55 - F55</f>
        <v>-3.164022574932194</v>
      </c>
      <c r="I55" s="76">
        <f>C55 - F55</f>
        <v>-5.815211290263381</v>
      </c>
      <c r="J55" s="76">
        <f>D55 - F55</f>
        <v>-7.1597566022406216</v>
      </c>
      <c r="K55" s="76">
        <f>E55 - F55</f>
        <v>0.25819385688015878</v>
      </c>
      <c r="N55" s="82">
        <v>42856</v>
      </c>
      <c r="O55">
        <v>4.0723479999999999</v>
      </c>
      <c r="P55">
        <v>2.2640630000000002</v>
      </c>
      <c r="Q55">
        <v>10.665596000000001</v>
      </c>
    </row>
    <row r="56" spans="1:28" ht="16" thickBot="1" x14ac:dyDescent="0.25">
      <c r="A56" s="74">
        <v>42887</v>
      </c>
      <c r="B56" s="73">
        <f>100 * (('price data'!B55 / 'price data'!B54) -1)</f>
        <v>4.686442296009119E-2</v>
      </c>
      <c r="C56" s="73">
        <f xml:space="preserve"> 100 * ((AMP.AX!F55 / AMP.AX!F54) -1)</f>
        <v>2.7722336106835721</v>
      </c>
      <c r="D56" s="73">
        <f xml:space="preserve"> 100 * ((HVN.AX!F55 / HVN.AX!F54) -1)</f>
        <v>1.326288181910118</v>
      </c>
      <c r="E56" s="73">
        <f xml:space="preserve"> 100 * ((SUN.AX!F55 / SUN.AX!F54) -1)</f>
        <v>7.0809169970435848</v>
      </c>
      <c r="F56" s="73">
        <f>'price data'!C55 / 12</f>
        <v>3.3333333333333333E-2</v>
      </c>
      <c r="H56" s="76">
        <f>B56 - F56</f>
        <v>1.3531089626757857E-2</v>
      </c>
      <c r="I56" s="76">
        <f>C56 - F56</f>
        <v>2.7389002773502389</v>
      </c>
      <c r="J56" s="76">
        <f>D56 - F56</f>
        <v>1.2929548485767846</v>
      </c>
      <c r="K56" s="76">
        <f>E56 - F56</f>
        <v>7.0475836637102516</v>
      </c>
      <c r="N56" s="82">
        <v>42887</v>
      </c>
      <c r="O56">
        <v>4.1852429999999998</v>
      </c>
      <c r="P56">
        <v>2.2940909999999999</v>
      </c>
      <c r="Q56">
        <v>11.420818000000001</v>
      </c>
      <c r="T56" s="83"/>
      <c r="U56" s="83"/>
      <c r="V56" s="83"/>
      <c r="W56" s="83"/>
      <c r="X56" s="83"/>
      <c r="Y56" s="83"/>
      <c r="Z56" s="83"/>
      <c r="AA56" s="83"/>
      <c r="AB56" s="83"/>
    </row>
    <row r="57" spans="1:28" x14ac:dyDescent="0.2">
      <c r="A57" s="74">
        <v>42917</v>
      </c>
      <c r="B57" s="73">
        <f>100 * (('price data'!B56 / 'price data'!B55) -1)</f>
        <v>0.17175572519083637</v>
      </c>
      <c r="C57" s="73">
        <f xml:space="preserve"> 100 * ((AMP.AX!F56 / AMP.AX!F55) -1)</f>
        <v>3.8535635804181512</v>
      </c>
      <c r="D57" s="73">
        <f xml:space="preserve"> 100 * ((HVN.AX!F56 / HVN.AX!F55) -1)</f>
        <v>14.397859544368563</v>
      </c>
      <c r="E57" s="73">
        <f xml:space="preserve"> 100 * ((SUN.AX!F56 / SUN.AX!F55) -1)</f>
        <v>-3.576258723324377</v>
      </c>
      <c r="F57" s="73">
        <f>'price data'!C56 / 12</f>
        <v>3.7499999999999999E-2</v>
      </c>
      <c r="H57" s="76">
        <f>B57 - F57</f>
        <v>0.13425572519083637</v>
      </c>
      <c r="I57" s="76">
        <f>C57 - F57</f>
        <v>3.8160635804181511</v>
      </c>
      <c r="J57" s="76">
        <f>D57 - F57</f>
        <v>14.360359544368563</v>
      </c>
      <c r="K57" s="76">
        <f>E57 - F57</f>
        <v>-3.6137587233243771</v>
      </c>
      <c r="N57" s="82">
        <v>42917</v>
      </c>
      <c r="O57">
        <v>4.3465239999999996</v>
      </c>
      <c r="P57">
        <v>2.6243910000000001</v>
      </c>
      <c r="Q57">
        <v>11.01238</v>
      </c>
      <c r="T57" s="83"/>
      <c r="U57" s="89" t="s">
        <v>107</v>
      </c>
      <c r="V57" s="90"/>
      <c r="W57" s="91"/>
      <c r="X57" s="83"/>
      <c r="Y57" s="83"/>
      <c r="Z57" s="83"/>
      <c r="AA57" s="83"/>
      <c r="AB57" s="83"/>
    </row>
    <row r="58" spans="1:28" x14ac:dyDescent="0.2">
      <c r="A58" s="74">
        <v>42948</v>
      </c>
      <c r="B58" s="73">
        <f>100 * (('price data'!B57 / 'price data'!B56) -1)</f>
        <v>4.1566358960154481E-2</v>
      </c>
      <c r="C58" s="73">
        <f xml:space="preserve"> 100 * ((AMP.AX!F57 / AMP.AX!F56) -1)</f>
        <v>-5.3803222989220689</v>
      </c>
      <c r="D58" s="73">
        <f xml:space="preserve"> 100 * ((HVN.AX!F57 / HVN.AX!F56) -1)</f>
        <v>-6.6361300583640315</v>
      </c>
      <c r="E58" s="73">
        <f xml:space="preserve"> 100 * ((SUN.AX!F57 / SUN.AX!F56) -1)</f>
        <v>-8.8173401208458184</v>
      </c>
      <c r="F58" s="73">
        <f>'price data'!C57 / 12</f>
        <v>0.03</v>
      </c>
      <c r="H58" s="76">
        <f>B58 - F58</f>
        <v>1.1566358960154483E-2</v>
      </c>
      <c r="I58" s="76">
        <f>C58 - F58</f>
        <v>-5.4103222989220692</v>
      </c>
      <c r="J58" s="76">
        <f>D58 - F58</f>
        <v>-6.6661300583640317</v>
      </c>
      <c r="K58" s="76">
        <f>E58 - F58</f>
        <v>-8.8473401208458178</v>
      </c>
      <c r="N58" s="82">
        <v>42948</v>
      </c>
      <c r="O58">
        <v>4.1126670000000001</v>
      </c>
      <c r="P58">
        <v>2.4502329999999999</v>
      </c>
      <c r="Q58">
        <v>10.041380999999999</v>
      </c>
      <c r="T58" s="83"/>
      <c r="U58" s="92" t="s">
        <v>103</v>
      </c>
      <c r="V58" s="87" t="s">
        <v>105</v>
      </c>
      <c r="W58" s="93" t="s">
        <v>106</v>
      </c>
      <c r="X58" s="83"/>
      <c r="Y58" s="83"/>
      <c r="Z58" s="83"/>
      <c r="AA58" s="83"/>
      <c r="AB58" s="83"/>
    </row>
    <row r="59" spans="1:28" x14ac:dyDescent="0.2">
      <c r="A59" s="74">
        <v>42979</v>
      </c>
      <c r="B59" s="73">
        <f>100 * (('price data'!B58 / 'price data'!B57) -1)</f>
        <v>-2.4236968301516448E-2</v>
      </c>
      <c r="C59" s="73">
        <f xml:space="preserve"> 100 * ((AMP.AX!F58 / AMP.AX!F57) -1)</f>
        <v>-2.5338302371672672</v>
      </c>
      <c r="D59" s="73">
        <f xml:space="preserve"> 100 * ((HVN.AX!F58 / HVN.AX!F57) -1)</f>
        <v>-4.9019827910243619</v>
      </c>
      <c r="E59" s="73">
        <f xml:space="preserve"> 100 * ((SUN.AX!F58 / SUN.AX!F57) -1)</f>
        <v>3.1976577723721533</v>
      </c>
      <c r="F59" s="73">
        <f>'price data'!C58 / 12</f>
        <v>2.9166666666666664E-2</v>
      </c>
      <c r="H59" s="76">
        <f>B59 - F59</f>
        <v>-5.3403634968183109E-2</v>
      </c>
      <c r="I59" s="76">
        <f>C59 - F59</f>
        <v>-2.562996903833934</v>
      </c>
      <c r="J59" s="76">
        <f>D59 - F59</f>
        <v>-4.9311494576910286</v>
      </c>
      <c r="K59" s="76">
        <f>E59 - F59</f>
        <v>3.1684911057054865</v>
      </c>
      <c r="N59" s="82">
        <v>42979</v>
      </c>
      <c r="O59">
        <v>4.0084590000000002</v>
      </c>
      <c r="P59">
        <v>2.3301229999999999</v>
      </c>
      <c r="Q59">
        <v>10.36247</v>
      </c>
      <c r="T59" s="83"/>
      <c r="U59" s="94">
        <f>AVERAGE(C89:C128)</f>
        <v>-9.3596951218412522E-2</v>
      </c>
      <c r="V59" s="88">
        <f>AVERAGE(D89:D128)</f>
        <v>0.90371942819447693</v>
      </c>
      <c r="W59" s="95">
        <f>AVERAGE(E89:E128)</f>
        <v>0.95374507539215758</v>
      </c>
      <c r="X59" s="83"/>
      <c r="Y59" s="83"/>
      <c r="Z59" s="83"/>
      <c r="AA59" s="83"/>
      <c r="AB59" s="83"/>
    </row>
    <row r="60" spans="1:28" ht="16" thickBot="1" x14ac:dyDescent="0.25">
      <c r="A60" s="74">
        <v>43009</v>
      </c>
      <c r="B60" s="73">
        <f>100 * (('price data'!B59 / 'price data'!B58) -1)</f>
        <v>4.8710800187016234</v>
      </c>
      <c r="C60" s="73">
        <f xml:space="preserve"> 100 * ((AMP.AX!F59 / AMP.AX!F58) -1)</f>
        <v>2.8985203540812021</v>
      </c>
      <c r="D60" s="73">
        <f xml:space="preserve"> 100 * ((HVN.AX!F59 / HVN.AX!F58) -1)</f>
        <v>-2.5772888384003823</v>
      </c>
      <c r="E60" s="73">
        <f xml:space="preserve"> 100 * ((SUN.AX!F59 / SUN.AX!F58) -1)</f>
        <v>4.0612904066308575</v>
      </c>
      <c r="F60" s="73">
        <f>'price data'!C59 / 12</f>
        <v>3.2500000000000001E-2</v>
      </c>
      <c r="H60" s="76">
        <f>B60 - F60</f>
        <v>4.8385800187016237</v>
      </c>
      <c r="I60" s="76">
        <f>C60 - F60</f>
        <v>2.8660203540812019</v>
      </c>
      <c r="J60" s="76">
        <f>D60 - F60</f>
        <v>-2.6097888384003824</v>
      </c>
      <c r="K60" s="76">
        <f>E60 - F60</f>
        <v>4.0287904066308577</v>
      </c>
      <c r="N60" s="82">
        <v>43009</v>
      </c>
      <c r="O60">
        <v>4.1246450000000001</v>
      </c>
      <c r="P60">
        <v>2.2700689999999999</v>
      </c>
      <c r="Q60">
        <v>10.78332</v>
      </c>
      <c r="T60" s="83"/>
      <c r="U60" s="96">
        <f>U59</f>
        <v>-9.3596951218412522E-2</v>
      </c>
      <c r="V60" s="97">
        <f>V59</f>
        <v>0.90371942819447693</v>
      </c>
      <c r="W60" s="98">
        <f>W59</f>
        <v>0.95374507539215758</v>
      </c>
      <c r="X60" s="83"/>
      <c r="Y60" s="83"/>
      <c r="Z60" s="83"/>
      <c r="AA60" s="83"/>
      <c r="AB60" s="83"/>
    </row>
    <row r="61" spans="1:28" x14ac:dyDescent="0.2">
      <c r="A61" s="74">
        <v>43040</v>
      </c>
      <c r="B61" s="73">
        <f>100 * (('price data'!B60 / 'price data'!B59) -1)</f>
        <v>1.8344836696278177</v>
      </c>
      <c r="C61" s="73">
        <f xml:space="preserve"> 100 * ((AMP.AX!F60 / AMP.AX!F59) -1)</f>
        <v>2.8169212138256849</v>
      </c>
      <c r="D61" s="73">
        <f xml:space="preserve"> 100 * ((HVN.AX!F60 / HVN.AX!F59) -1)</f>
        <v>9.4523999050249117</v>
      </c>
      <c r="E61" s="73">
        <f xml:space="preserve"> 100 * ((SUN.AX!F60 / SUN.AX!F59) -1)</f>
        <v>5.5228538149660666</v>
      </c>
      <c r="F61" s="73">
        <f>'price data'!C60 / 12</f>
        <v>2.6666666666666668E-2</v>
      </c>
      <c r="H61" s="76">
        <f>B61 - F61</f>
        <v>1.8078170029611511</v>
      </c>
      <c r="I61" s="76">
        <f>C61 - F61</f>
        <v>2.7902545471590181</v>
      </c>
      <c r="J61" s="76">
        <f>D61 - F61</f>
        <v>9.4257332383582444</v>
      </c>
      <c r="K61" s="76">
        <f>E61 - F61</f>
        <v>5.4961871482994002</v>
      </c>
      <c r="N61" s="82">
        <v>43040</v>
      </c>
      <c r="O61">
        <v>4.2408330000000003</v>
      </c>
      <c r="P61">
        <v>2.484645</v>
      </c>
      <c r="Q61">
        <v>11.378867</v>
      </c>
      <c r="T61" s="83"/>
      <c r="U61" s="83"/>
      <c r="V61" s="83"/>
      <c r="W61" s="83"/>
      <c r="X61" s="83"/>
      <c r="Y61" s="83"/>
      <c r="Z61" s="83"/>
      <c r="AA61" s="83"/>
      <c r="AB61" s="83"/>
    </row>
    <row r="62" spans="1:28" x14ac:dyDescent="0.2">
      <c r="A62" s="74">
        <v>43070</v>
      </c>
      <c r="B62" s="73">
        <f>100 * (('price data'!B61 / 'price data'!B60) -1)</f>
        <v>-0.33726265951065093</v>
      </c>
      <c r="C62" s="73">
        <f xml:space="preserve"> 100 * ((AMP.AX!F61 / AMP.AX!F60) -1)</f>
        <v>1.5655650670516774</v>
      </c>
      <c r="D62" s="73">
        <f xml:space="preserve"> 100 * ((HVN.AX!F61 / HVN.AX!F60) -1)</f>
        <v>3.9900267442632531</v>
      </c>
      <c r="E62" s="73">
        <f xml:space="preserve"> 100 * ((SUN.AX!F61 / SUN.AX!F60) -1)</f>
        <v>-3.2798432392258325</v>
      </c>
      <c r="F62" s="73">
        <f>'price data'!C61 / 12</f>
        <v>2.8333333333333335E-2</v>
      </c>
      <c r="H62" s="76">
        <f>B62 - F62</f>
        <v>-0.36559599284398425</v>
      </c>
      <c r="I62" s="76">
        <f>C62 - F62</f>
        <v>1.5372317337183441</v>
      </c>
      <c r="J62" s="76">
        <f>D62 - F62</f>
        <v>3.9616934109299198</v>
      </c>
      <c r="K62" s="76">
        <f>E62 - F62</f>
        <v>-3.3081765725591659</v>
      </c>
      <c r="N62" s="82">
        <v>43070</v>
      </c>
      <c r="O62">
        <v>4.307226</v>
      </c>
      <c r="P62">
        <v>2.5837829999999999</v>
      </c>
      <c r="Q62">
        <v>11.005658</v>
      </c>
      <c r="T62" s="83"/>
      <c r="U62" s="83"/>
      <c r="V62" s="83"/>
      <c r="W62" s="83"/>
      <c r="X62" s="83"/>
      <c r="Y62" s="83"/>
      <c r="Z62" s="83"/>
      <c r="AA62" s="83"/>
      <c r="AB62" s="83"/>
    </row>
    <row r="63" spans="1:28" x14ac:dyDescent="0.2">
      <c r="A63" s="74">
        <v>43101</v>
      </c>
      <c r="B63" s="73">
        <f>100 * (('price data'!B62 / 'price data'!B61) -1)</f>
        <v>-0.47506711136419133</v>
      </c>
      <c r="C63" s="73">
        <f xml:space="preserve"> 100 * ((AMP.AX!F62 / AMP.AX!F61) -1)</f>
        <v>1.1560340692594373</v>
      </c>
      <c r="D63" s="73">
        <f xml:space="preserve"> 100 * ((HVN.AX!F62 / HVN.AX!F61) -1)</f>
        <v>8.3932745126042096</v>
      </c>
      <c r="E63" s="73">
        <f xml:space="preserve"> 100 * ((SUN.AX!F62 / SUN.AX!F61) -1)</f>
        <v>-1.4429941399233037</v>
      </c>
      <c r="F63" s="73">
        <f>'price data'!C62 / 12</f>
        <v>4.6666666666666669E-2</v>
      </c>
      <c r="H63" s="76">
        <f>B63 - F63</f>
        <v>-0.52173377803085796</v>
      </c>
      <c r="I63" s="76">
        <f>C63 - F63</f>
        <v>1.1093674025927707</v>
      </c>
      <c r="J63" s="76">
        <f>D63 - F63</f>
        <v>8.3466078459375428</v>
      </c>
      <c r="K63" s="76">
        <f>E63 - F63</f>
        <v>-1.4896608065899704</v>
      </c>
      <c r="N63" s="82">
        <v>43101</v>
      </c>
      <c r="O63">
        <v>4.3570190000000002</v>
      </c>
      <c r="P63">
        <v>2.8006470000000001</v>
      </c>
      <c r="Q63">
        <v>10.846847</v>
      </c>
      <c r="T63" s="83"/>
      <c r="U63" s="83"/>
      <c r="V63" s="83"/>
      <c r="W63" s="83"/>
      <c r="X63" s="83"/>
      <c r="Y63" s="83"/>
      <c r="Z63" s="83"/>
      <c r="AA63" s="83"/>
      <c r="AB63" s="83"/>
    </row>
    <row r="64" spans="1:28" x14ac:dyDescent="0.2">
      <c r="A64" s="74">
        <v>43132</v>
      </c>
      <c r="B64" s="73">
        <f>100 * (('price data'!B63 / 'price data'!B62) -1)</f>
        <v>-4.0606149771958311</v>
      </c>
      <c r="C64" s="73">
        <f xml:space="preserve"> 100 * ((AMP.AX!F63 / AMP.AX!F62) -1)</f>
        <v>0.76192001916906005</v>
      </c>
      <c r="D64" s="73">
        <f xml:space="preserve"> 100 * ((HVN.AX!F63 / HVN.AX!F62) -1)</f>
        <v>-11.283178494112256</v>
      </c>
      <c r="E64" s="73">
        <f xml:space="preserve"> 100 * ((SUN.AX!F63 / SUN.AX!F62) -1)</f>
        <v>-0.73206527205555982</v>
      </c>
      <c r="F64" s="73">
        <f>'price data'!C63 / 12</f>
        <v>5.4166666666666669E-2</v>
      </c>
      <c r="H64" s="76">
        <f>B64 - F64</f>
        <v>-4.1147816438624973</v>
      </c>
      <c r="I64" s="76">
        <f>C64 - F64</f>
        <v>0.70775335250239335</v>
      </c>
      <c r="J64" s="76">
        <f>D64 - F64</f>
        <v>-11.337345160778924</v>
      </c>
      <c r="K64" s="76">
        <f>E64 - F64</f>
        <v>-0.78623193872222652</v>
      </c>
      <c r="N64" s="82">
        <v>43132</v>
      </c>
      <c r="O64">
        <v>4.3902159999999997</v>
      </c>
      <c r="P64">
        <v>2.484645</v>
      </c>
      <c r="Q64">
        <v>10.767441</v>
      </c>
      <c r="T64" s="83"/>
      <c r="U64" s="83"/>
      <c r="V64" s="83"/>
      <c r="W64" s="83"/>
      <c r="X64" s="83"/>
      <c r="Y64" s="83"/>
      <c r="Z64" s="83"/>
      <c r="AA64" s="83"/>
      <c r="AB64" s="83"/>
    </row>
    <row r="65" spans="1:28" x14ac:dyDescent="0.2">
      <c r="A65" s="74">
        <v>43160</v>
      </c>
      <c r="B65" s="73">
        <f>100 * (('price data'!B64 / 'price data'!B63) -1)</f>
        <v>0</v>
      </c>
      <c r="C65" s="73">
        <f xml:space="preserve"> 100 * ((AMP.AX!F64 / AMP.AX!F63) -1)</f>
        <v>-3.0533349611955307</v>
      </c>
      <c r="D65" s="73">
        <f xml:space="preserve"> 100 * ((HVN.AX!F64 / HVN.AX!F63) -1)</f>
        <v>-7.9800132413282432</v>
      </c>
      <c r="E65" s="73">
        <f xml:space="preserve"> 100 * ((SUN.AX!F64 / SUN.AX!F63) -1)</f>
        <v>0.85012771372512397</v>
      </c>
      <c r="F65" s="73">
        <f>'price data'!C64 / 12</f>
        <v>5.2499999999999998E-2</v>
      </c>
      <c r="H65" s="76">
        <f>B65 - F65</f>
        <v>-5.2499999999999998E-2</v>
      </c>
      <c r="I65" s="76">
        <f>C65 - F65</f>
        <v>-3.1058349611955309</v>
      </c>
      <c r="J65" s="76">
        <f>D65 - F65</f>
        <v>-8.0325132413282425</v>
      </c>
      <c r="K65" s="76">
        <f>E65 - F65</f>
        <v>0.79762771372512398</v>
      </c>
      <c r="N65" s="82">
        <v>43160</v>
      </c>
      <c r="O65">
        <v>4.2561679999999997</v>
      </c>
      <c r="P65">
        <v>2.2863699999999998</v>
      </c>
      <c r="Q65">
        <v>10.858978</v>
      </c>
      <c r="T65" s="83"/>
      <c r="U65" s="83"/>
      <c r="V65" s="83"/>
      <c r="W65" s="83"/>
      <c r="X65" s="83"/>
      <c r="Y65" s="83"/>
      <c r="Z65" s="83"/>
      <c r="AA65" s="83"/>
      <c r="AB65" s="83"/>
    </row>
    <row r="66" spans="1:28" x14ac:dyDescent="0.2">
      <c r="A66" s="74">
        <v>43191</v>
      </c>
      <c r="B66" s="73">
        <f>100 * (('price data'!B65 / 'price data'!B64) -1)</f>
        <v>3.4537988379423901</v>
      </c>
      <c r="C66" s="73">
        <f xml:space="preserve"> 100 * ((AMP.AX!F65 / AMP.AX!F64) -1)</f>
        <v>-19.038087782249193</v>
      </c>
      <c r="D66" s="73">
        <f xml:space="preserve"> 100 * ((HVN.AX!F65 / HVN.AX!F64) -1)</f>
        <v>-4.6071283300603056</v>
      </c>
      <c r="E66" s="73">
        <f xml:space="preserve"> 100 * ((SUN.AX!F65 / SUN.AX!F64) -1)</f>
        <v>5.0974594478412127</v>
      </c>
      <c r="F66" s="73">
        <f>'price data'!C65 / 12</f>
        <v>4.9166666666666664E-2</v>
      </c>
      <c r="H66" s="76">
        <f>B66 - F66</f>
        <v>3.4046321712757233</v>
      </c>
      <c r="I66" s="76">
        <f>C66 - F66</f>
        <v>-19.087254448915861</v>
      </c>
      <c r="J66" s="76">
        <f>D66 - F66</f>
        <v>-4.656294996726972</v>
      </c>
      <c r="K66" s="76">
        <f>E66 - F66</f>
        <v>5.0482927811745464</v>
      </c>
      <c r="N66" s="82">
        <v>43191</v>
      </c>
      <c r="O66">
        <v>3.445875</v>
      </c>
      <c r="P66">
        <v>2.1810339999999999</v>
      </c>
      <c r="Q66">
        <v>11.412509999999999</v>
      </c>
      <c r="T66" s="83"/>
      <c r="U66" s="83"/>
      <c r="V66" s="83"/>
      <c r="W66" s="83"/>
      <c r="X66" s="83"/>
      <c r="Y66" s="83"/>
      <c r="Z66" s="83"/>
      <c r="AA66" s="83"/>
      <c r="AB66" s="83"/>
    </row>
    <row r="67" spans="1:28" x14ac:dyDescent="0.2">
      <c r="A67" s="74">
        <v>43221</v>
      </c>
      <c r="B67" s="73">
        <f>100 * (('price data'!B66 / 'price data'!B65) -1)</f>
        <v>0.85479939389945248</v>
      </c>
      <c r="C67" s="73">
        <f xml:space="preserve"> 100 * ((AMP.AX!F66 / AMP.AX!F65) -1)</f>
        <v>-3.4653317372220438</v>
      </c>
      <c r="D67" s="73">
        <f xml:space="preserve"> 100 * ((HVN.AX!F66 / HVN.AX!F65) -1)</f>
        <v>5.6818004671178812</v>
      </c>
      <c r="E67" s="73">
        <f xml:space="preserve"> 100 * ((SUN.AX!F66 / SUN.AX!F65) -1)</f>
        <v>-4.2082679445625937</v>
      </c>
      <c r="F67" s="73">
        <f>'price data'!C66 / 12</f>
        <v>4.5833333333333337E-2</v>
      </c>
      <c r="H67" s="76">
        <f>B67 - F67</f>
        <v>0.80896606056611908</v>
      </c>
      <c r="I67" s="76">
        <f>C67 - F67</f>
        <v>-3.5111650705553772</v>
      </c>
      <c r="J67" s="76">
        <f>D67 - F67</f>
        <v>5.6359671337845478</v>
      </c>
      <c r="K67" s="76">
        <f>E67 - F67</f>
        <v>-4.2541012778959271</v>
      </c>
      <c r="N67" s="82">
        <v>43221</v>
      </c>
      <c r="O67">
        <v>3.3264640000000001</v>
      </c>
      <c r="P67">
        <v>2.3049559999999998</v>
      </c>
      <c r="Q67">
        <v>10.932240999999999</v>
      </c>
      <c r="T67" s="83"/>
      <c r="U67" s="83"/>
      <c r="V67" s="83"/>
      <c r="W67" s="83"/>
      <c r="X67" s="83"/>
      <c r="Y67" s="83"/>
      <c r="Z67" s="83"/>
      <c r="AA67" s="83"/>
      <c r="AB67" s="83"/>
    </row>
    <row r="68" spans="1:28" x14ac:dyDescent="0.2">
      <c r="A68" s="74">
        <v>43252</v>
      </c>
      <c r="B68" s="73">
        <f>100 * (('price data'!B67 / 'price data'!B66) -1)</f>
        <v>2.7141340736506869</v>
      </c>
      <c r="C68" s="73">
        <f xml:space="preserve"> 100 * ((AMP.AX!F67 / AMP.AX!F66) -1)</f>
        <v>-8.7179659843004469</v>
      </c>
      <c r="D68" s="73">
        <f xml:space="preserve"> 100 * ((HVN.AX!F67 / HVN.AX!F66) -1)</f>
        <v>-7.7777623520796091</v>
      </c>
      <c r="E68" s="73">
        <f xml:space="preserve"> 100 * ((SUN.AX!F67 / SUN.AX!F66) -1)</f>
        <v>8.6373598972067978</v>
      </c>
      <c r="F68" s="73">
        <f>'price data'!C67 / 12</f>
        <v>4.3333333333333335E-2</v>
      </c>
      <c r="H68" s="76">
        <f>B68 - F68</f>
        <v>2.6708007403173535</v>
      </c>
      <c r="I68" s="76">
        <f>C68 - F68</f>
        <v>-8.7612993176337799</v>
      </c>
      <c r="J68" s="76">
        <f>D68 - F68</f>
        <v>-7.8210956854129421</v>
      </c>
      <c r="K68" s="76">
        <f>E68 - F68</f>
        <v>8.5940265638734648</v>
      </c>
      <c r="N68" s="82">
        <v>43252</v>
      </c>
      <c r="O68">
        <v>3.0364640000000001</v>
      </c>
      <c r="P68">
        <v>2.1256819999999998</v>
      </c>
      <c r="Q68">
        <v>11.876498</v>
      </c>
      <c r="T68" s="83"/>
      <c r="U68" s="83"/>
      <c r="V68" s="83"/>
      <c r="W68" s="83"/>
      <c r="X68" s="83"/>
      <c r="Y68" s="83"/>
      <c r="Z68" s="83"/>
      <c r="AA68" s="83"/>
      <c r="AB68" s="83"/>
    </row>
    <row r="69" spans="1:28" x14ac:dyDescent="0.2">
      <c r="A69" s="74">
        <v>43282</v>
      </c>
      <c r="B69" s="73">
        <f>100 * (('price data'!B68 / 'price data'!B67) -1)</f>
        <v>0.70750592238104648</v>
      </c>
      <c r="C69" s="73">
        <f xml:space="preserve"> 100 * ((AMP.AX!F68 / AMP.AX!F67) -1)</f>
        <v>-4.4943724015828916</v>
      </c>
      <c r="D69" s="73">
        <f xml:space="preserve"> 100 * ((HVN.AX!F68 / HVN.AX!F67) -1)</f>
        <v>6.9277060256426104</v>
      </c>
      <c r="E69" s="73">
        <f xml:space="preserve"> 100 * ((SUN.AX!F68 / SUN.AX!F67) -1)</f>
        <v>2.604513552732457</v>
      </c>
      <c r="F69" s="73">
        <f>'price data'!C68 / 12</f>
        <v>5.0833333333333335E-2</v>
      </c>
      <c r="H69" s="76">
        <f>B69 - F69</f>
        <v>0.6566725890477132</v>
      </c>
      <c r="I69" s="76">
        <f>C69 - F69</f>
        <v>-4.5452057349162249</v>
      </c>
      <c r="J69" s="76">
        <f>D69 - F69</f>
        <v>6.8768726923092771</v>
      </c>
      <c r="K69" s="76">
        <f>E69 - F69</f>
        <v>2.5536802193991237</v>
      </c>
      <c r="N69" s="82">
        <v>43282</v>
      </c>
      <c r="O69">
        <v>2.899994</v>
      </c>
      <c r="P69">
        <v>2.2729430000000002</v>
      </c>
      <c r="Q69">
        <v>12.185822999999999</v>
      </c>
      <c r="T69" s="83"/>
      <c r="U69" s="83"/>
      <c r="V69" s="83"/>
      <c r="W69" s="83"/>
      <c r="X69" s="83"/>
      <c r="Y69" s="83"/>
      <c r="Z69" s="83"/>
      <c r="AA69" s="83"/>
      <c r="AB69" s="83"/>
    </row>
    <row r="70" spans="1:28" x14ac:dyDescent="0.2">
      <c r="A70" s="74">
        <v>43313</v>
      </c>
      <c r="B70" s="73">
        <f>100 * (('price data'!B69 / 'price data'!B68) -1)</f>
        <v>1.4776925262858898</v>
      </c>
      <c r="C70" s="73">
        <f xml:space="preserve"> 100 * ((AMP.AX!F69 / AMP.AX!F68) -1)</f>
        <v>-1.7646933062620107</v>
      </c>
      <c r="D70" s="73">
        <f xml:space="preserve"> 100 * ((HVN.AX!F69 / HVN.AX!F68) -1)</f>
        <v>1.4084383110354981</v>
      </c>
      <c r="E70" s="73">
        <f xml:space="preserve"> 100 * ((SUN.AX!F69 / SUN.AX!F68) -1)</f>
        <v>3.4736348952385088</v>
      </c>
      <c r="F70" s="73">
        <f>'price data'!C69 / 12</f>
        <v>4.9166666666666664E-2</v>
      </c>
      <c r="H70" s="76">
        <f>B70 - F70</f>
        <v>1.4285258596192232</v>
      </c>
      <c r="I70" s="76">
        <f>C70 - F70</f>
        <v>-1.8138599729286773</v>
      </c>
      <c r="J70" s="76">
        <f>D70 - F70</f>
        <v>1.3592716443688315</v>
      </c>
      <c r="K70" s="76">
        <f>E70 - F70</f>
        <v>3.424468228571842</v>
      </c>
      <c r="N70" s="82">
        <v>43313</v>
      </c>
      <c r="O70">
        <v>2.8488180000000001</v>
      </c>
      <c r="P70">
        <v>2.3049559999999998</v>
      </c>
      <c r="Q70">
        <v>12.609114</v>
      </c>
      <c r="T70" s="83"/>
      <c r="U70" s="83"/>
      <c r="V70" s="83"/>
      <c r="W70" s="83"/>
      <c r="X70" s="83"/>
      <c r="Y70" s="83"/>
      <c r="Z70" s="83"/>
      <c r="AA70" s="83"/>
      <c r="AB70" s="83"/>
    </row>
    <row r="71" spans="1:28" x14ac:dyDescent="0.2">
      <c r="A71" s="74">
        <v>43344</v>
      </c>
      <c r="B71" s="73">
        <f>100 * (('price data'!B70 / 'price data'!B69) -1)</f>
        <v>-1.7813248700955242</v>
      </c>
      <c r="C71" s="73">
        <f xml:space="preserve"> 100 * ((AMP.AX!F70 / AMP.AX!F69) -1)</f>
        <v>-1.6400135073563971</v>
      </c>
      <c r="D71" s="73">
        <f xml:space="preserve"> 100 * ((HVN.AX!F70 / HVN.AX!F69) -1)</f>
        <v>-0.64508823595763598</v>
      </c>
      <c r="E71" s="73">
        <f xml:space="preserve"> 100 * ((SUN.AX!F70 / SUN.AX!F69) -1)</f>
        <v>-6.1651516514165898</v>
      </c>
      <c r="F71" s="73">
        <f>'price data'!C70 / 12</f>
        <v>4.9999999999999996E-2</v>
      </c>
      <c r="H71" s="76">
        <f>B71 - F71</f>
        <v>-1.8313248700955242</v>
      </c>
      <c r="I71" s="76">
        <f>C71 - F71</f>
        <v>-1.6900135073563971</v>
      </c>
      <c r="J71" s="76">
        <f>D71 - F71</f>
        <v>-0.69508823595763602</v>
      </c>
      <c r="K71" s="76">
        <f>E71 - F71</f>
        <v>-6.2151516514165897</v>
      </c>
      <c r="N71" s="82">
        <v>43344</v>
      </c>
      <c r="O71">
        <v>2.8020969999999998</v>
      </c>
      <c r="P71">
        <v>2.2900870000000002</v>
      </c>
      <c r="Q71">
        <v>11.831742999999999</v>
      </c>
      <c r="T71" s="83"/>
      <c r="U71" s="83"/>
      <c r="V71" s="83"/>
      <c r="W71" s="83"/>
      <c r="X71" s="83"/>
      <c r="Y71" s="83"/>
      <c r="Z71" s="83"/>
      <c r="AA71" s="83"/>
      <c r="AB71" s="83"/>
    </row>
    <row r="72" spans="1:28" x14ac:dyDescent="0.2">
      <c r="A72" s="74">
        <v>43374</v>
      </c>
      <c r="B72" s="73">
        <f>100 * (('price data'!B71 / 'price data'!B70) -1)</f>
        <v>-8.933521296310964</v>
      </c>
      <c r="C72" s="73">
        <f xml:space="preserve"> 100 * ((AMP.AX!F71 / AMP.AX!F70) -1)</f>
        <v>-22.570524860488405</v>
      </c>
      <c r="D72" s="73">
        <f xml:space="preserve"> 100 * ((HVN.AX!F71 / HVN.AX!F70) -1)</f>
        <v>-9.3750586768100987</v>
      </c>
      <c r="E72" s="73">
        <f xml:space="preserve"> 100 * ((SUN.AX!F71 / SUN.AX!F70) -1)</f>
        <v>-3.1120435932389667</v>
      </c>
      <c r="F72" s="73">
        <f>'price data'!C71 / 12</f>
        <v>4.9166666666666664E-2</v>
      </c>
      <c r="H72" s="76">
        <f>B72 - F72</f>
        <v>-8.9826879629776304</v>
      </c>
      <c r="I72" s="76">
        <f>C72 - F72</f>
        <v>-22.619691527155073</v>
      </c>
      <c r="J72" s="76">
        <f>D72 - F72</f>
        <v>-9.4242253434767651</v>
      </c>
      <c r="K72" s="76">
        <f>E72 - F72</f>
        <v>-3.1612102599056335</v>
      </c>
      <c r="N72" s="82">
        <v>43374</v>
      </c>
      <c r="O72">
        <v>2.1696490000000002</v>
      </c>
      <c r="P72">
        <v>2.0753900000000001</v>
      </c>
      <c r="Q72">
        <v>11.463533999999999</v>
      </c>
      <c r="T72" s="83"/>
      <c r="U72" s="83"/>
      <c r="V72" s="83"/>
      <c r="W72" s="83"/>
      <c r="X72" s="83"/>
      <c r="Y72" s="83"/>
      <c r="Z72" s="83"/>
      <c r="AA72" s="83"/>
      <c r="AB72" s="83"/>
    </row>
    <row r="73" spans="1:28" x14ac:dyDescent="0.2">
      <c r="A73" s="74">
        <v>43405</v>
      </c>
      <c r="B73" s="73">
        <f>100 * (('price data'!B72 / 'price data'!B71) -1)</f>
        <v>-0.69399753013411614</v>
      </c>
      <c r="C73" s="73">
        <f xml:space="preserve"> 100 * ((AMP.AX!F72 / AMP.AX!F71) -1)</f>
        <v>-1.6194324519772541</v>
      </c>
      <c r="D73" s="73">
        <f xml:space="preserve"> 100 * ((HVN.AX!F72 / HVN.AX!F71) -1)</f>
        <v>4.2429615638506446</v>
      </c>
      <c r="E73" s="73">
        <f xml:space="preserve"> 100 * ((SUN.AX!F72 / SUN.AX!F71) -1)</f>
        <v>-4.9250344614496626</v>
      </c>
      <c r="F73" s="73">
        <f>'price data'!C72 / 12</f>
        <v>4.9166666666666664E-2</v>
      </c>
      <c r="H73" s="76">
        <f>B73 - F73</f>
        <v>-0.74316419680078283</v>
      </c>
      <c r="I73" s="76">
        <f>C73 - F73</f>
        <v>-1.6685991186439206</v>
      </c>
      <c r="J73" s="76">
        <f>D73 - F73</f>
        <v>4.1937948971839782</v>
      </c>
      <c r="K73" s="76">
        <f>E73 - F73</f>
        <v>-4.974201128116329</v>
      </c>
      <c r="N73" s="82">
        <v>43405</v>
      </c>
      <c r="O73">
        <v>2.1345130000000001</v>
      </c>
      <c r="P73">
        <v>2.1634479999999998</v>
      </c>
      <c r="Q73">
        <v>10.898951</v>
      </c>
      <c r="T73" s="83"/>
      <c r="U73" s="83"/>
      <c r="V73" s="83"/>
      <c r="W73" s="83"/>
      <c r="X73" s="83"/>
      <c r="Y73" s="83"/>
      <c r="Z73" s="83"/>
      <c r="AA73" s="83"/>
      <c r="AB73" s="83"/>
    </row>
    <row r="74" spans="1:28" x14ac:dyDescent="0.2">
      <c r="A74" s="74">
        <v>43435</v>
      </c>
      <c r="B74" s="73">
        <f>100 * (('price data'!B73 / 'price data'!B72) -1)</f>
        <v>3.9916628717553637</v>
      </c>
      <c r="C74" s="73">
        <f xml:space="preserve"> 100 * ((AMP.AX!F73 / AMP.AX!F72) -1)</f>
        <v>0.82304488190045877</v>
      </c>
      <c r="D74" s="73">
        <f xml:space="preserve"> 100 * ((HVN.AX!F73 / HVN.AX!F72) -1)</f>
        <v>0</v>
      </c>
      <c r="E74" s="73">
        <f xml:space="preserve"> 100 * ((SUN.AX!F73 / SUN.AX!F72) -1)</f>
        <v>-5.1801866069496105</v>
      </c>
      <c r="F74" s="73">
        <f>'price data'!C73 / 12</f>
        <v>5.0833333333333335E-2</v>
      </c>
      <c r="H74" s="76">
        <f>B74 - F74</f>
        <v>3.9408295384220304</v>
      </c>
      <c r="I74" s="76">
        <f>C74 - F74</f>
        <v>0.77221154856712548</v>
      </c>
      <c r="J74" s="76">
        <f>D74 - F74</f>
        <v>-5.0833333333333335E-2</v>
      </c>
      <c r="K74" s="76">
        <f>E74 - F74</f>
        <v>-5.2310199402829438</v>
      </c>
      <c r="N74" s="82">
        <v>43435</v>
      </c>
      <c r="O74">
        <v>2.1520809999999999</v>
      </c>
      <c r="P74">
        <v>2.1634479999999998</v>
      </c>
      <c r="Q74">
        <v>10.334365</v>
      </c>
    </row>
    <row r="75" spans="1:28" x14ac:dyDescent="0.2">
      <c r="A75" s="74">
        <v>43466</v>
      </c>
      <c r="B75" s="73">
        <f>100 * (('price data'!B74 / 'price data'!B73) -1)</f>
        <v>5.3963922995300839</v>
      </c>
      <c r="C75" s="73">
        <f xml:space="preserve"> 100 * ((AMP.AX!F74 / AMP.AX!F73) -1)</f>
        <v>-7.7550984372800063</v>
      </c>
      <c r="D75" s="73">
        <f xml:space="preserve"> 100 * ((HVN.AX!F74 / HVN.AX!F73) -1)</f>
        <v>6.6455029194138371</v>
      </c>
      <c r="E75" s="73">
        <f xml:space="preserve"> 100 * ((SUN.AX!F74 / SUN.AX!F73) -1)</f>
        <v>2.7711813933415375</v>
      </c>
      <c r="F75" s="73">
        <f>'price data'!C74 / 12</f>
        <v>4.9166666666666664E-2</v>
      </c>
      <c r="H75" s="76">
        <f>B75 - F75</f>
        <v>5.3472256328634176</v>
      </c>
      <c r="I75" s="76">
        <f>C75 - F75</f>
        <v>-7.8042651039466726</v>
      </c>
      <c r="J75" s="76">
        <f>D75 - F75</f>
        <v>6.5963362527471707</v>
      </c>
      <c r="K75" s="76">
        <f>E75 - F75</f>
        <v>2.7220147266748707</v>
      </c>
      <c r="N75" s="82">
        <v>43466</v>
      </c>
      <c r="O75">
        <v>1.985185</v>
      </c>
      <c r="P75">
        <v>2.30722</v>
      </c>
      <c r="Q75">
        <v>10.620749</v>
      </c>
    </row>
    <row r="76" spans="1:28" x14ac:dyDescent="0.2">
      <c r="A76" s="74">
        <v>43497</v>
      </c>
      <c r="B76" s="73">
        <f>100 * (('price data'!B75 / 'price data'!B74) -1)</f>
        <v>6.3921249021214877E-2</v>
      </c>
      <c r="C76" s="73">
        <f xml:space="preserve"> 100 * ((AMP.AX!F75 / AMP.AX!F74) -1)</f>
        <v>4.4247765321619781</v>
      </c>
      <c r="D76" s="73">
        <f xml:space="preserve"> 100 * ((HVN.AX!F75 / HVN.AX!F74) -1)</f>
        <v>6.8249668432139199</v>
      </c>
      <c r="E76" s="73">
        <f xml:space="preserve"> 100 * ((SUN.AX!F75 / SUN.AX!F74) -1)</f>
        <v>4.3913757871502312</v>
      </c>
      <c r="F76" s="73">
        <f>'price data'!C75 / 12</f>
        <v>3.1666666666666669E-2</v>
      </c>
      <c r="H76" s="76">
        <f>B76 - F76</f>
        <v>3.2254582354548207E-2</v>
      </c>
      <c r="I76" s="76">
        <f>C76 - F76</f>
        <v>4.3931098654953118</v>
      </c>
      <c r="J76" s="76">
        <f>D76 - F76</f>
        <v>6.7933001765472536</v>
      </c>
      <c r="K76" s="76">
        <f>E76 - F76</f>
        <v>4.359709120483565</v>
      </c>
      <c r="N76" s="82">
        <v>43497</v>
      </c>
      <c r="O76">
        <v>2.0730249999999999</v>
      </c>
      <c r="P76">
        <v>2.4646870000000001</v>
      </c>
      <c r="Q76">
        <v>11.087146000000001</v>
      </c>
    </row>
    <row r="77" spans="1:28" x14ac:dyDescent="0.2">
      <c r="A77" s="74">
        <v>43525</v>
      </c>
      <c r="B77" s="73">
        <f>100 * (('price data'!B76 / 'price data'!B75) -1)</f>
        <v>2.5025152913745519</v>
      </c>
      <c r="C77" s="73">
        <f xml:space="preserve"> 100 * ((AMP.AX!F76 / AMP.AX!F75) -1)</f>
        <v>-9.4827606999433165</v>
      </c>
      <c r="D77" s="73">
        <f xml:space="preserve"> 100 * ((HVN.AX!F76 / HVN.AX!F75) -1)</f>
        <v>11.666674105068919</v>
      </c>
      <c r="E77" s="73">
        <f xml:space="preserve"> 100 * ((SUN.AX!F76 / SUN.AX!F75) -1)</f>
        <v>3.7251155527310509</v>
      </c>
      <c r="F77" s="73">
        <f>'price data'!C76 / 12</f>
        <v>4.8333333333333332E-2</v>
      </c>
      <c r="H77" s="76">
        <f>B77 - F77</f>
        <v>2.4541819580412185</v>
      </c>
      <c r="I77" s="76">
        <f>C77 - F77</f>
        <v>-9.5310940332766503</v>
      </c>
      <c r="J77" s="76">
        <f>D77 - F77</f>
        <v>11.618340771735586</v>
      </c>
      <c r="K77" s="76">
        <f>E77 - F77</f>
        <v>3.6767822193977175</v>
      </c>
      <c r="N77" s="82">
        <v>43525</v>
      </c>
      <c r="O77">
        <v>1.8764449999999999</v>
      </c>
      <c r="P77">
        <v>2.7522340000000001</v>
      </c>
      <c r="Q77">
        <v>11.500154999999999</v>
      </c>
    </row>
    <row r="78" spans="1:28" x14ac:dyDescent="0.2">
      <c r="A78" s="74">
        <v>43556</v>
      </c>
      <c r="B78" s="73">
        <f>100 * (('price data'!B77 / 'price data'!B76) -1)</f>
        <v>0.63099837965847616</v>
      </c>
      <c r="C78" s="73">
        <f xml:space="preserve"> 100 * ((AMP.AX!F77 / AMP.AX!F76) -1)</f>
        <v>8.0952012981995392</v>
      </c>
      <c r="D78" s="73">
        <f xml:space="preserve"> 100 * ((HVN.AX!F77 / HVN.AX!F76) -1)</f>
        <v>3.7313324375761514</v>
      </c>
      <c r="E78" s="73">
        <f xml:space="preserve"> 100 * ((SUN.AX!F77 / SUN.AX!F76) -1)</f>
        <v>-3.7010022908386842</v>
      </c>
      <c r="F78" s="73">
        <f>'price data'!C77 / 12</f>
        <v>3.4999999999999996E-2</v>
      </c>
      <c r="H78" s="76">
        <f>B78 - F78</f>
        <v>0.59599837965847613</v>
      </c>
      <c r="I78" s="76">
        <f>C78 - F78</f>
        <v>8.060201298199539</v>
      </c>
      <c r="J78" s="76">
        <f>D78 - F78</f>
        <v>3.6963324375761513</v>
      </c>
      <c r="K78" s="76">
        <f>E78 - F78</f>
        <v>-3.7360022908386843</v>
      </c>
      <c r="N78" s="82">
        <v>43556</v>
      </c>
      <c r="O78">
        <v>2.0283470000000001</v>
      </c>
      <c r="P78">
        <v>2.8549289999999998</v>
      </c>
      <c r="Q78">
        <v>11.074534</v>
      </c>
    </row>
    <row r="79" spans="1:28" x14ac:dyDescent="0.2">
      <c r="A79" s="74">
        <v>43586</v>
      </c>
      <c r="B79" s="73">
        <f>100 * (('price data'!B78 / 'price data'!B77) -1)</f>
        <v>0.50937466132003895</v>
      </c>
      <c r="C79" s="73">
        <f xml:space="preserve"> 100 * ((AMP.AX!F78 / AMP.AX!F77) -1)</f>
        <v>-4.4052620187768792</v>
      </c>
      <c r="D79" s="73">
        <f xml:space="preserve"> 100 * ((HVN.AX!F78 / HVN.AX!F77) -1)</f>
        <v>2.8376187288720711</v>
      </c>
      <c r="E79" s="73">
        <f xml:space="preserve"> 100 * ((SUN.AX!F78 / SUN.AX!F77) -1)</f>
        <v>-1.235221274321785</v>
      </c>
      <c r="F79" s="73">
        <f>'price data'!C78 / 12</f>
        <v>4.5000000000000005E-2</v>
      </c>
      <c r="H79" s="76">
        <f>B79 - F79</f>
        <v>0.46437466132003896</v>
      </c>
      <c r="I79" s="76">
        <f>C79 - F79</f>
        <v>-4.4502620187768791</v>
      </c>
      <c r="J79" s="76">
        <f>D79 - F79</f>
        <v>2.7926187288720712</v>
      </c>
      <c r="K79" s="76">
        <f>E79 - F79</f>
        <v>-1.2802212743217849</v>
      </c>
      <c r="N79" s="82">
        <v>43586</v>
      </c>
      <c r="O79">
        <v>1.938993</v>
      </c>
      <c r="P79">
        <v>2.9359410000000001</v>
      </c>
      <c r="Q79">
        <v>10.937739000000001</v>
      </c>
    </row>
    <row r="80" spans="1:28" x14ac:dyDescent="0.2">
      <c r="A80" s="74">
        <v>43617</v>
      </c>
      <c r="B80" s="73">
        <f>100 * (('price data'!B79 / 'price data'!B78) -1)</f>
        <v>3.1978804029698882</v>
      </c>
      <c r="C80" s="73">
        <f xml:space="preserve"> 100 * ((AMP.AX!F79 / AMP.AX!F78) -1)</f>
        <v>-2.304134156234694</v>
      </c>
      <c r="D80" s="73">
        <f xml:space="preserve"> 100 * ((HVN.AX!F79 / HVN.AX!F78) -1)</f>
        <v>-2.1634290334853423</v>
      </c>
      <c r="E80" s="73">
        <f xml:space="preserve"> 100 * ((SUN.AX!F79 / SUN.AX!F78) -1)</f>
        <v>3.3768222116106417</v>
      </c>
      <c r="F80" s="73">
        <f>'price data'!C79 / 12</f>
        <v>4.7499999999999994E-2</v>
      </c>
      <c r="H80" s="76">
        <f>B80 - F80</f>
        <v>3.1503804029698883</v>
      </c>
      <c r="I80" s="76">
        <f>C80 - F80</f>
        <v>-2.3516341562346939</v>
      </c>
      <c r="J80" s="76">
        <f>D80 - F80</f>
        <v>-2.2109290334853422</v>
      </c>
      <c r="K80" s="76">
        <f>E80 - F80</f>
        <v>3.3293222116106418</v>
      </c>
      <c r="N80" s="82">
        <v>43617</v>
      </c>
      <c r="O80">
        <v>1.8943160000000001</v>
      </c>
      <c r="P80">
        <v>2.8724240000000001</v>
      </c>
      <c r="Q80">
        <v>11.307086999999999</v>
      </c>
    </row>
    <row r="81" spans="1:17" x14ac:dyDescent="0.2">
      <c r="A81" s="74">
        <v>43647</v>
      </c>
      <c r="B81" s="73">
        <f>100 * (('price data'!B80 / 'price data'!B79) -1)</f>
        <v>2.9748932740245371</v>
      </c>
      <c r="C81" s="73">
        <f xml:space="preserve"> 100 * ((AMP.AX!F80 / AMP.AX!F79) -1)</f>
        <v>-15.566040723934139</v>
      </c>
      <c r="D81" s="73">
        <f xml:space="preserve"> 100 * ((HVN.AX!F80 / HVN.AX!F79) -1)</f>
        <v>7.8623838263431889</v>
      </c>
      <c r="E81" s="73">
        <f xml:space="preserve"> 100 * ((SUN.AX!F80 / SUN.AX!F79) -1)</f>
        <v>0.29694650797327249</v>
      </c>
      <c r="F81" s="73">
        <f>'price data'!C80 / 12</f>
        <v>4.2500000000000003E-2</v>
      </c>
      <c r="H81" s="76">
        <f>B81 - F81</f>
        <v>2.9323932740245371</v>
      </c>
      <c r="I81" s="76">
        <f>C81 - F81</f>
        <v>-15.608540723934139</v>
      </c>
      <c r="J81" s="76">
        <f>D81 - F81</f>
        <v>7.8198838263431885</v>
      </c>
      <c r="K81" s="76">
        <f>E81 - F81</f>
        <v>0.25444650797327251</v>
      </c>
      <c r="N81" s="82">
        <v>43647</v>
      </c>
      <c r="O81">
        <v>1.5994459999999999</v>
      </c>
      <c r="P81">
        <v>3.098265</v>
      </c>
      <c r="Q81">
        <v>11.340662999999999</v>
      </c>
    </row>
    <row r="82" spans="1:17" x14ac:dyDescent="0.2">
      <c r="A82" s="74">
        <v>43678</v>
      </c>
      <c r="B82" s="73">
        <f>100 * (('price data'!B81 / 'price data'!B80) -1)</f>
        <v>-2.9063446736341647</v>
      </c>
      <c r="C82" s="73">
        <f xml:space="preserve"> 100 * ((AMP.AX!F81 / AMP.AX!F80) -1)</f>
        <v>-5.3072751440186083</v>
      </c>
      <c r="D82" s="73">
        <f xml:space="preserve"> 100 * ((HVN.AX!F81 / HVN.AX!F80) -1)</f>
        <v>-0.22777264049396173</v>
      </c>
      <c r="E82" s="73">
        <f xml:space="preserve"> 100 * ((SUN.AX!F81 / SUN.AX!F80) -1)</f>
        <v>2.2205844578928158</v>
      </c>
      <c r="F82" s="73">
        <f>'price data'!C81 / 12</f>
        <v>6.9166666666666668E-2</v>
      </c>
      <c r="H82" s="76">
        <f>B82 - F82</f>
        <v>-2.9755113403008315</v>
      </c>
      <c r="I82" s="76">
        <f>C82 - F82</f>
        <v>-5.3764418106852752</v>
      </c>
      <c r="J82" s="76">
        <f>D82 - F82</f>
        <v>-0.29693930716062839</v>
      </c>
      <c r="K82" s="76">
        <f>E82 - F82</f>
        <v>2.151417791226149</v>
      </c>
      <c r="N82" s="82">
        <v>43678</v>
      </c>
      <c r="O82">
        <v>1.514559</v>
      </c>
      <c r="P82">
        <v>3.091208</v>
      </c>
      <c r="Q82">
        <v>11.592492</v>
      </c>
    </row>
    <row r="83" spans="1:17" x14ac:dyDescent="0.2">
      <c r="A83" s="74">
        <v>43709</v>
      </c>
      <c r="B83" s="73">
        <f>100 * (('price data'!B82 / 'price data'!B81) -1)</f>
        <v>1.1152249858170871</v>
      </c>
      <c r="C83" s="73">
        <f xml:space="preserve"> 100 * ((AMP.AX!F82 / AMP.AX!F81) -1)</f>
        <v>7.6696252836634171</v>
      </c>
      <c r="D83" s="73">
        <f xml:space="preserve"> 100 * ((HVN.AX!F82 / HVN.AX!F81) -1)</f>
        <v>6.0053221911951615</v>
      </c>
      <c r="E83" s="73">
        <f xml:space="preserve"> 100 * ((SUN.AX!F82 / SUN.AX!F81) -1)</f>
        <v>1.894355415556892</v>
      </c>
      <c r="F83" s="73">
        <f>'price data'!C82 / 12</f>
        <v>6.4383333333333334E-2</v>
      </c>
      <c r="H83" s="76">
        <f>B83 - F83</f>
        <v>1.0508416524837538</v>
      </c>
      <c r="I83" s="76">
        <f>C83 - F83</f>
        <v>7.6052419503300834</v>
      </c>
      <c r="J83" s="76">
        <f>D83 - F83</f>
        <v>5.9409388578618278</v>
      </c>
      <c r="K83" s="76">
        <f>E83 - F83</f>
        <v>1.8299720822235588</v>
      </c>
      <c r="N83" s="82">
        <v>43709</v>
      </c>
      <c r="O83">
        <v>1.6307199999999999</v>
      </c>
      <c r="P83">
        <v>3.2768449999999998</v>
      </c>
      <c r="Q83">
        <v>11.812094999999999</v>
      </c>
    </row>
    <row r="84" spans="1:17" x14ac:dyDescent="0.2">
      <c r="A84" s="74">
        <v>43739</v>
      </c>
      <c r="B84" s="73">
        <f>100 * (('price data'!B83 / 'price data'!B82) -1)</f>
        <v>2.5853031936098336</v>
      </c>
      <c r="C84" s="73">
        <f xml:space="preserve"> 100 * ((AMP.AX!F83 / AMP.AX!F82) -1)</f>
        <v>0.54791748430143006</v>
      </c>
      <c r="D84" s="73">
        <f xml:space="preserve"> 100 * ((HVN.AX!F83 / HVN.AX!F82) -1)</f>
        <v>-9.7130318950087613</v>
      </c>
      <c r="E84" s="73">
        <f xml:space="preserve"> 100 * ((SUN.AX!F83 / SUN.AX!F82) -1)</f>
        <v>-1.2853774034157217</v>
      </c>
      <c r="F84" s="73">
        <f>'price data'!C83 / 12</f>
        <v>5.5833333333333339E-2</v>
      </c>
      <c r="H84" s="76">
        <f>B84 - F84</f>
        <v>2.5294698602765004</v>
      </c>
      <c r="I84" s="76">
        <f>C84 - F84</f>
        <v>0.49208415096809671</v>
      </c>
      <c r="J84" s="76">
        <f>D84 - F84</f>
        <v>-9.7688652283420954</v>
      </c>
      <c r="K84" s="76">
        <f>E84 - F84</f>
        <v>-1.3412107367490551</v>
      </c>
      <c r="N84" s="82">
        <v>43739</v>
      </c>
      <c r="O84">
        <v>1.6396550000000001</v>
      </c>
      <c r="P84">
        <v>2.958564</v>
      </c>
      <c r="Q84">
        <v>11.660265000000001</v>
      </c>
    </row>
    <row r="85" spans="1:17" x14ac:dyDescent="0.2">
      <c r="A85" s="74">
        <v>43770</v>
      </c>
      <c r="B85" s="73">
        <f>100 * (('price data'!B84 / 'price data'!B83) -1)</f>
        <v>-2.0955670696603423</v>
      </c>
      <c r="C85" s="73">
        <f xml:space="preserve"> 100 * ((AMP.AX!F84 / AMP.AX!F83) -1)</f>
        <v>6.5395464289743854</v>
      </c>
      <c r="D85" s="73">
        <f xml:space="preserve"> 100 * ((HVN.AX!F84 / HVN.AX!F83) -1)</f>
        <v>10.403763447402191</v>
      </c>
      <c r="E85" s="73">
        <f xml:space="preserve"> 100 * ((SUN.AX!F84 / SUN.AX!F83) -1)</f>
        <v>-0.52043414107655339</v>
      </c>
      <c r="F85" s="73">
        <f>'price data'!C84 / 12</f>
        <v>4.3333333333333335E-2</v>
      </c>
      <c r="H85" s="76">
        <f>B85 - F85</f>
        <v>-2.1389004029936758</v>
      </c>
      <c r="I85" s="76">
        <f>C85 - F85</f>
        <v>6.4962130956410524</v>
      </c>
      <c r="J85" s="76">
        <f>D85 - F85</f>
        <v>10.360430114068858</v>
      </c>
      <c r="K85" s="76">
        <f>E85 - F85</f>
        <v>-0.56376747440988673</v>
      </c>
      <c r="N85" s="82">
        <v>43770</v>
      </c>
      <c r="O85">
        <v>1.7468809999999999</v>
      </c>
      <c r="P85">
        <v>3.2663660000000001</v>
      </c>
      <c r="Q85">
        <v>11.599581000000001</v>
      </c>
    </row>
    <row r="86" spans="1:17" x14ac:dyDescent="0.2">
      <c r="A86" s="74">
        <v>43800</v>
      </c>
      <c r="B86" s="73">
        <f>100 * (('price data'!B85 / 'price data'!B84) -1)</f>
        <v>2.5946724685405043</v>
      </c>
      <c r="C86" s="73">
        <f xml:space="preserve"> 100 * ((AMP.AX!F85 / AMP.AX!F84) -1)</f>
        <v>-2.0460466396966859</v>
      </c>
      <c r="D86" s="73">
        <f xml:space="preserve"> 100 * ((HVN.AX!F85 / HVN.AX!F84) -1)</f>
        <v>-5.3488494553274197</v>
      </c>
      <c r="E86" s="73">
        <f xml:space="preserve"> 100 * ((SUN.AX!F85 / SUN.AX!F84) -1)</f>
        <v>-3.1390185559288852</v>
      </c>
      <c r="F86" s="73">
        <f>'price data'!C85 / 12</f>
        <v>3.7499999999999999E-2</v>
      </c>
      <c r="H86" s="76">
        <f>B86 - F86</f>
        <v>2.5571724685405042</v>
      </c>
      <c r="I86" s="76">
        <f>C86 - F86</f>
        <v>-2.083546639696686</v>
      </c>
      <c r="J86" s="76">
        <f>D86 - F86</f>
        <v>-5.3863494553274194</v>
      </c>
      <c r="K86" s="76">
        <f>E86 - F86</f>
        <v>-3.1765185559288853</v>
      </c>
      <c r="N86" s="82">
        <v>43800</v>
      </c>
      <c r="O86">
        <v>1.711139</v>
      </c>
      <c r="P86">
        <v>3.091653</v>
      </c>
      <c r="Q86">
        <v>11.235467999999999</v>
      </c>
    </row>
    <row r="87" spans="1:17" x14ac:dyDescent="0.2">
      <c r="A87" s="74">
        <v>43831</v>
      </c>
      <c r="B87" s="73">
        <f>100 * (('price data'!B86 / 'price data'!B85) -1)</f>
        <v>2.0404361718895592</v>
      </c>
      <c r="C87" s="73">
        <f xml:space="preserve"> 100 * ((AMP.AX!F86 / AMP.AX!F85) -1)</f>
        <v>-4.6997350887332923</v>
      </c>
      <c r="D87" s="73">
        <f xml:space="preserve"> 100 * ((HVN.AX!F86 / HVN.AX!F85) -1)</f>
        <v>3.9311979707942646</v>
      </c>
      <c r="E87" s="73">
        <f xml:space="preserve"> 100 * ((SUN.AX!F86 / SUN.AX!F85) -1)</f>
        <v>-0.77161894813815302</v>
      </c>
      <c r="F87" s="73">
        <f>'price data'!C86 / 12</f>
        <v>0.03</v>
      </c>
      <c r="H87" s="76">
        <f>B87 - F87</f>
        <v>2.0104361718895594</v>
      </c>
      <c r="I87" s="76">
        <f>C87 - F87</f>
        <v>-4.7297350887332925</v>
      </c>
      <c r="J87" s="76">
        <f>D87 - F87</f>
        <v>3.9011979707942648</v>
      </c>
      <c r="K87" s="76">
        <f>E87 - F87</f>
        <v>-0.80161894813815304</v>
      </c>
      <c r="N87" s="82">
        <v>43831</v>
      </c>
      <c r="O87">
        <v>1.6307199999999999</v>
      </c>
      <c r="P87">
        <v>3.2131919999999998</v>
      </c>
      <c r="Q87">
        <v>11.148773</v>
      </c>
    </row>
    <row r="88" spans="1:17" x14ac:dyDescent="0.2">
      <c r="A88" s="74">
        <v>43862</v>
      </c>
      <c r="B88" s="73">
        <f>100 * (('price data'!B87 / 'price data'!B86) -1)</f>
        <v>-8.5841068344262972</v>
      </c>
      <c r="C88" s="73">
        <f xml:space="preserve"> 100 * ((AMP.AX!F87 / AMP.AX!F86) -1)</f>
        <v>-8.219191522762948</v>
      </c>
      <c r="D88" s="73">
        <f xml:space="preserve"> 100 * ((HVN.AX!F87 / HVN.AX!F86) -1)</f>
        <v>-12.293134054858845</v>
      </c>
      <c r="E88" s="73">
        <f xml:space="preserve"> 100 * ((SUN.AX!F87 / SUN.AX!F86) -1)</f>
        <v>-11.819578710589951</v>
      </c>
      <c r="F88" s="73">
        <f>'price data'!C87 / 12</f>
        <v>2.3333333333333334E-2</v>
      </c>
      <c r="H88" s="76">
        <f>B88 - F88</f>
        <v>-8.6074401677596306</v>
      </c>
      <c r="I88" s="76">
        <f>C88 - F88</f>
        <v>-8.2425248560962814</v>
      </c>
      <c r="J88" s="76">
        <f>D88 - F88</f>
        <v>-12.316467388192178</v>
      </c>
      <c r="K88" s="76">
        <f>E88 - F88</f>
        <v>-11.842912043923285</v>
      </c>
      <c r="N88" s="82">
        <v>43862</v>
      </c>
      <c r="O88">
        <v>1.496688</v>
      </c>
      <c r="P88">
        <v>2.81819</v>
      </c>
      <c r="Q88">
        <v>9.831035</v>
      </c>
    </row>
    <row r="89" spans="1:17" x14ac:dyDescent="0.2">
      <c r="A89" s="74">
        <v>43891</v>
      </c>
      <c r="B89" s="73">
        <f>100 * (('price data'!B88 / 'price data'!B87) -1)</f>
        <v>-21.079877112135183</v>
      </c>
      <c r="C89" s="73">
        <f xml:space="preserve"> 100 * ((AMP.AX!F88 / AMP.AX!F87) -1)</f>
        <v>-20.298485723143379</v>
      </c>
      <c r="D89" s="73">
        <f xml:space="preserve"> 100 * ((HVN.AX!F88 / HVN.AX!F87) -1)</f>
        <v>-20.485169559185145</v>
      </c>
      <c r="E89" s="73">
        <f xml:space="preserve"> 100 * ((SUN.AX!F88 / SUN.AX!F87) -1)</f>
        <v>-17.783895591867992</v>
      </c>
      <c r="F89" s="73">
        <f>'price data'!C88 / 12</f>
        <v>2.4999999999999998E-2</v>
      </c>
      <c r="H89" s="76">
        <f>B89 - F89</f>
        <v>-21.104877112135181</v>
      </c>
      <c r="I89" s="76">
        <f>C89 - F89</f>
        <v>-20.323485723143378</v>
      </c>
      <c r="J89" s="76">
        <f>D89 - F89</f>
        <v>-20.510169559185144</v>
      </c>
      <c r="K89" s="76">
        <f>E89 - F89</f>
        <v>-17.808895591867991</v>
      </c>
      <c r="N89" s="82">
        <v>43891</v>
      </c>
      <c r="O89">
        <v>1.1928829999999999</v>
      </c>
      <c r="P89">
        <v>2.2408790000000001</v>
      </c>
      <c r="Q89">
        <v>8.082694</v>
      </c>
    </row>
    <row r="90" spans="1:17" x14ac:dyDescent="0.2">
      <c r="A90" s="74">
        <v>43922</v>
      </c>
      <c r="B90" s="73">
        <f>100 * (('price data'!B89 / 'price data'!B88) -1)</f>
        <v>8.9534227378009525</v>
      </c>
      <c r="C90" s="73">
        <f xml:space="preserve"> 100 * ((AMP.AX!F89 / AMP.AX!F88) -1)</f>
        <v>7.1161211954567261</v>
      </c>
      <c r="D90" s="73">
        <f xml:space="preserve"> 100 * ((HVN.AX!F89 / HVN.AX!F88) -1)</f>
        <v>-5.7627386396141844</v>
      </c>
      <c r="E90" s="73">
        <f xml:space="preserve"> 100 * ((SUN.AX!F89 / SUN.AX!F88) -1)</f>
        <v>0.65716950313843281</v>
      </c>
      <c r="F90" s="73">
        <f>'price data'!C89 / 12</f>
        <v>1.9166666666666669E-2</v>
      </c>
      <c r="H90" s="76">
        <f>B90 - F90</f>
        <v>8.9342560711342855</v>
      </c>
      <c r="I90" s="76">
        <f>C90 - F90</f>
        <v>7.0969545287900591</v>
      </c>
      <c r="J90" s="76">
        <f>D90 - F90</f>
        <v>-5.7819053062808514</v>
      </c>
      <c r="K90" s="76">
        <f>E90 - F90</f>
        <v>0.63800283647176614</v>
      </c>
      <c r="N90" s="82">
        <v>43922</v>
      </c>
      <c r="O90">
        <v>1.2777700000000001</v>
      </c>
      <c r="P90">
        <v>2.1117430000000001</v>
      </c>
      <c r="Q90">
        <v>8.1358110000000003</v>
      </c>
    </row>
    <row r="91" spans="1:17" x14ac:dyDescent="0.2">
      <c r="A91" s="74">
        <v>43952</v>
      </c>
      <c r="B91" s="73">
        <f>100 * (('price data'!B90 / 'price data'!B89) -1)</f>
        <v>5.010986655233407</v>
      </c>
      <c r="C91" s="73">
        <f xml:space="preserve"> 100 * ((AMP.AX!F90 / AMP.AX!F89) -1)</f>
        <v>13.986006871346168</v>
      </c>
      <c r="D91" s="73">
        <f xml:space="preserve"> 100 * ((HVN.AX!F90 / HVN.AX!F89) -1)</f>
        <v>22.203696188409271</v>
      </c>
      <c r="E91" s="73">
        <f xml:space="preserve"> 100 * ((SUN.AX!F90 / SUN.AX!F89) -1)</f>
        <v>0.43524855727350431</v>
      </c>
      <c r="F91" s="73">
        <f>'price data'!C90 / 12</f>
        <v>0.02</v>
      </c>
      <c r="H91" s="76">
        <f>B91 - F91</f>
        <v>4.9909866552334075</v>
      </c>
      <c r="I91" s="76">
        <f>C91 - F91</f>
        <v>13.966006871346169</v>
      </c>
      <c r="J91" s="76">
        <f>D91 - F91</f>
        <v>22.183696188409272</v>
      </c>
      <c r="K91" s="76">
        <f>E91 - F91</f>
        <v>0.41524855727350429</v>
      </c>
      <c r="N91" s="82">
        <v>43952</v>
      </c>
      <c r="O91">
        <v>1.4564790000000001</v>
      </c>
      <c r="P91">
        <v>2.5806279999999999</v>
      </c>
      <c r="Q91">
        <v>8.1712220000000002</v>
      </c>
    </row>
    <row r="92" spans="1:17" x14ac:dyDescent="0.2">
      <c r="A92" s="74">
        <v>43983</v>
      </c>
      <c r="B92" s="73">
        <f>100 * (('price data'!B91 / 'price data'!B90) -1)</f>
        <v>2.0941784900139648</v>
      </c>
      <c r="C92" s="73">
        <f xml:space="preserve"> 100 * ((AMP.AX!F91 / AMP.AX!F90) -1)</f>
        <v>13.803631909557224</v>
      </c>
      <c r="D92" s="73">
        <f xml:space="preserve"> 100 * ((HVN.AX!F91 / HVN.AX!F90) -1)</f>
        <v>8.588994616814194</v>
      </c>
      <c r="E92" s="73">
        <f xml:space="preserve"> 100 * ((SUN.AX!F91 / SUN.AX!F90) -1)</f>
        <v>0</v>
      </c>
      <c r="F92" s="73">
        <f>'price data'!C91 / 12</f>
        <v>2.8333333333333335E-2</v>
      </c>
      <c r="H92" s="76">
        <f>B92 - F92</f>
        <v>2.0658451566806315</v>
      </c>
      <c r="I92" s="76">
        <f>C92 - F92</f>
        <v>13.775298576223889</v>
      </c>
      <c r="J92" s="76">
        <f>D92 - F92</f>
        <v>8.5606612834808598</v>
      </c>
      <c r="K92" s="76">
        <f>E92 - F92</f>
        <v>-2.8333333333333335E-2</v>
      </c>
      <c r="N92" s="82">
        <v>43983</v>
      </c>
      <c r="O92">
        <v>1.6575260000000001</v>
      </c>
      <c r="P92">
        <v>2.8022779999999998</v>
      </c>
      <c r="Q92">
        <v>8.1712220000000002</v>
      </c>
    </row>
    <row r="93" spans="1:17" x14ac:dyDescent="0.2">
      <c r="A93" s="74">
        <v>44013</v>
      </c>
      <c r="B93" s="73">
        <f>100 * (('price data'!B92 / 'price data'!B91) -1)</f>
        <v>4.0757835802242681</v>
      </c>
      <c r="C93" s="73">
        <f xml:space="preserve"> 100 * ((AMP.AX!F92 / AMP.AX!F91) -1)</f>
        <v>-21.024225261021545</v>
      </c>
      <c r="D93" s="73">
        <f xml:space="preserve"> 100 * ((HVN.AX!F92 / HVN.AX!F91) -1)</f>
        <v>6.9123049176420093</v>
      </c>
      <c r="E93" s="73">
        <f xml:space="preserve"> 100 * ((SUN.AX!F92 / SUN.AX!F91) -1)</f>
        <v>-7.3672701586127598</v>
      </c>
      <c r="F93" s="73">
        <f>'price data'!C92 / 12</f>
        <v>3.1666666666666669E-2</v>
      </c>
      <c r="H93" s="76">
        <f>B93 - F93</f>
        <v>4.0441169135576018</v>
      </c>
      <c r="I93" s="76">
        <f>C93 - F93</f>
        <v>-21.055891927688211</v>
      </c>
      <c r="J93" s="76">
        <f>D93 - F93</f>
        <v>6.880638250975343</v>
      </c>
      <c r="K93" s="76">
        <f>E93 - F93</f>
        <v>-7.3989368252794261</v>
      </c>
      <c r="N93" s="82">
        <v>44013</v>
      </c>
      <c r="O93">
        <v>1.3090440000000001</v>
      </c>
      <c r="P93">
        <v>2.9959799999999999</v>
      </c>
      <c r="Q93">
        <v>7.5692259999999996</v>
      </c>
    </row>
    <row r="94" spans="1:17" x14ac:dyDescent="0.2">
      <c r="A94" s="74">
        <v>44044</v>
      </c>
      <c r="B94" s="73">
        <f>100 * (('price data'!B93 / 'price data'!B92) -1)</f>
        <v>-3.7880849837493291</v>
      </c>
      <c r="C94" s="73">
        <f xml:space="preserve"> 100 * ((AMP.AX!F93 / AMP.AX!F92) -1)</f>
        <v>4.4368256529192296</v>
      </c>
      <c r="D94" s="73">
        <f xml:space="preserve"> 100 * ((HVN.AX!F93 / HVN.AX!F92) -1)</f>
        <v>18.817215068191384</v>
      </c>
      <c r="E94" s="73">
        <f xml:space="preserve"> 100 * ((SUN.AX!F93 / SUN.AX!F92) -1)</f>
        <v>8.7719272749948285</v>
      </c>
      <c r="F94" s="73">
        <f>'price data'!C93 / 12</f>
        <v>3.4166666666666665E-2</v>
      </c>
      <c r="H94" s="76">
        <f>B94 - F94</f>
        <v>-3.8222516504159958</v>
      </c>
      <c r="I94" s="76">
        <f>C94 - F94</f>
        <v>4.4026589862525629</v>
      </c>
      <c r="J94" s="76">
        <f>D94 - F94</f>
        <v>18.783048401524717</v>
      </c>
      <c r="K94" s="76">
        <f>E94 - F94</f>
        <v>8.7377606083281627</v>
      </c>
      <c r="N94" s="82">
        <v>44044</v>
      </c>
      <c r="O94">
        <v>1.367124</v>
      </c>
      <c r="P94">
        <v>3.5597400000000001</v>
      </c>
      <c r="Q94">
        <v>8.233193</v>
      </c>
    </row>
    <row r="95" spans="1:17" x14ac:dyDescent="0.2">
      <c r="A95" s="74">
        <v>44075</v>
      </c>
      <c r="B95" s="73">
        <f>100 * (('price data'!B94 / 'price data'!B93) -1)</f>
        <v>2.0618042034845852</v>
      </c>
      <c r="C95" s="73">
        <f xml:space="preserve"> 100 * ((AMP.AX!F94 / AMP.AX!F93) -1)</f>
        <v>-14.705908169266291</v>
      </c>
      <c r="D95" s="73">
        <f xml:space="preserve"> 100 * ((HVN.AX!F94 / HVN.AX!F93) -1)</f>
        <v>2.4886649024928875</v>
      </c>
      <c r="E95" s="73">
        <f xml:space="preserve"> 100 * ((SUN.AX!F94 / SUN.AX!F93) -1)</f>
        <v>-8.1863743507531126</v>
      </c>
      <c r="F95" s="73">
        <f>'price data'!C94 / 12</f>
        <v>4.9999999999999996E-2</v>
      </c>
      <c r="H95" s="76">
        <f>B95 - F95</f>
        <v>2.0118042034845853</v>
      </c>
      <c r="I95" s="76">
        <f>C95 - F95</f>
        <v>-14.755908169266291</v>
      </c>
      <c r="J95" s="76">
        <f>D95 - F95</f>
        <v>2.4386649024928877</v>
      </c>
      <c r="K95" s="76">
        <f>E95 - F95</f>
        <v>-8.2363743507531133</v>
      </c>
      <c r="N95" s="82">
        <v>44075</v>
      </c>
      <c r="O95">
        <v>1.1660759999999999</v>
      </c>
      <c r="P95">
        <v>3.6483300000000001</v>
      </c>
      <c r="Q95">
        <v>7.5591929999999996</v>
      </c>
    </row>
    <row r="96" spans="1:17" x14ac:dyDescent="0.2">
      <c r="A96" s="74">
        <v>44105</v>
      </c>
      <c r="B96" s="73">
        <f>100 * (('price data'!B95 / 'price data'!B94) -1)</f>
        <v>9.9279332159394773</v>
      </c>
      <c r="C96" s="73">
        <f xml:space="preserve"> 100 * ((AMP.AX!F95 / AMP.AX!F94) -1)</f>
        <v>25.468923123364174</v>
      </c>
      <c r="D96" s="73">
        <f xml:space="preserve"> 100 * ((HVN.AX!F95 / HVN.AX!F94) -1)</f>
        <v>-1.9867446201412675</v>
      </c>
      <c r="E96" s="73">
        <f xml:space="preserve"> 100 * ((SUN.AX!F95 / SUN.AX!F94) -1)</f>
        <v>-2.8402370464677862</v>
      </c>
      <c r="F96" s="73">
        <f>'price data'!C95 / 12</f>
        <v>5.9166666666666666E-2</v>
      </c>
      <c r="H96" s="76">
        <f>B96 - F96</f>
        <v>9.8687665492728112</v>
      </c>
      <c r="I96" s="76">
        <f>C96 - F96</f>
        <v>25.409756456697508</v>
      </c>
      <c r="J96" s="76">
        <f>D96 - F96</f>
        <v>-2.0459112868079341</v>
      </c>
      <c r="K96" s="76">
        <f>E96 - F96</f>
        <v>-2.8994037131344528</v>
      </c>
      <c r="N96" s="82">
        <v>44105</v>
      </c>
      <c r="O96">
        <v>1.463063</v>
      </c>
      <c r="P96">
        <v>3.575847</v>
      </c>
      <c r="Q96">
        <v>7.3444940000000001</v>
      </c>
    </row>
    <row r="97" spans="1:17" x14ac:dyDescent="0.2">
      <c r="A97" s="74">
        <v>44136</v>
      </c>
      <c r="B97" s="73">
        <f>100 * (('price data'!B96 / 'price data'!B95) -1)</f>
        <v>1.6092908737633582</v>
      </c>
      <c r="C97" s="73">
        <f xml:space="preserve"> 100 * ((AMP.AX!F96 / AMP.AX!F95) -1)</f>
        <v>11.764701861779026</v>
      </c>
      <c r="D97" s="73">
        <f xml:space="preserve"> 100 * ((HVN.AX!F96 / HVN.AX!F95) -1)</f>
        <v>7.8480147500717967</v>
      </c>
      <c r="E97" s="73">
        <f xml:space="preserve"> 100 * ((SUN.AX!F96 / SUN.AX!F95) -1)</f>
        <v>22.898909033079761</v>
      </c>
      <c r="F97" s="73">
        <f>'price data'!C96 / 12</f>
        <v>5.7166666666666671E-2</v>
      </c>
      <c r="H97" s="76">
        <f>B97 - F97</f>
        <v>1.5521242070966916</v>
      </c>
      <c r="I97" s="76">
        <f>C97 - F97</f>
        <v>11.707535195112358</v>
      </c>
      <c r="J97" s="76">
        <f>D97 - F97</f>
        <v>7.7908480834051304</v>
      </c>
      <c r="K97" s="76">
        <f>E97 - F97</f>
        <v>22.841742366413094</v>
      </c>
      <c r="N97" s="82">
        <v>44136</v>
      </c>
      <c r="O97">
        <v>1.6351880000000001</v>
      </c>
      <c r="P97">
        <v>3.8564799999999999</v>
      </c>
      <c r="Q97">
        <v>9.0263030000000004</v>
      </c>
    </row>
    <row r="98" spans="1:17" x14ac:dyDescent="0.2">
      <c r="A98" s="74">
        <v>44166</v>
      </c>
      <c r="B98" s="73">
        <f>100 * (('price data'!B97 / 'price data'!B96) -1)</f>
        <v>0.29632440954074912</v>
      </c>
      <c r="C98" s="73">
        <f xml:space="preserve"> 100 * ((AMP.AX!F97 / AMP.AX!F96) -1)</f>
        <v>-8.7719577198462915</v>
      </c>
      <c r="D98" s="73">
        <f xml:space="preserve"> 100 * ((HVN.AX!F97 / HVN.AX!F96) -1)</f>
        <v>1.7353389619549464</v>
      </c>
      <c r="E98" s="73">
        <f xml:space="preserve"> 100 * ((SUN.AX!F97 / SUN.AX!F96) -1)</f>
        <v>-3.4687845067908785</v>
      </c>
      <c r="F98" s="73">
        <f>'price data'!C97 / 12</f>
        <v>5.7191666666666668E-2</v>
      </c>
      <c r="H98" s="76">
        <f>B98 - F98</f>
        <v>0.23913274287408245</v>
      </c>
      <c r="I98" s="76">
        <f>C98 - F98</f>
        <v>-8.8291493865129578</v>
      </c>
      <c r="J98" s="76">
        <f>D98 - F98</f>
        <v>1.6781472952882797</v>
      </c>
      <c r="K98" s="76">
        <f>E98 - F98</f>
        <v>-3.5259761734575452</v>
      </c>
      <c r="N98" s="82">
        <v>44166</v>
      </c>
      <c r="O98">
        <v>1.4917499999999999</v>
      </c>
      <c r="P98">
        <v>3.923403</v>
      </c>
      <c r="Q98">
        <v>8.7132000000000005</v>
      </c>
    </row>
    <row r="99" spans="1:17" x14ac:dyDescent="0.2">
      <c r="A99" s="74">
        <v>44197</v>
      </c>
      <c r="B99" s="73">
        <f>100 * (('price data'!B98 / 'price data'!B97) -1)</f>
        <v>1.0144231468948828</v>
      </c>
      <c r="C99" s="73">
        <f xml:space="preserve"> 100 * ((AMP.AX!F98 / AMP.AX!F97) -1)</f>
        <v>-4.8077090665325839</v>
      </c>
      <c r="D99" s="73">
        <f xml:space="preserve"> 100 * ((HVN.AX!F98 / HVN.AX!F97) -1)</f>
        <v>13.859295106824355</v>
      </c>
      <c r="E99" s="73">
        <f xml:space="preserve"> 100 * ((SUN.AX!F98 / SUN.AX!F97) -1)</f>
        <v>3.4907496671716443</v>
      </c>
      <c r="F99" s="73">
        <f>'price data'!C98 / 12</f>
        <v>5.4358333333333335E-2</v>
      </c>
      <c r="H99" s="76">
        <f>B99 - F99</f>
        <v>0.96006481356154949</v>
      </c>
      <c r="I99" s="76">
        <f>C99 - F99</f>
        <v>-4.862067399865917</v>
      </c>
      <c r="J99" s="76">
        <f>D99 - F99</f>
        <v>13.804936773491022</v>
      </c>
      <c r="K99" s="76">
        <f>E99 - F99</f>
        <v>3.4363913338383107</v>
      </c>
      <c r="N99" s="82">
        <v>44197</v>
      </c>
      <c r="O99">
        <v>1.420031</v>
      </c>
      <c r="P99">
        <v>4.4671589999999997</v>
      </c>
      <c r="Q99">
        <v>9.0173559999999995</v>
      </c>
    </row>
    <row r="100" spans="1:17" x14ac:dyDescent="0.2">
      <c r="A100" s="74">
        <v>44228</v>
      </c>
      <c r="B100" s="73">
        <f>100 * (('price data'!B99 / 'price data'!B98) -1)</f>
        <v>1.1050917788087533</v>
      </c>
      <c r="C100" s="73">
        <f xml:space="preserve"> 100 * ((AMP.AX!F99 / AMP.AX!F98) -1)</f>
        <v>1.0101187931812694</v>
      </c>
      <c r="D100" s="73">
        <f xml:space="preserve"> 100 * ((HVN.AX!F99 / HVN.AX!F98) -1)</f>
        <v>-1.8726667217352055</v>
      </c>
      <c r="E100" s="73">
        <f xml:space="preserve"> 100 * ((SUN.AX!F99 / SUN.AX!F98) -1)</f>
        <v>-1.3888771830678492</v>
      </c>
      <c r="F100" s="73">
        <f>'price data'!C99 / 12</f>
        <v>3.6666666666666667E-2</v>
      </c>
      <c r="H100" s="76">
        <f>B100 - F100</f>
        <v>1.0684251121420867</v>
      </c>
      <c r="I100" s="76">
        <f>C100 - F100</f>
        <v>0.97345212651460278</v>
      </c>
      <c r="J100" s="76">
        <f>D100 - F100</f>
        <v>-1.9093333884018722</v>
      </c>
      <c r="K100" s="76">
        <f>E100 - F100</f>
        <v>-1.4255438497345159</v>
      </c>
      <c r="N100" s="82">
        <v>44228</v>
      </c>
      <c r="O100">
        <v>1.434375</v>
      </c>
      <c r="P100">
        <v>4.3835040000000003</v>
      </c>
      <c r="Q100">
        <v>8.8921159999999997</v>
      </c>
    </row>
    <row r="101" spans="1:17" x14ac:dyDescent="0.2">
      <c r="A101" s="74">
        <v>44256</v>
      </c>
      <c r="B101" s="73">
        <f>100 * (('price data'!B100 / 'price data'!B99) -1)</f>
        <v>3.8960853889672631</v>
      </c>
      <c r="C101" s="73">
        <f xml:space="preserve"> 100 * ((AMP.AX!F100 / AMP.AX!F99) -1)</f>
        <v>-15.66668409586056</v>
      </c>
      <c r="D101" s="73">
        <f xml:space="preserve"> 100 * ((HVN.AX!F100 / HVN.AX!F99) -1)</f>
        <v>9.351149217612198</v>
      </c>
      <c r="E101" s="73">
        <f xml:space="preserve"> 100 * ((SUN.AX!F100 / SUN.AX!F99) -1)</f>
        <v>2.1214972904087137</v>
      </c>
      <c r="F101" s="73">
        <f>'price data'!C100 / 12</f>
        <v>1.8333333333333333E-2</v>
      </c>
      <c r="H101" s="76">
        <f>B101 - F101</f>
        <v>3.8777520556339296</v>
      </c>
      <c r="I101" s="76">
        <f>C101 - F101</f>
        <v>-15.685017429193893</v>
      </c>
      <c r="J101" s="76">
        <f>D101 - F101</f>
        <v>9.3328158842788653</v>
      </c>
      <c r="K101" s="76">
        <f>E101 - F101</f>
        <v>2.1031639570753802</v>
      </c>
      <c r="N101" s="82">
        <v>44256</v>
      </c>
      <c r="O101">
        <v>1.2096560000000001</v>
      </c>
      <c r="P101">
        <v>4.793412</v>
      </c>
      <c r="Q101">
        <v>9.080762</v>
      </c>
    </row>
    <row r="102" spans="1:17" x14ac:dyDescent="0.2">
      <c r="A102" s="74">
        <v>44287</v>
      </c>
      <c r="B102" s="73">
        <f>100 * (('price data'!B101 / 'price data'!B100) -1)</f>
        <v>0.40873990151837347</v>
      </c>
      <c r="C102" s="73">
        <f xml:space="preserve"> 100 * ((AMP.AX!F101 / AMP.AX!F100) -1)</f>
        <v>-11.857668626452478</v>
      </c>
      <c r="D102" s="73">
        <f xml:space="preserve"> 100 * ((HVN.AX!F101 / HVN.AX!F100) -1)</f>
        <v>-4.8288984965197956</v>
      </c>
      <c r="E102" s="73">
        <f xml:space="preserve"> 100 * ((SUN.AX!F101 / SUN.AX!F100) -1)</f>
        <v>6.1616194764271937</v>
      </c>
      <c r="F102" s="73">
        <f>'price data'!C101 / 12</f>
        <v>1.1666666666666667E-2</v>
      </c>
      <c r="H102" s="76">
        <f>B102 - F102</f>
        <v>0.39707323485170681</v>
      </c>
      <c r="I102" s="76">
        <f>C102 - F102</f>
        <v>-11.869335293119144</v>
      </c>
      <c r="J102" s="76">
        <f>D102 - F102</f>
        <v>-4.8405651631864623</v>
      </c>
      <c r="K102" s="76">
        <f>E102 - F102</f>
        <v>6.1499528097605269</v>
      </c>
      <c r="N102" s="82">
        <v>44287</v>
      </c>
      <c r="O102">
        <v>1.066219</v>
      </c>
      <c r="P102">
        <v>4.5619430000000003</v>
      </c>
      <c r="Q102">
        <v>9.6402839999999994</v>
      </c>
    </row>
    <row r="103" spans="1:17" x14ac:dyDescent="0.2">
      <c r="A103" s="74">
        <v>44317</v>
      </c>
      <c r="B103" s="73">
        <f>100 * (('price data'!B102 / 'price data'!B101) -1)</f>
        <v>1.1775151970493836</v>
      </c>
      <c r="C103" s="73">
        <f xml:space="preserve"> 100 * ((AMP.AX!F102 / AMP.AX!F101) -1)</f>
        <v>0.89681388157591968</v>
      </c>
      <c r="D103" s="73">
        <f xml:space="preserve"> 100 * ((HVN.AX!F102 / HVN.AX!F101) -1)</f>
        <v>0.94876240233601195</v>
      </c>
      <c r="E103" s="73">
        <f xml:space="preserve"> 100 * ((SUN.AX!F102 / SUN.AX!F101) -1)</f>
        <v>5.8039991352951903</v>
      </c>
      <c r="F103" s="73">
        <f>'price data'!C102 / 12</f>
        <v>2.5258333333333331E-2</v>
      </c>
      <c r="H103" s="76">
        <f>B103 - F103</f>
        <v>1.1522568637160502</v>
      </c>
      <c r="I103" s="76">
        <f>C103 - F103</f>
        <v>0.8715555482425863</v>
      </c>
      <c r="J103" s="76">
        <f>D103 - F103</f>
        <v>0.92350406900267856</v>
      </c>
      <c r="K103" s="76">
        <f>E103 - F103</f>
        <v>5.7787408019618569</v>
      </c>
      <c r="N103" s="82">
        <v>44317</v>
      </c>
      <c r="O103">
        <v>1.0757810000000001</v>
      </c>
      <c r="P103">
        <v>4.6052249999999999</v>
      </c>
      <c r="Q103">
        <v>10.199806000000001</v>
      </c>
    </row>
    <row r="104" spans="1:17" x14ac:dyDescent="0.2">
      <c r="A104" s="74">
        <v>44348</v>
      </c>
      <c r="B104" s="73">
        <f>100 * (('price data'!B103 / 'price data'!B102) -1)</f>
        <v>2.4072798952299967</v>
      </c>
      <c r="C104" s="73">
        <f xml:space="preserve"> 100 * ((AMP.AX!F103 / AMP.AX!F102) -1)</f>
        <v>0</v>
      </c>
      <c r="D104" s="73">
        <f xml:space="preserve"> 100 * ((HVN.AX!F103 / HVN.AX!F102) -1)</f>
        <v>3.007540348191462</v>
      </c>
      <c r="E104" s="73">
        <f xml:space="preserve"> 100 * ((SUN.AX!F103 / SUN.AX!F102) -1)</f>
        <v>-8.99330830409939E-2</v>
      </c>
      <c r="F104" s="73">
        <f>'price data'!C103 / 12</f>
        <v>4.1666666666666664E-2</v>
      </c>
      <c r="H104" s="76">
        <f>B104 - F104</f>
        <v>2.3656132285633302</v>
      </c>
      <c r="I104" s="76">
        <f>C104 - F104</f>
        <v>-4.1666666666666664E-2</v>
      </c>
      <c r="J104" s="76">
        <f>D104 - F104</f>
        <v>2.9658736815247955</v>
      </c>
      <c r="K104" s="76">
        <f>E104 - F104</f>
        <v>-0.13159974970766056</v>
      </c>
      <c r="N104" s="82">
        <v>44348</v>
      </c>
      <c r="O104">
        <v>1.0757810000000001</v>
      </c>
      <c r="P104">
        <v>4.7437290000000001</v>
      </c>
      <c r="Q104">
        <v>10.190633</v>
      </c>
    </row>
    <row r="105" spans="1:17" x14ac:dyDescent="0.2">
      <c r="A105" s="74">
        <v>44378</v>
      </c>
      <c r="B105" s="73">
        <f>100 * (('price data'!B104 / 'price data'!B103) -1)</f>
        <v>0.58932102834541311</v>
      </c>
      <c r="C105" s="73">
        <f xml:space="preserve"> 100 * ((AMP.AX!F104 / AMP.AX!F103) -1)</f>
        <v>-7.5555340724552718</v>
      </c>
      <c r="D105" s="73">
        <f xml:space="preserve"> 100 * ((HVN.AX!F104 / HVN.AX!F103) -1)</f>
        <v>3.4671247029499419</v>
      </c>
      <c r="E105" s="73">
        <f xml:space="preserve"> 100 * ((SUN.AX!F104 / SUN.AX!F103) -1)</f>
        <v>3.8703876393154424</v>
      </c>
      <c r="F105" s="73">
        <f>'price data'!C104 / 12</f>
        <v>4.8333333333333332E-2</v>
      </c>
      <c r="H105" s="76">
        <f>B105 - F105</f>
        <v>0.54098769501207977</v>
      </c>
      <c r="I105" s="76">
        <f>C105 - F105</f>
        <v>-7.6038674057886046</v>
      </c>
      <c r="J105" s="76">
        <f>D105 - F105</f>
        <v>3.4187913696166086</v>
      </c>
      <c r="K105" s="76">
        <f>E105 - F105</f>
        <v>3.822054305982109</v>
      </c>
      <c r="N105" s="82">
        <v>44378</v>
      </c>
      <c r="O105">
        <v>0.99450000000000005</v>
      </c>
      <c r="P105">
        <v>4.9081999999999999</v>
      </c>
      <c r="Q105">
        <v>10.585050000000001</v>
      </c>
    </row>
    <row r="106" spans="1:17" x14ac:dyDescent="0.2">
      <c r="A106" s="74">
        <v>44409</v>
      </c>
      <c r="B106" s="73">
        <f>100 * (('price data'!B105 / 'price data'!B104) -1)</f>
        <v>-1.0472233508525886</v>
      </c>
      <c r="C106" s="73">
        <f xml:space="preserve"> 100 * ((AMP.AX!F105 / AMP.AX!F104) -1)</f>
        <v>5.7692307692307487</v>
      </c>
      <c r="D106" s="73">
        <f xml:space="preserve"> 100 * ((HVN.AX!F105 / HVN.AX!F104) -1)</f>
        <v>-5.1146041318609665</v>
      </c>
      <c r="E106" s="73">
        <f xml:space="preserve"> 100 * ((SUN.AX!F105 / SUN.AX!F104) -1)</f>
        <v>8.1455826850132862</v>
      </c>
      <c r="F106" s="73">
        <f>'price data'!C105 / 12</f>
        <v>4.6666666666666669E-2</v>
      </c>
      <c r="H106" s="76">
        <f>B106 - F106</f>
        <v>-1.0938900175192552</v>
      </c>
      <c r="I106" s="76">
        <f>C106 - F106</f>
        <v>5.7225641025640819</v>
      </c>
      <c r="J106" s="76">
        <f>D106 - F106</f>
        <v>-5.1612707985276334</v>
      </c>
      <c r="K106" s="76">
        <f>E106 - F106</f>
        <v>8.0989160183466193</v>
      </c>
      <c r="N106" s="82">
        <v>44409</v>
      </c>
      <c r="O106">
        <v>1.0518749999999999</v>
      </c>
      <c r="P106">
        <v>4.657165</v>
      </c>
      <c r="Q106">
        <v>11.447264000000001</v>
      </c>
    </row>
    <row r="107" spans="1:17" x14ac:dyDescent="0.2">
      <c r="A107" s="74">
        <v>44440</v>
      </c>
      <c r="B107" s="73">
        <f>100 * (('price data'!B106 / 'price data'!B105) -1)</f>
        <v>1.1828127897427709</v>
      </c>
      <c r="C107" s="73">
        <f xml:space="preserve"> 100 * ((AMP.AX!F106 / AMP.AX!F105) -1)</f>
        <v>-9.9999524658348165</v>
      </c>
      <c r="D107" s="73">
        <f xml:space="preserve"> 100 * ((HVN.AX!F106 / HVN.AX!F105) -1)</f>
        <v>-6.5056101727123732</v>
      </c>
      <c r="E107" s="73">
        <f xml:space="preserve"> 100 * ((SUN.AX!F106 / SUN.AX!F105) -1)</f>
        <v>1.2749771473777427</v>
      </c>
      <c r="F107" s="73">
        <f>'price data'!C106 / 12</f>
        <v>0.04</v>
      </c>
      <c r="H107" s="76">
        <f>B107 - F107</f>
        <v>1.1428127897427709</v>
      </c>
      <c r="I107" s="76">
        <f>C107 - F107</f>
        <v>-10.039952465834816</v>
      </c>
      <c r="J107" s="76">
        <f>D107 - F107</f>
        <v>-6.5456101727123732</v>
      </c>
      <c r="K107" s="76">
        <f>E107 - F107</f>
        <v>1.2349771473777427</v>
      </c>
      <c r="N107" s="82">
        <v>44440</v>
      </c>
      <c r="O107">
        <v>0.94668799999999997</v>
      </c>
      <c r="P107">
        <v>4.3541879999999997</v>
      </c>
      <c r="Q107">
        <v>11.593214</v>
      </c>
    </row>
    <row r="108" spans="1:17" x14ac:dyDescent="0.2">
      <c r="A108" s="74">
        <v>44470</v>
      </c>
      <c r="B108" s="73">
        <f>100 * (('price data'!B107 / 'price data'!B106) -1)</f>
        <v>-0.67678129622600336</v>
      </c>
      <c r="C108" s="73">
        <f xml:space="preserve"> 100 * ((AMP.AX!F107 / AMP.AX!F106) -1)</f>
        <v>9.0908514737696233</v>
      </c>
      <c r="D108" s="73">
        <f xml:space="preserve"> 100 * ((HVN.AX!F107 / HVN.AX!F106) -1)</f>
        <v>-1.3916486839796405</v>
      </c>
      <c r="E108" s="73">
        <f xml:space="preserve"> 100 * ((SUN.AX!F107 / SUN.AX!F106) -1)</f>
        <v>-6.6878951772994082</v>
      </c>
      <c r="F108" s="73">
        <f>'price data'!C107 / 12</f>
        <v>5.2666666666666667E-2</v>
      </c>
      <c r="H108" s="76">
        <f>B108 - F108</f>
        <v>-0.72944796289267</v>
      </c>
      <c r="I108" s="76">
        <f>C108 - F108</f>
        <v>9.0381848071029562</v>
      </c>
      <c r="J108" s="76">
        <f>D108 - F108</f>
        <v>-1.4443153506463071</v>
      </c>
      <c r="K108" s="76">
        <f>E108 - F108</f>
        <v>-6.7405618439660753</v>
      </c>
      <c r="N108" s="82">
        <v>44470</v>
      </c>
      <c r="O108">
        <v>1.0327500000000001</v>
      </c>
      <c r="P108">
        <v>4.2935930000000004</v>
      </c>
      <c r="Q108">
        <v>10.817871999999999</v>
      </c>
    </row>
    <row r="109" spans="1:17" x14ac:dyDescent="0.2">
      <c r="A109" s="74">
        <v>44501</v>
      </c>
      <c r="B109" s="73">
        <f>100 * (('price data'!B108 / 'price data'!B107) -1)</f>
        <v>2.2642802541054996</v>
      </c>
      <c r="C109" s="73">
        <f xml:space="preserve"> 100 * ((AMP.AX!F108 / AMP.AX!F107) -1)</f>
        <v>-4.1666424594529179</v>
      </c>
      <c r="D109" s="73">
        <f xml:space="preserve"> 100 * ((HVN.AX!F108 / HVN.AX!F107) -1)</f>
        <v>5.3278221759724298</v>
      </c>
      <c r="E109" s="73">
        <f xml:space="preserve"> 100 * ((SUN.AX!F108 / SUN.AX!F107) -1)</f>
        <v>-7.6791905099265261</v>
      </c>
      <c r="F109" s="73">
        <f>'price data'!C108 / 12</f>
        <v>2.1313333333333333E-2</v>
      </c>
      <c r="H109" s="76">
        <f>B109 - F109</f>
        <v>2.2429669207721661</v>
      </c>
      <c r="I109" s="76">
        <f>C109 - F109</f>
        <v>-4.1879557927862514</v>
      </c>
      <c r="J109" s="76">
        <f>D109 - F109</f>
        <v>5.3065088426390963</v>
      </c>
      <c r="K109" s="76">
        <f>E109 - F109</f>
        <v>-7.7005038432598596</v>
      </c>
      <c r="N109" s="82">
        <v>44501</v>
      </c>
      <c r="O109">
        <v>0.98971900000000002</v>
      </c>
      <c r="P109">
        <v>4.522348</v>
      </c>
      <c r="Q109">
        <v>9.9871470000000002</v>
      </c>
    </row>
    <row r="110" spans="1:17" x14ac:dyDescent="0.2">
      <c r="A110" s="74">
        <v>44531</v>
      </c>
      <c r="B110" s="73">
        <f>100 * (('price data'!B109 / 'price data'!B108) -1)</f>
        <v>-6.3266831632126985</v>
      </c>
      <c r="C110" s="73">
        <f xml:space="preserve"> 100 * ((AMP.AX!F109 / AMP.AX!F108) -1)</f>
        <v>-2.4154330673655799</v>
      </c>
      <c r="D110" s="73">
        <f xml:space="preserve"> 100 * ((HVN.AX!F109 / HVN.AX!F108) -1)</f>
        <v>-2.564110501889727</v>
      </c>
      <c r="E110" s="73">
        <f xml:space="preserve"> 100 * ((SUN.AX!F109 / SUN.AX!F108) -1)</f>
        <v>2.3105397367236158</v>
      </c>
      <c r="F110" s="73">
        <f>'price data'!C109 / 12</f>
        <v>3.4999999999999996E-2</v>
      </c>
      <c r="H110" s="76">
        <f>B110 - F110</f>
        <v>-6.3616831632126987</v>
      </c>
      <c r="I110" s="76">
        <f>C110 - F110</f>
        <v>-2.4504330673655801</v>
      </c>
      <c r="J110" s="76">
        <f>D110 - F110</f>
        <v>-2.5991105018897271</v>
      </c>
      <c r="K110" s="76">
        <f>E110 - F110</f>
        <v>2.2755397367236156</v>
      </c>
      <c r="N110" s="82">
        <v>44531</v>
      </c>
      <c r="O110">
        <v>0.96581300000000003</v>
      </c>
      <c r="P110">
        <v>4.40639</v>
      </c>
      <c r="Q110">
        <v>10.217904000000001</v>
      </c>
    </row>
    <row r="111" spans="1:17" x14ac:dyDescent="0.2">
      <c r="A111" s="74">
        <v>44562</v>
      </c>
      <c r="B111" s="73">
        <f>100 * (('price data'!B110 / 'price data'!B109) -1)</f>
        <v>0.90117358942256587</v>
      </c>
      <c r="C111" s="73">
        <f xml:space="preserve"> 100 * ((AMP.AX!F110 / AMP.AX!F109) -1)</f>
        <v>-13.366355598858171</v>
      </c>
      <c r="D111" s="73">
        <f xml:space="preserve"> 100 * ((HVN.AX!F110 / HVN.AX!F109) -1)</f>
        <v>-0.60727715885339206</v>
      </c>
      <c r="E111" s="73">
        <f xml:space="preserve"> 100 * ((SUN.AX!F110 / SUN.AX!F109) -1)</f>
        <v>-0.27099491245955454</v>
      </c>
      <c r="F111" s="73">
        <f>'price data'!C110 / 12</f>
        <v>4.5000000000000005E-2</v>
      </c>
      <c r="H111" s="76">
        <f>B111 - F111</f>
        <v>0.85617358942256583</v>
      </c>
      <c r="I111" s="76">
        <f>C111 - F111</f>
        <v>-13.411355598858171</v>
      </c>
      <c r="J111" s="76">
        <f>D111 - F111</f>
        <v>-0.6522771588533921</v>
      </c>
      <c r="K111" s="76">
        <f>E111 - F111</f>
        <v>-0.31599491245955452</v>
      </c>
      <c r="N111" s="82">
        <v>44562</v>
      </c>
      <c r="O111">
        <v>0.83671899999999999</v>
      </c>
      <c r="P111">
        <v>4.3796309999999998</v>
      </c>
      <c r="Q111">
        <v>10.190213999999999</v>
      </c>
    </row>
    <row r="112" spans="1:17" x14ac:dyDescent="0.2">
      <c r="A112" s="74">
        <v>44593</v>
      </c>
      <c r="B112" s="73">
        <f>100 * (('price data'!B111 / 'price data'!B110) -1)</f>
        <v>4.4192642286399852</v>
      </c>
      <c r="C112" s="73">
        <f xml:space="preserve"> 100 * ((AMP.AX!F111 / AMP.AX!F110) -1)</f>
        <v>7.9999378524928888</v>
      </c>
      <c r="D112" s="73">
        <f xml:space="preserve"> 100 * ((HVN.AX!F111 / HVN.AX!F110) -1)</f>
        <v>6.924647304761522</v>
      </c>
      <c r="E112" s="73">
        <f xml:space="preserve"> 100 * ((SUN.AX!F111 / SUN.AX!F110) -1)</f>
        <v>-2.4456503072457503</v>
      </c>
      <c r="F112" s="73">
        <f>'price data'!C111 / 12</f>
        <v>4.7499999999999994E-2</v>
      </c>
      <c r="H112" s="76">
        <f>B112 - F112</f>
        <v>4.3717642286399849</v>
      </c>
      <c r="I112" s="76">
        <f>C112 - F112</f>
        <v>7.9524378524928885</v>
      </c>
      <c r="J112" s="76">
        <f>D112 - F112</f>
        <v>6.8771473047615217</v>
      </c>
      <c r="K112" s="76">
        <f>E112 - F112</f>
        <v>-2.4931503072457502</v>
      </c>
      <c r="N112" s="82">
        <v>44593</v>
      </c>
      <c r="O112">
        <v>0.90365600000000001</v>
      </c>
      <c r="P112">
        <v>4.6829049999999999</v>
      </c>
      <c r="Q112">
        <v>9.9409969999999994</v>
      </c>
    </row>
    <row r="113" spans="1:17" x14ac:dyDescent="0.2">
      <c r="A113" s="74">
        <v>44621</v>
      </c>
      <c r="B113" s="73">
        <f>100 * (('price data'!B112 / 'price data'!B111) -1)</f>
        <v>1.7197926324449275</v>
      </c>
      <c r="C113" s="73">
        <f xml:space="preserve"> 100 * ((AMP.AX!F112 / AMP.AX!F111) -1)</f>
        <v>2.1164027019131115</v>
      </c>
      <c r="D113" s="73">
        <f xml:space="preserve"> 100 * ((HVN.AX!F112 / HVN.AX!F111) -1)</f>
        <v>1.9047578372826335</v>
      </c>
      <c r="E113" s="73">
        <f xml:space="preserve"> 100 * ((SUN.AX!F112 / SUN.AX!F111) -1)</f>
        <v>5.2622589062244041</v>
      </c>
      <c r="F113" s="73">
        <f>'price data'!C112 / 12</f>
        <v>4.2500000000000003E-2</v>
      </c>
      <c r="H113" s="76">
        <f>B113 - F113</f>
        <v>1.6772926324449275</v>
      </c>
      <c r="I113" s="76">
        <f>C113 - F113</f>
        <v>2.0739027019131115</v>
      </c>
      <c r="J113" s="76">
        <f>D113 - F113</f>
        <v>1.8622578372826335</v>
      </c>
      <c r="K113" s="76">
        <f>E113 - F113</f>
        <v>5.2197589062244036</v>
      </c>
      <c r="N113" s="82">
        <v>44621</v>
      </c>
      <c r="O113">
        <v>0.92278099999999996</v>
      </c>
      <c r="P113">
        <v>4.7721030000000004</v>
      </c>
      <c r="Q113">
        <v>10.464117999999999</v>
      </c>
    </row>
    <row r="114" spans="1:17" x14ac:dyDescent="0.2">
      <c r="A114" s="74">
        <v>44652</v>
      </c>
      <c r="B114" s="73">
        <f>100 * (('price data'!B113 / 'price data'!B112) -1)</f>
        <v>-0.83187840197186391</v>
      </c>
      <c r="C114" s="73">
        <f xml:space="preserve"> 100 * ((AMP.AX!F113 / AMP.AX!F112) -1)</f>
        <v>20.20728645258194</v>
      </c>
      <c r="D114" s="73">
        <f xml:space="preserve"> 100 * ((HVN.AX!F113 / HVN.AX!F112) -1)</f>
        <v>-1.4064449153758929</v>
      </c>
      <c r="E114" s="73">
        <f xml:space="preserve"> 100 * ((SUN.AX!F113 / SUN.AX!F112) -1)</f>
        <v>3.0575534411978245</v>
      </c>
      <c r="F114" s="73">
        <f>'price data'!C113 / 12</f>
        <v>6.9166666666666668E-2</v>
      </c>
      <c r="H114" s="76">
        <f>B114 - F114</f>
        <v>-0.90104506863853062</v>
      </c>
      <c r="I114" s="76">
        <f>C114 - F114</f>
        <v>20.138119785915272</v>
      </c>
      <c r="J114" s="76">
        <f>D114 - F114</f>
        <v>-1.4756115820425595</v>
      </c>
      <c r="K114" s="76">
        <f>E114 - F114</f>
        <v>2.9883867745311576</v>
      </c>
      <c r="N114" s="82">
        <v>44652</v>
      </c>
      <c r="O114">
        <v>1.1092500000000001</v>
      </c>
      <c r="P114">
        <v>4.7049859999999999</v>
      </c>
      <c r="Q114">
        <v>10.784064000000001</v>
      </c>
    </row>
    <row r="115" spans="1:17" x14ac:dyDescent="0.2">
      <c r="A115" s="74">
        <v>44682</v>
      </c>
      <c r="B115" s="73">
        <f>100 * (('price data'!B114 / 'price data'!B113) -1)</f>
        <v>-3.4900579950290056</v>
      </c>
      <c r="C115" s="73">
        <f xml:space="preserve"> 100 * ((AMP.AX!F114 / AMP.AX!F113) -1)</f>
        <v>-5.603425738111345</v>
      </c>
      <c r="D115" s="73">
        <f xml:space="preserve"> 100 * ((HVN.AX!F114 / HVN.AX!F113) -1)</f>
        <v>-13.948925671617307</v>
      </c>
      <c r="E115" s="73">
        <f xml:space="preserve"> 100 * ((SUN.AX!F114 / SUN.AX!F113) -1)</f>
        <v>-0.95986077233963796</v>
      </c>
      <c r="F115" s="73">
        <f>'price data'!C114 / 12</f>
        <v>6.4383333333333334E-2</v>
      </c>
      <c r="H115" s="76">
        <f>B115 - F115</f>
        <v>-3.5544413283623388</v>
      </c>
      <c r="I115" s="76">
        <f>C115 - F115</f>
        <v>-5.6678090714446787</v>
      </c>
      <c r="J115" s="76">
        <f>D115 - F115</f>
        <v>-14.01330900495064</v>
      </c>
      <c r="K115" s="76">
        <f>E115 - F115</f>
        <v>-1.0242441056729712</v>
      </c>
      <c r="N115" s="82">
        <v>44682</v>
      </c>
      <c r="O115">
        <v>1.047094</v>
      </c>
      <c r="P115">
        <v>4.0486909999999998</v>
      </c>
      <c r="Q115">
        <v>10.680552</v>
      </c>
    </row>
    <row r="116" spans="1:17" x14ac:dyDescent="0.2">
      <c r="A116" s="74">
        <v>44713</v>
      </c>
      <c r="B116" s="73">
        <f>100 * (('price data'!B115 / 'price data'!B114) -1)</f>
        <v>-9.5061165361090225</v>
      </c>
      <c r="C116" s="73">
        <f xml:space="preserve"> 100 * ((AMP.AX!F115 / AMP.AX!F114) -1)</f>
        <v>-12.785385075265443</v>
      </c>
      <c r="D116" s="73">
        <f xml:space="preserve"> 100 * ((HVN.AX!F115 / HVN.AX!F114) -1)</f>
        <v>-15.29679592737504</v>
      </c>
      <c r="E116" s="73">
        <f xml:space="preserve"> 100 * ((SUN.AX!F115 / SUN.AX!F114) -1)</f>
        <v>-3.2599064168219116</v>
      </c>
      <c r="F116" s="73">
        <f>'price data'!C115 / 12</f>
        <v>5.5833333333333339E-2</v>
      </c>
      <c r="H116" s="76">
        <f>B116 - F116</f>
        <v>-9.5619498694423566</v>
      </c>
      <c r="I116" s="76">
        <f>C116 - F116</f>
        <v>-12.841218408598778</v>
      </c>
      <c r="J116" s="76">
        <f>D116 - F116</f>
        <v>-15.352629260708374</v>
      </c>
      <c r="K116" s="76">
        <f>E116 - F116</f>
        <v>-3.3157397501552448</v>
      </c>
      <c r="N116" s="82">
        <v>44713</v>
      </c>
      <c r="O116">
        <v>0.913219</v>
      </c>
      <c r="P116">
        <v>3.4293710000000002</v>
      </c>
      <c r="Q116">
        <v>10.332376</v>
      </c>
    </row>
    <row r="117" spans="1:17" x14ac:dyDescent="0.2">
      <c r="A117" s="74">
        <v>44743</v>
      </c>
      <c r="B117" s="73">
        <f>100 * (('price data'!B116 / 'price data'!B115) -1)</f>
        <v>6.3336544875120415</v>
      </c>
      <c r="C117" s="73">
        <f xml:space="preserve"> 100 * ((AMP.AX!F116 / AMP.AX!F115) -1)</f>
        <v>13.612506967113024</v>
      </c>
      <c r="D117" s="73">
        <f xml:space="preserve"> 100 * ((HVN.AX!F116 / HVN.AX!F115) -1)</f>
        <v>11.590288714752649</v>
      </c>
      <c r="E117" s="73">
        <f xml:space="preserve"> 100 * ((SUN.AX!F116 / SUN.AX!F115) -1)</f>
        <v>1.9125513821796503</v>
      </c>
      <c r="F117" s="73">
        <f>'price data'!C116 / 12</f>
        <v>4.3333333333333335E-2</v>
      </c>
      <c r="H117" s="76">
        <f>B117 - F117</f>
        <v>6.2903211541787085</v>
      </c>
      <c r="I117" s="76">
        <f>C117 - F117</f>
        <v>13.569173633779691</v>
      </c>
      <c r="J117" s="76">
        <f>D117 - F117</f>
        <v>11.546955381419316</v>
      </c>
      <c r="K117" s="76">
        <f>E117 - F117</f>
        <v>1.8692180488463168</v>
      </c>
      <c r="N117" s="82">
        <v>44743</v>
      </c>
      <c r="O117">
        <v>1.037531</v>
      </c>
      <c r="P117">
        <v>3.8268450000000001</v>
      </c>
      <c r="Q117">
        <v>10.529987999999999</v>
      </c>
    </row>
    <row r="118" spans="1:17" x14ac:dyDescent="0.2">
      <c r="A118" s="74">
        <v>44774</v>
      </c>
      <c r="B118" s="73">
        <f>100 * (('price data'!B117 / 'price data'!B116) -1)</f>
        <v>0.72904179096155985</v>
      </c>
      <c r="C118" s="73">
        <f xml:space="preserve"> 100 * ((AMP.AX!F117 / AMP.AX!F116) -1)</f>
        <v>7.373273666039859</v>
      </c>
      <c r="D118" s="73">
        <f xml:space="preserve"> 100 * ((HVN.AX!F117 / HVN.AX!F116) -1)</f>
        <v>2.1739056585777572</v>
      </c>
      <c r="E118" s="73">
        <f xml:space="preserve"> 100 * ((SUN.AX!F117 / SUN.AX!F116) -1)</f>
        <v>-2.5915888982969371</v>
      </c>
      <c r="F118" s="73">
        <f>'price data'!C117 / 12</f>
        <v>3.7499999999999999E-2</v>
      </c>
      <c r="H118" s="76">
        <f>B118 - F118</f>
        <v>0.69154179096155988</v>
      </c>
      <c r="I118" s="76">
        <f>C118 - F118</f>
        <v>7.3357736660398594</v>
      </c>
      <c r="J118" s="76">
        <f>D118 - F118</f>
        <v>2.1364056585777571</v>
      </c>
      <c r="K118" s="76">
        <f>E118 - F118</f>
        <v>-2.6290888982969371</v>
      </c>
      <c r="N118" s="82">
        <v>44774</v>
      </c>
      <c r="O118">
        <v>1.114031</v>
      </c>
      <c r="P118">
        <v>3.910037</v>
      </c>
      <c r="Q118">
        <v>10.257094</v>
      </c>
    </row>
    <row r="119" spans="1:17" x14ac:dyDescent="0.2">
      <c r="A119" s="74">
        <v>44805</v>
      </c>
      <c r="B119" s="73">
        <f>100 * (('price data'!B118 / 'price data'!B117) -1)</f>
        <v>-7.5725495080333882</v>
      </c>
      <c r="C119" s="73">
        <f xml:space="preserve"> 100 * ((AMP.AX!F118 / AMP.AX!F117) -1)</f>
        <v>-6.0085401573205743</v>
      </c>
      <c r="D119" s="73">
        <f xml:space="preserve"> 100 * ((HVN.AX!F118 / HVN.AX!F117) -1)</f>
        <v>-4.4917222010942615</v>
      </c>
      <c r="E119" s="73">
        <f xml:space="preserve"> 100 * ((SUN.AX!F118 / SUN.AX!F117) -1)</f>
        <v>-6.6118434714549812</v>
      </c>
      <c r="F119" s="73">
        <f>'price data'!C118 / 12</f>
        <v>0.03</v>
      </c>
      <c r="H119" s="76">
        <f>B119 - F119</f>
        <v>-7.6025495080333885</v>
      </c>
      <c r="I119" s="76">
        <f>C119 - F119</f>
        <v>-6.0385401573205746</v>
      </c>
      <c r="J119" s="76">
        <f>D119 - F119</f>
        <v>-4.5217222010942617</v>
      </c>
      <c r="K119" s="76">
        <f>E119 - F119</f>
        <v>-6.6418434714549814</v>
      </c>
      <c r="N119" s="82">
        <v>44805</v>
      </c>
      <c r="O119">
        <v>1.047094</v>
      </c>
      <c r="P119">
        <v>3.7344089999999999</v>
      </c>
      <c r="Q119">
        <v>9.5789109999999997</v>
      </c>
    </row>
    <row r="120" spans="1:17" x14ac:dyDescent="0.2">
      <c r="A120" s="74">
        <v>44835</v>
      </c>
      <c r="B120" s="73">
        <f>100 * (('price data'!B119 / 'price data'!B118) -1)</f>
        <v>12.004970878438058</v>
      </c>
      <c r="C120" s="73">
        <f xml:space="preserve"> 100 * ((AMP.AX!F119 / AMP.AX!F118) -1)</f>
        <v>15.068465677389042</v>
      </c>
      <c r="D120" s="73">
        <f xml:space="preserve"> 100 * ((HVN.AX!F119 / HVN.AX!F118) -1)</f>
        <v>2.9702959691881636</v>
      </c>
      <c r="E120" s="73">
        <f xml:space="preserve"> 100 * ((SUN.AX!F119 / SUN.AX!F118) -1)</f>
        <v>13.75871432566813</v>
      </c>
      <c r="F120" s="73">
        <f>'price data'!C119 / 12</f>
        <v>2.3333333333333334E-2</v>
      </c>
      <c r="H120" s="76">
        <f>B120 - F120</f>
        <v>11.981637545104725</v>
      </c>
      <c r="I120" s="76">
        <f>C120 - F120</f>
        <v>15.045132344055709</v>
      </c>
      <c r="J120" s="76">
        <f>D120 - F120</f>
        <v>2.9469626358548302</v>
      </c>
      <c r="K120" s="76">
        <f>E120 - F120</f>
        <v>13.735380992334797</v>
      </c>
      <c r="N120" s="82">
        <v>44835</v>
      </c>
      <c r="O120">
        <v>1.2048749999999999</v>
      </c>
      <c r="P120">
        <v>3.845332</v>
      </c>
      <c r="Q120">
        <v>10.896846</v>
      </c>
    </row>
    <row r="121" spans="1:17" x14ac:dyDescent="0.2">
      <c r="A121" s="74">
        <v>44866</v>
      </c>
      <c r="B121" s="73">
        <f>100 * (('price data'!B120 / 'price data'!B119) -1)</f>
        <v>0.56144478457897939</v>
      </c>
      <c r="C121" s="73">
        <f xml:space="preserve"> 100 * ((AMP.AX!F120 / AMP.AX!F119) -1)</f>
        <v>7.9365079365079527</v>
      </c>
      <c r="D121" s="73">
        <f xml:space="preserve"> 100 * ((HVN.AX!F120 / HVN.AX!F119) -1)</f>
        <v>6.6612453749117284</v>
      </c>
      <c r="E121" s="73">
        <f xml:space="preserve"> 100 * ((SUN.AX!F120 / SUN.AX!F119) -1)</f>
        <v>4.4697704271492888</v>
      </c>
      <c r="F121" s="73">
        <f>'price data'!C120 / 12</f>
        <v>2.4999999999999998E-2</v>
      </c>
      <c r="H121" s="76">
        <f>B121 - F121</f>
        <v>0.53644478457897937</v>
      </c>
      <c r="I121" s="76">
        <f>C121 - F121</f>
        <v>7.9115079365079524</v>
      </c>
      <c r="J121" s="76">
        <f>D121 - F121</f>
        <v>6.6362453749117281</v>
      </c>
      <c r="K121" s="76">
        <f>E121 - F121</f>
        <v>4.4447704271492885</v>
      </c>
      <c r="N121" s="82">
        <v>44866</v>
      </c>
      <c r="O121">
        <v>1.3005</v>
      </c>
      <c r="P121">
        <v>4.1014790000000003</v>
      </c>
      <c r="Q121">
        <v>11.38391</v>
      </c>
    </row>
    <row r="122" spans="1:17" x14ac:dyDescent="0.2">
      <c r="A122" s="74">
        <v>44896</v>
      </c>
      <c r="B122" s="73">
        <f>100 * (('price data'!B121 / 'price data'!B120) -1)</f>
        <v>2.1720924668005015</v>
      </c>
      <c r="C122" s="73">
        <f xml:space="preserve"> 100 * ((AMP.AX!F121 / AMP.AX!F120) -1)</f>
        <v>-3.3088043060361394</v>
      </c>
      <c r="D122" s="73">
        <f xml:space="preserve"> 100 * ((HVN.AX!F121 / HVN.AX!F120) -1)</f>
        <v>-2.8235424343267423</v>
      </c>
      <c r="E122" s="73">
        <f xml:space="preserve"> 100 * ((SUN.AX!F121 / SUN.AX!F120) -1)</f>
        <v>1.0067015638739241</v>
      </c>
      <c r="F122" s="73">
        <f>'price data'!C121 / 12</f>
        <v>1.9166666666666669E-2</v>
      </c>
      <c r="H122" s="76">
        <f>B122 - F122</f>
        <v>2.1529258001338349</v>
      </c>
      <c r="I122" s="76">
        <f>C122 - F122</f>
        <v>-3.327970972702806</v>
      </c>
      <c r="J122" s="76">
        <f>D122 - F122</f>
        <v>-2.8427091009934089</v>
      </c>
      <c r="K122" s="76">
        <f>E122 - F122</f>
        <v>0.9875348972072574</v>
      </c>
      <c r="N122" s="82">
        <v>44896</v>
      </c>
      <c r="O122">
        <v>1.2574689999999999</v>
      </c>
      <c r="P122">
        <v>3.9856720000000001</v>
      </c>
      <c r="Q122">
        <v>11.498512</v>
      </c>
    </row>
    <row r="123" spans="1:17" x14ac:dyDescent="0.2">
      <c r="A123" s="74">
        <v>44927</v>
      </c>
      <c r="B123" s="73">
        <f>100 * (('price data'!B122 / 'price data'!B121) -1)</f>
        <v>-3.0067264282275796</v>
      </c>
      <c r="C123" s="73">
        <f xml:space="preserve"> 100 * ((AMP.AX!F122 / AMP.AX!F121) -1)</f>
        <v>1.5209122451527612</v>
      </c>
      <c r="D123" s="73">
        <f xml:space="preserve"> 100 * ((HVN.AX!F122 / HVN.AX!F121) -1)</f>
        <v>8.2324385950474532</v>
      </c>
      <c r="E123" s="73">
        <f xml:space="preserve"> 100 * ((SUN.AX!F122 / SUN.AX!F121) -1)</f>
        <v>4.0697700711187723</v>
      </c>
      <c r="F123" s="73">
        <f>'price data'!C122 / 12</f>
        <v>0.02</v>
      </c>
      <c r="H123" s="76">
        <f>B123 - F123</f>
        <v>-3.0267264282275796</v>
      </c>
      <c r="I123" s="76">
        <f>C123 - F123</f>
        <v>1.5009122451527612</v>
      </c>
      <c r="J123" s="76">
        <f>D123 - F123</f>
        <v>8.2124385950474537</v>
      </c>
      <c r="K123" s="76">
        <f>E123 - F123</f>
        <v>4.0497700711187727</v>
      </c>
      <c r="N123" s="82">
        <v>44927</v>
      </c>
      <c r="O123">
        <v>1.276594</v>
      </c>
      <c r="P123">
        <v>4.31379</v>
      </c>
      <c r="Q123">
        <v>11.966475000000001</v>
      </c>
    </row>
    <row r="124" spans="1:17" x14ac:dyDescent="0.2">
      <c r="A124" s="74">
        <v>44958</v>
      </c>
      <c r="B124" s="73">
        <f>100 * (('price data'!B123 / 'price data'!B122) -1)</f>
        <v>-1.0959087860496264</v>
      </c>
      <c r="C124" s="73">
        <f xml:space="preserve"> 100 * ((AMP.AX!F123 / AMP.AX!F122) -1)</f>
        <v>-22.471905711604467</v>
      </c>
      <c r="D124" s="73">
        <f xml:space="preserve"> 100 * ((HVN.AX!F123 / HVN.AX!F122) -1)</f>
        <v>-13.870239395056327</v>
      </c>
      <c r="E124" s="73">
        <f xml:space="preserve"> 100 * ((SUN.AX!F123 / SUN.AX!F122) -1)</f>
        <v>2.5538682026244208</v>
      </c>
      <c r="F124" s="73">
        <f>'price data'!C123 / 12</f>
        <v>2.8333333333333335E-2</v>
      </c>
      <c r="H124" s="76">
        <f>B124 - F124</f>
        <v>-1.1242421193829597</v>
      </c>
      <c r="I124" s="76">
        <f>C124 - F124</f>
        <v>-22.5002390449378</v>
      </c>
      <c r="J124" s="76">
        <f>D124 - F124</f>
        <v>-13.898572728389661</v>
      </c>
      <c r="K124" s="76">
        <f>E124 - F124</f>
        <v>2.5255348692910875</v>
      </c>
      <c r="N124" s="82">
        <v>44958</v>
      </c>
      <c r="O124">
        <v>0.98971900000000002</v>
      </c>
      <c r="P124">
        <v>3.7154569999999998</v>
      </c>
      <c r="Q124">
        <v>12.272083</v>
      </c>
    </row>
    <row r="125" spans="1:17" x14ac:dyDescent="0.2">
      <c r="A125" s="74">
        <v>44986</v>
      </c>
      <c r="B125" s="73">
        <f>100 * (('price data'!B124 / 'price data'!B123) -1)</f>
        <v>1.7319246470372862</v>
      </c>
      <c r="C125" s="73">
        <f xml:space="preserve"> 100 * ((AMP.AX!F124 / AMP.AX!F123) -1)</f>
        <v>1.4493002559312185</v>
      </c>
      <c r="D125" s="73">
        <f xml:space="preserve"> 100 * ((HVN.AX!F124 / HVN.AX!F123) -1)</f>
        <v>-7.0130000158795998</v>
      </c>
      <c r="E125" s="73">
        <f xml:space="preserve"> 100 * ((SUN.AX!F124 / SUN.AX!F123) -1)</f>
        <v>-3.3060972615651329</v>
      </c>
      <c r="F125" s="73">
        <f>'price data'!C124 / 12</f>
        <v>3.1666666666666669E-2</v>
      </c>
      <c r="H125" s="76">
        <f>B125 - F125</f>
        <v>1.7002579803706195</v>
      </c>
      <c r="I125" s="76">
        <f>C125 - F125</f>
        <v>1.4176335892645517</v>
      </c>
      <c r="J125" s="76">
        <f>D125 - F125</f>
        <v>-7.044666682546266</v>
      </c>
      <c r="K125" s="76">
        <f>E125 - F125</f>
        <v>-3.3377639282317997</v>
      </c>
      <c r="N125" s="82">
        <v>44986</v>
      </c>
      <c r="O125">
        <v>1.0040629999999999</v>
      </c>
      <c r="P125">
        <v>3.4548920000000001</v>
      </c>
      <c r="Q125">
        <v>11.866356</v>
      </c>
    </row>
    <row r="126" spans="1:17" x14ac:dyDescent="0.2">
      <c r="A126" s="74">
        <v>45017</v>
      </c>
      <c r="B126" s="73">
        <f>100 * (('price data'!B125 / 'price data'!B124) -1)</f>
        <v>-1.9317424343420875</v>
      </c>
      <c r="C126" s="73">
        <f xml:space="preserve"> 100 * ((AMP.AX!F125 / AMP.AX!F124) -1)</f>
        <v>10.770838084861211</v>
      </c>
      <c r="D126" s="73">
        <f xml:space="preserve"> 100 * ((HVN.AX!F125 / HVN.AX!F124) -1)</f>
        <v>4.489518051504926</v>
      </c>
      <c r="E126" s="73">
        <f xml:space="preserve"> 100 * ((SUN.AX!F125 / SUN.AX!F124) -1)</f>
        <v>3.0553187516032754</v>
      </c>
      <c r="F126" s="73">
        <f>'price data'!C125 / 12</f>
        <v>3.4166666666666665E-2</v>
      </c>
      <c r="H126" s="76">
        <f>B126 - F126</f>
        <v>-1.9659091010087542</v>
      </c>
      <c r="I126" s="76">
        <f>C126 - F126</f>
        <v>10.736671418194545</v>
      </c>
      <c r="J126" s="76">
        <f>D126 - F126</f>
        <v>4.4553513848382593</v>
      </c>
      <c r="K126" s="76">
        <f>E126 - F126</f>
        <v>3.0211520849366087</v>
      </c>
      <c r="N126" s="82">
        <v>45017</v>
      </c>
      <c r="O126">
        <v>1.112209</v>
      </c>
      <c r="P126">
        <v>3.61</v>
      </c>
      <c r="Q126">
        <v>12.228911</v>
      </c>
    </row>
    <row r="127" spans="1:17" x14ac:dyDescent="0.2">
      <c r="A127" s="74">
        <v>45047</v>
      </c>
      <c r="B127" s="73">
        <f>100 * (('price data'!B126 / 'price data'!B125) -1)</f>
        <v>-1.1228776117779837</v>
      </c>
      <c r="C127" s="73">
        <f xml:space="preserve"> 100 * ((AMP.AX!F126 / AMP.AX!F125) -1)</f>
        <v>-3.5242476908566633</v>
      </c>
      <c r="D127" s="73">
        <f xml:space="preserve"> 100 * ((HVN.AX!F126 / HVN.AX!F125) -1)</f>
        <v>-6.6481994459833711</v>
      </c>
      <c r="E127" s="73">
        <f xml:space="preserve"> 100 * ((SUN.AX!F126 / SUN.AX!F125) -1)</f>
        <v>6.5705196480700501</v>
      </c>
      <c r="F127" s="73">
        <f>'price data'!C126 / 12</f>
        <v>5.4358333333333335E-2</v>
      </c>
      <c r="H127" s="76">
        <f>B127 - F127</f>
        <v>-1.177235945111317</v>
      </c>
      <c r="I127" s="76">
        <f>C127 - F127</f>
        <v>-3.5786060241899968</v>
      </c>
      <c r="J127" s="76">
        <f>D127 - F127</f>
        <v>-6.7025577793167042</v>
      </c>
      <c r="K127" s="76">
        <f>E127 - F127</f>
        <v>6.516161314736717</v>
      </c>
      <c r="N127" s="82">
        <v>45047</v>
      </c>
      <c r="O127">
        <v>1.0730120000000001</v>
      </c>
      <c r="P127">
        <v>3.37</v>
      </c>
      <c r="Q127">
        <v>13.032413999999999</v>
      </c>
    </row>
    <row r="128" spans="1:17" x14ac:dyDescent="0.2">
      <c r="A128" s="74">
        <v>45078</v>
      </c>
      <c r="B128" s="73">
        <f>100 * (('price data'!B127 / 'price data'!B126) -1)</f>
        <v>1.7598130198666295</v>
      </c>
      <c r="C128" s="73">
        <f xml:space="preserve"> 100 * ((AMP.AX!F127 / AMP.AX!F126) -1)</f>
        <v>3.1963295843848938</v>
      </c>
      <c r="D128" s="73">
        <f xml:space="preserve"> 100 * ((HVN.AX!F127 / HVN.AX!F126) -1)</f>
        <v>3.2640949554896048</v>
      </c>
      <c r="E128" s="73">
        <f xml:space="preserve"> 100 * ((SUN.AX!F127 / SUN.AX!F126) -1)</f>
        <v>1.4285687977684036</v>
      </c>
      <c r="F128" s="73">
        <f>'price data'!C127 / 12</f>
        <v>3.6666666666666667E-2</v>
      </c>
      <c r="H128" s="76">
        <f>B128 - F128</f>
        <v>1.7231463531999629</v>
      </c>
      <c r="I128" s="76">
        <f>C128 - F128</f>
        <v>3.1596629177182272</v>
      </c>
      <c r="J128" s="76">
        <f>D128 - F128</f>
        <v>3.2274282888229382</v>
      </c>
      <c r="K128" s="76">
        <f>E128 - F128</f>
        <v>1.391902131101737</v>
      </c>
      <c r="N128" s="82">
        <v>45078</v>
      </c>
      <c r="O128">
        <v>1.1073090000000001</v>
      </c>
      <c r="P128">
        <v>3.48</v>
      </c>
      <c r="Q128">
        <v>13.218591</v>
      </c>
    </row>
    <row r="129" spans="1:9" ht="40" customHeight="1" x14ac:dyDescent="0.2">
      <c r="B129" s="42"/>
      <c r="C129" s="42"/>
      <c r="D129" s="42"/>
      <c r="E129" s="42"/>
      <c r="F129" s="42"/>
      <c r="H129" s="60"/>
      <c r="I129"/>
    </row>
    <row r="130" spans="1:9" ht="27" customHeight="1" x14ac:dyDescent="0.2">
      <c r="A130" s="75" t="s">
        <v>28</v>
      </c>
      <c r="B130" s="75" t="s">
        <v>51</v>
      </c>
      <c r="C130" s="75" t="s">
        <v>52</v>
      </c>
      <c r="D130" s="75" t="s">
        <v>54</v>
      </c>
      <c r="E130" s="75" t="s">
        <v>53</v>
      </c>
      <c r="F130" s="75" t="s">
        <v>55</v>
      </c>
      <c r="G130" s="8"/>
    </row>
    <row r="131" spans="1:9" ht="31" customHeight="1" x14ac:dyDescent="0.2">
      <c r="A131" s="73" t="s">
        <v>56</v>
      </c>
      <c r="B131" s="76">
        <f>AVERAGE(B4:B128)</f>
        <v>0.37845748558691755</v>
      </c>
      <c r="C131" s="76">
        <f t="shared" ref="C131:F131" si="0">AVERAGE(C4:C128)</f>
        <v>-0.51495164420969219</v>
      </c>
      <c r="D131" s="76">
        <f t="shared" si="0"/>
        <v>1.3939670991669326</v>
      </c>
      <c r="E131" s="76">
        <f t="shared" si="0"/>
        <v>0.69464389932110482</v>
      </c>
      <c r="F131" s="76">
        <f t="shared" si="0"/>
        <v>3.8399800000000019E-2</v>
      </c>
    </row>
    <row r="132" spans="1:9" ht="37" customHeight="1" x14ac:dyDescent="0.2">
      <c r="A132" s="77" t="s">
        <v>57</v>
      </c>
      <c r="B132" s="76">
        <f>_xlfn.STDEV.S(B4:B128)</f>
        <v>4.0235978736790088</v>
      </c>
      <c r="C132" s="76">
        <f t="shared" ref="C132:F132" si="1">_xlfn.STDEV.S(C4:C128)</f>
        <v>8.7535310964637798</v>
      </c>
      <c r="D132" s="76">
        <f t="shared" si="1"/>
        <v>7.9359394288196432</v>
      </c>
      <c r="E132" s="76">
        <f t="shared" si="1"/>
        <v>5.5059526681207975</v>
      </c>
      <c r="F132" s="76">
        <f t="shared" si="1"/>
        <v>1.2948089503902627E-2</v>
      </c>
    </row>
    <row r="133" spans="1:9" ht="55" customHeight="1" x14ac:dyDescent="0.2">
      <c r="A133" s="77" t="s">
        <v>58</v>
      </c>
      <c r="B133" s="76">
        <f>B132/B131</f>
        <v>10.631571647840847</v>
      </c>
      <c r="C133" s="76">
        <f t="shared" ref="C133:F133" si="2">C132/C131</f>
        <v>-16.998743852732076</v>
      </c>
      <c r="D133" s="76">
        <f t="shared" si="2"/>
        <v>5.6930607856974147</v>
      </c>
      <c r="E133" s="76">
        <f t="shared" si="2"/>
        <v>7.9262952910144628</v>
      </c>
      <c r="F133" s="76">
        <f t="shared" si="2"/>
        <v>0.33719158703697993</v>
      </c>
      <c r="G133" s="17"/>
    </row>
    <row r="134" spans="1:9" x14ac:dyDescent="0.2">
      <c r="G134" s="41"/>
    </row>
    <row r="135" spans="1:9" x14ac:dyDescent="0.2">
      <c r="G135" s="17"/>
    </row>
    <row r="136" spans="1:9" x14ac:dyDescent="0.2">
      <c r="G136" s="17"/>
    </row>
    <row r="137" spans="1:9" x14ac:dyDescent="0.2">
      <c r="G137" s="17"/>
    </row>
    <row r="138" spans="1:9" x14ac:dyDescent="0.2">
      <c r="G138" s="17"/>
    </row>
    <row r="139" spans="1:9" x14ac:dyDescent="0.2">
      <c r="G139" s="17"/>
    </row>
    <row r="140" spans="1:9" x14ac:dyDescent="0.2">
      <c r="G140" s="17"/>
    </row>
    <row r="141" spans="1:9" x14ac:dyDescent="0.2">
      <c r="G141" s="17"/>
    </row>
    <row r="142" spans="1:9" x14ac:dyDescent="0.2">
      <c r="G142" s="17"/>
    </row>
    <row r="143" spans="1:9" x14ac:dyDescent="0.2">
      <c r="G143" s="17"/>
    </row>
    <row r="144" spans="1:9" x14ac:dyDescent="0.2">
      <c r="G144" s="17"/>
    </row>
    <row r="145" spans="6:7" x14ac:dyDescent="0.2">
      <c r="F145" s="68"/>
      <c r="G145" s="17"/>
    </row>
    <row r="146" spans="6:7" x14ac:dyDescent="0.2">
      <c r="G146" s="17"/>
    </row>
    <row r="147" spans="6:7" x14ac:dyDescent="0.2">
      <c r="G147" s="17"/>
    </row>
    <row r="148" spans="6:7" x14ac:dyDescent="0.2">
      <c r="G148" s="17"/>
    </row>
    <row r="149" spans="6:7" x14ac:dyDescent="0.2">
      <c r="G149" s="17"/>
    </row>
    <row r="150" spans="6:7" x14ac:dyDescent="0.2">
      <c r="G150" s="17"/>
    </row>
    <row r="151" spans="6:7" x14ac:dyDescent="0.2">
      <c r="G151" s="17"/>
    </row>
    <row r="152" spans="6:7" x14ac:dyDescent="0.2">
      <c r="G152" s="17"/>
    </row>
    <row r="153" spans="6:7" x14ac:dyDescent="0.2">
      <c r="G153" s="17"/>
    </row>
    <row r="154" spans="6:7" x14ac:dyDescent="0.2">
      <c r="G154" s="17"/>
    </row>
    <row r="155" spans="6:7" x14ac:dyDescent="0.2">
      <c r="G155" s="17"/>
    </row>
    <row r="156" spans="6:7" x14ac:dyDescent="0.2">
      <c r="G156" s="17"/>
    </row>
    <row r="157" spans="6:7" x14ac:dyDescent="0.2">
      <c r="G157" s="17"/>
    </row>
    <row r="158" spans="6:7" x14ac:dyDescent="0.2">
      <c r="G158" s="17"/>
    </row>
    <row r="159" spans="6:7" x14ac:dyDescent="0.2">
      <c r="G159" s="17"/>
    </row>
    <row r="160" spans="6:7" x14ac:dyDescent="0.2">
      <c r="G160" s="17"/>
    </row>
    <row r="161" spans="7:7" x14ac:dyDescent="0.2">
      <c r="G161" s="17"/>
    </row>
    <row r="162" spans="7:7" x14ac:dyDescent="0.2">
      <c r="G162" s="17"/>
    </row>
    <row r="163" spans="7:7" x14ac:dyDescent="0.2">
      <c r="G163" s="17"/>
    </row>
    <row r="164" spans="7:7" x14ac:dyDescent="0.2">
      <c r="G164" s="17"/>
    </row>
    <row r="165" spans="7:7" x14ac:dyDescent="0.2">
      <c r="G165" s="17"/>
    </row>
    <row r="166" spans="7:7" x14ac:dyDescent="0.2">
      <c r="G166" s="17"/>
    </row>
    <row r="167" spans="7:7" x14ac:dyDescent="0.2">
      <c r="G167" s="17"/>
    </row>
    <row r="168" spans="7:7" x14ac:dyDescent="0.2">
      <c r="G168" s="17"/>
    </row>
    <row r="169" spans="7:7" x14ac:dyDescent="0.2">
      <c r="G169" s="17"/>
    </row>
    <row r="170" spans="7:7" x14ac:dyDescent="0.2">
      <c r="G170" s="17"/>
    </row>
    <row r="171" spans="7:7" x14ac:dyDescent="0.2">
      <c r="G171" s="17"/>
    </row>
    <row r="172" spans="7:7" x14ac:dyDescent="0.2">
      <c r="G172" s="17"/>
    </row>
    <row r="173" spans="7:7" x14ac:dyDescent="0.2">
      <c r="G173" s="17"/>
    </row>
    <row r="174" spans="7:7" x14ac:dyDescent="0.2">
      <c r="G174" s="17"/>
    </row>
    <row r="175" spans="7:7" x14ac:dyDescent="0.2">
      <c r="G175" s="17"/>
    </row>
    <row r="176" spans="7:7" x14ac:dyDescent="0.2">
      <c r="G176" s="17"/>
    </row>
    <row r="177" spans="7:7" x14ac:dyDescent="0.2">
      <c r="G177" s="17"/>
    </row>
    <row r="178" spans="7:7" x14ac:dyDescent="0.2">
      <c r="G178" s="17"/>
    </row>
    <row r="179" spans="7:7" x14ac:dyDescent="0.2">
      <c r="G179" s="17"/>
    </row>
    <row r="180" spans="7:7" x14ac:dyDescent="0.2">
      <c r="G180" s="17"/>
    </row>
    <row r="181" spans="7:7" x14ac:dyDescent="0.2">
      <c r="G181" s="17"/>
    </row>
    <row r="182" spans="7:7" x14ac:dyDescent="0.2">
      <c r="G182" s="17"/>
    </row>
    <row r="183" spans="7:7" x14ac:dyDescent="0.2">
      <c r="G183" s="17"/>
    </row>
    <row r="184" spans="7:7" x14ac:dyDescent="0.2">
      <c r="G184" s="17"/>
    </row>
    <row r="185" spans="7:7" x14ac:dyDescent="0.2">
      <c r="G185" s="17"/>
    </row>
    <row r="186" spans="7:7" x14ac:dyDescent="0.2">
      <c r="G186" s="17"/>
    </row>
    <row r="187" spans="7:7" x14ac:dyDescent="0.2">
      <c r="G187" s="17"/>
    </row>
    <row r="188" spans="7:7" x14ac:dyDescent="0.2">
      <c r="G188" s="17"/>
    </row>
    <row r="189" spans="7:7" x14ac:dyDescent="0.2">
      <c r="G189" s="17"/>
    </row>
    <row r="190" spans="7:7" x14ac:dyDescent="0.2">
      <c r="G190" s="17"/>
    </row>
    <row r="191" spans="7:7" x14ac:dyDescent="0.2">
      <c r="G191" s="17"/>
    </row>
    <row r="192" spans="7:7" x14ac:dyDescent="0.2">
      <c r="G192" s="17"/>
    </row>
    <row r="193" spans="7:7" x14ac:dyDescent="0.2">
      <c r="G193" s="17"/>
    </row>
    <row r="194" spans="7:7" x14ac:dyDescent="0.2">
      <c r="G194" s="17"/>
    </row>
    <row r="195" spans="7:7" x14ac:dyDescent="0.2">
      <c r="G195" s="17"/>
    </row>
    <row r="196" spans="7:7" x14ac:dyDescent="0.2">
      <c r="G196" s="17"/>
    </row>
    <row r="197" spans="7:7" x14ac:dyDescent="0.2">
      <c r="G197" s="17"/>
    </row>
    <row r="198" spans="7:7" x14ac:dyDescent="0.2">
      <c r="G198" s="17"/>
    </row>
    <row r="199" spans="7:7" x14ac:dyDescent="0.2">
      <c r="G199" s="17"/>
    </row>
    <row r="200" spans="7:7" x14ac:dyDescent="0.2">
      <c r="G200" s="17"/>
    </row>
    <row r="201" spans="7:7" x14ac:dyDescent="0.2">
      <c r="G201" s="17"/>
    </row>
    <row r="202" spans="7:7" x14ac:dyDescent="0.2">
      <c r="G202" s="17"/>
    </row>
    <row r="203" spans="7:7" x14ac:dyDescent="0.2">
      <c r="G203" s="17"/>
    </row>
    <row r="204" spans="7:7" x14ac:dyDescent="0.2">
      <c r="G204" s="17"/>
    </row>
    <row r="205" spans="7:7" x14ac:dyDescent="0.2">
      <c r="G205" s="17"/>
    </row>
  </sheetData>
  <mergeCells count="2">
    <mergeCell ref="O1:Q1"/>
    <mergeCell ref="U57:W57"/>
  </mergeCells>
  <pageMargins left="0.7" right="0.7" top="0.75" bottom="0.75" header="0.3" footer="0.3"/>
  <pageSetup paperSize="9" orientation="portrait" horizontalDpi="0" verticalDpi="0"/>
  <ignoredErrors>
    <ignoredError sqref="I4 I5:I128" formula="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694AF-50CD-44AD-BA13-B16F1B73349F}">
  <dimension ref="A1:AA58"/>
  <sheetViews>
    <sheetView topLeftCell="A31" zoomScale="69" zoomScaleNormal="85" workbookViewId="0">
      <selection activeCell="B61" sqref="B61"/>
    </sheetView>
  </sheetViews>
  <sheetFormatPr baseColWidth="10" defaultColWidth="8.83203125" defaultRowHeight="15" x14ac:dyDescent="0.2"/>
  <cols>
    <col min="1" max="1" width="11.1640625" customWidth="1"/>
    <col min="2" max="2" width="13.5" bestFit="1" customWidth="1"/>
    <col min="3" max="3" width="41.1640625" customWidth="1"/>
    <col min="4" max="4" width="12.6640625" customWidth="1"/>
    <col min="5" max="5" width="12.5" customWidth="1"/>
    <col min="6" max="6" width="13.1640625" customWidth="1"/>
    <col min="8" max="8" width="19.33203125" customWidth="1"/>
    <col min="9" max="9" width="11.5" customWidth="1"/>
    <col min="10" max="10" width="12.5" customWidth="1"/>
    <col min="11" max="11" width="27.1640625" customWidth="1"/>
  </cols>
  <sheetData>
    <row r="1" spans="1:24" x14ac:dyDescent="0.2">
      <c r="A1" s="22" t="s">
        <v>42</v>
      </c>
      <c r="I1" s="8"/>
    </row>
    <row r="2" spans="1:24" ht="32" x14ac:dyDescent="0.2">
      <c r="A2" s="36" t="s">
        <v>62</v>
      </c>
      <c r="C2" s="69" t="s">
        <v>87</v>
      </c>
    </row>
    <row r="3" spans="1:24" ht="16" thickBot="1" x14ac:dyDescent="0.25"/>
    <row r="4" spans="1:24" x14ac:dyDescent="0.2">
      <c r="A4" s="64" t="s">
        <v>63</v>
      </c>
      <c r="B4" s="64"/>
    </row>
    <row r="5" spans="1:24" x14ac:dyDescent="0.2">
      <c r="A5" s="61" t="s">
        <v>64</v>
      </c>
      <c r="B5" s="61">
        <v>0.3798142101064011</v>
      </c>
    </row>
    <row r="6" spans="1:24" x14ac:dyDescent="0.2">
      <c r="A6" s="61" t="s">
        <v>65</v>
      </c>
      <c r="B6" s="61">
        <v>0.14425883419874941</v>
      </c>
    </row>
    <row r="7" spans="1:24" x14ac:dyDescent="0.2">
      <c r="A7" s="61" t="s">
        <v>66</v>
      </c>
      <c r="B7" s="61">
        <v>0.13730158894833272</v>
      </c>
      <c r="S7" s="40"/>
      <c r="T7" s="40"/>
    </row>
    <row r="8" spans="1:24" x14ac:dyDescent="0.2">
      <c r="A8" s="61" t="s">
        <v>67</v>
      </c>
      <c r="B8" s="61">
        <v>8.1302863618606285</v>
      </c>
    </row>
    <row r="9" spans="1:24" ht="16" thickBot="1" x14ac:dyDescent="0.25">
      <c r="A9" s="62" t="s">
        <v>68</v>
      </c>
      <c r="B9" s="62">
        <v>125</v>
      </c>
    </row>
    <row r="11" spans="1:24" ht="16" thickBot="1" x14ac:dyDescent="0.25">
      <c r="A11" t="s">
        <v>69</v>
      </c>
    </row>
    <row r="12" spans="1:24" x14ac:dyDescent="0.2">
      <c r="A12" s="63"/>
      <c r="B12" s="63" t="s">
        <v>74</v>
      </c>
      <c r="C12" s="63" t="s">
        <v>75</v>
      </c>
      <c r="D12" s="63" t="s">
        <v>76</v>
      </c>
      <c r="E12" s="63" t="s">
        <v>77</v>
      </c>
      <c r="F12" s="63" t="s">
        <v>78</v>
      </c>
    </row>
    <row r="13" spans="1:24" x14ac:dyDescent="0.2">
      <c r="A13" s="61" t="s">
        <v>70</v>
      </c>
      <c r="B13" s="61">
        <v>1</v>
      </c>
      <c r="C13" s="61">
        <v>1370.6191331576238</v>
      </c>
      <c r="D13" s="61">
        <v>1370.6191331576238</v>
      </c>
      <c r="E13" s="61">
        <v>20.735050872341997</v>
      </c>
      <c r="F13" s="61">
        <v>1.2501599484183399E-5</v>
      </c>
      <c r="V13" s="21"/>
      <c r="W13" s="21"/>
      <c r="X13" s="21"/>
    </row>
    <row r="14" spans="1:24" x14ac:dyDescent="0.2">
      <c r="A14" s="61" t="s">
        <v>71</v>
      </c>
      <c r="B14" s="61">
        <v>123</v>
      </c>
      <c r="C14" s="61">
        <v>8130.4914280804051</v>
      </c>
      <c r="D14" s="61">
        <v>66.101556325856947</v>
      </c>
      <c r="E14" s="61"/>
      <c r="F14" s="61"/>
    </row>
    <row r="15" spans="1:24" ht="16" thickBot="1" x14ac:dyDescent="0.25">
      <c r="A15" s="62" t="s">
        <v>72</v>
      </c>
      <c r="B15" s="62">
        <v>124</v>
      </c>
      <c r="C15" s="62">
        <v>9501.1105612380288</v>
      </c>
      <c r="D15" s="62"/>
      <c r="E15" s="62"/>
      <c r="F15" s="62"/>
      <c r="J15" s="21"/>
      <c r="K15" s="21"/>
      <c r="L15" s="21"/>
      <c r="M15" s="21"/>
      <c r="S15" s="21"/>
      <c r="T15" s="21"/>
      <c r="U15" s="21"/>
    </row>
    <row r="16" spans="1:24" ht="16" thickBot="1" x14ac:dyDescent="0.25"/>
    <row r="17" spans="1:27" x14ac:dyDescent="0.2">
      <c r="A17" s="63"/>
      <c r="B17" s="63" t="s">
        <v>79</v>
      </c>
      <c r="C17" s="63" t="s">
        <v>67</v>
      </c>
      <c r="D17" s="63" t="s">
        <v>80</v>
      </c>
      <c r="E17" s="63" t="s">
        <v>81</v>
      </c>
      <c r="F17" s="63" t="s">
        <v>82</v>
      </c>
      <c r="G17" s="63" t="s">
        <v>83</v>
      </c>
      <c r="H17" s="63" t="s">
        <v>84</v>
      </c>
      <c r="I17" s="63" t="s">
        <v>85</v>
      </c>
    </row>
    <row r="18" spans="1:27" x14ac:dyDescent="0.2">
      <c r="A18" s="61" t="s">
        <v>73</v>
      </c>
      <c r="B18" s="61">
        <v>-0.83432109538714649</v>
      </c>
      <c r="C18" s="61">
        <v>0.72980800282027902</v>
      </c>
      <c r="D18" s="61">
        <v>-1.1432062846159343</v>
      </c>
      <c r="E18" s="61">
        <v>0.25517315706829785</v>
      </c>
      <c r="F18" s="61">
        <v>-2.2789312888602908</v>
      </c>
      <c r="G18" s="61">
        <v>0.61028909808599763</v>
      </c>
      <c r="H18" s="61">
        <v>-2.2789312888602908</v>
      </c>
      <c r="I18" s="61">
        <v>0.61028909808599763</v>
      </c>
      <c r="V18" s="21"/>
      <c r="W18" s="21"/>
      <c r="X18" s="21"/>
      <c r="Y18" s="21"/>
      <c r="Z18" s="21"/>
      <c r="AA18" s="21"/>
    </row>
    <row r="19" spans="1:27" ht="16" thickBot="1" x14ac:dyDescent="0.25">
      <c r="A19" s="62"/>
      <c r="B19" s="62">
        <v>0.82624114403566185</v>
      </c>
      <c r="C19" s="62">
        <v>0.18144886877398994</v>
      </c>
      <c r="D19" s="62">
        <v>4.553575613991927</v>
      </c>
      <c r="E19" s="62">
        <v>1.2501599484183561E-5</v>
      </c>
      <c r="F19" s="62">
        <v>0.46707423381800756</v>
      </c>
      <c r="G19" s="62">
        <v>1.1854080542533161</v>
      </c>
      <c r="H19" s="62">
        <v>0.46707423381800756</v>
      </c>
      <c r="I19" s="62">
        <v>1.1854080542533161</v>
      </c>
    </row>
    <row r="20" spans="1:27" x14ac:dyDescent="0.2">
      <c r="A20" s="61"/>
      <c r="B20" s="61"/>
      <c r="C20" s="61"/>
      <c r="D20" s="61"/>
      <c r="E20" s="61"/>
      <c r="F20" s="61"/>
    </row>
    <row r="21" spans="1:27" ht="32" x14ac:dyDescent="0.2">
      <c r="A21" s="36" t="s">
        <v>62</v>
      </c>
      <c r="C21" s="69" t="s">
        <v>86</v>
      </c>
    </row>
    <row r="22" spans="1:27" ht="16" thickBot="1" x14ac:dyDescent="0.25"/>
    <row r="23" spans="1:27" x14ac:dyDescent="0.2">
      <c r="A23" s="64" t="s">
        <v>63</v>
      </c>
      <c r="B23" s="64"/>
    </row>
    <row r="24" spans="1:27" x14ac:dyDescent="0.2">
      <c r="A24" s="61" t="s">
        <v>64</v>
      </c>
      <c r="B24" s="61">
        <v>0.3345663338540748</v>
      </c>
    </row>
    <row r="25" spans="1:27" x14ac:dyDescent="0.2">
      <c r="A25" s="61" t="s">
        <v>65</v>
      </c>
      <c r="B25" s="61">
        <v>0.11193463174855622</v>
      </c>
    </row>
    <row r="26" spans="1:27" x14ac:dyDescent="0.2">
      <c r="A26" s="61" t="s">
        <v>66</v>
      </c>
      <c r="B26" s="61">
        <v>0.10471458810423553</v>
      </c>
    </row>
    <row r="27" spans="1:27" x14ac:dyDescent="0.2">
      <c r="A27" s="61" t="s">
        <v>67</v>
      </c>
      <c r="B27" s="61">
        <v>7.5094294170076674</v>
      </c>
    </row>
    <row r="28" spans="1:27" ht="16" thickBot="1" x14ac:dyDescent="0.25">
      <c r="A28" s="62" t="s">
        <v>68</v>
      </c>
      <c r="B28" s="62">
        <v>125</v>
      </c>
    </row>
    <row r="30" spans="1:27" ht="16" thickBot="1" x14ac:dyDescent="0.25">
      <c r="A30" t="s">
        <v>69</v>
      </c>
    </row>
    <row r="31" spans="1:27" x14ac:dyDescent="0.2">
      <c r="A31" s="63"/>
      <c r="B31" s="63" t="s">
        <v>74</v>
      </c>
      <c r="C31" s="63" t="s">
        <v>75</v>
      </c>
      <c r="D31" s="63" t="s">
        <v>76</v>
      </c>
      <c r="E31" s="63" t="s">
        <v>77</v>
      </c>
      <c r="F31" s="63" t="s">
        <v>78</v>
      </c>
    </row>
    <row r="32" spans="1:27" x14ac:dyDescent="0.2">
      <c r="A32" s="61" t="s">
        <v>70</v>
      </c>
      <c r="B32" s="61">
        <v>1</v>
      </c>
      <c r="C32" s="61">
        <v>874.25581813096687</v>
      </c>
      <c r="D32" s="61">
        <v>874.25581813096687</v>
      </c>
      <c r="E32" s="61">
        <v>15.503317883210373</v>
      </c>
      <c r="F32" s="61">
        <v>1.370203914528102E-4</v>
      </c>
    </row>
    <row r="33" spans="1:9" x14ac:dyDescent="0.2">
      <c r="A33" s="61" t="s">
        <v>71</v>
      </c>
      <c r="B33" s="61">
        <v>123</v>
      </c>
      <c r="C33" s="61">
        <v>6936.1582107894737</v>
      </c>
      <c r="D33" s="61">
        <v>56.391530169020115</v>
      </c>
      <c r="E33" s="61"/>
      <c r="F33" s="61"/>
    </row>
    <row r="34" spans="1:9" ht="16" thickBot="1" x14ac:dyDescent="0.25">
      <c r="A34" s="62" t="s">
        <v>72</v>
      </c>
      <c r="B34" s="62">
        <v>124</v>
      </c>
      <c r="C34" s="62">
        <v>7810.4140289204406</v>
      </c>
      <c r="D34" s="62"/>
      <c r="E34" s="62"/>
      <c r="F34" s="62"/>
    </row>
    <row r="35" spans="1:9" ht="16" thickBot="1" x14ac:dyDescent="0.25"/>
    <row r="36" spans="1:9" x14ac:dyDescent="0.2">
      <c r="A36" s="63"/>
      <c r="B36" s="63" t="s">
        <v>79</v>
      </c>
      <c r="C36" s="63" t="s">
        <v>67</v>
      </c>
      <c r="D36" s="63" t="s">
        <v>80</v>
      </c>
      <c r="E36" s="63" t="s">
        <v>81</v>
      </c>
      <c r="F36" s="63" t="s">
        <v>82</v>
      </c>
      <c r="G36" s="63" t="s">
        <v>83</v>
      </c>
      <c r="H36" s="63" t="s">
        <v>84</v>
      </c>
      <c r="I36" s="63" t="s">
        <v>85</v>
      </c>
    </row>
    <row r="37" spans="1:9" x14ac:dyDescent="0.2">
      <c r="A37" s="61" t="s">
        <v>73</v>
      </c>
      <c r="B37" s="61">
        <v>1.1311686269356016</v>
      </c>
      <c r="C37" s="61">
        <v>0.67407732535167542</v>
      </c>
      <c r="D37" s="61">
        <v>1.6780992096796246</v>
      </c>
      <c r="E37" s="61">
        <v>9.5866851602560962E-2</v>
      </c>
      <c r="F37" s="61">
        <v>-0.20312610760973074</v>
      </c>
      <c r="G37" s="61">
        <v>2.4654633614809338</v>
      </c>
      <c r="H37" s="61">
        <v>-0.20312610760973074</v>
      </c>
      <c r="I37" s="61">
        <v>2.4654633614809338</v>
      </c>
    </row>
    <row r="38" spans="1:9" ht="16" thickBot="1" x14ac:dyDescent="0.25">
      <c r="A38" s="62"/>
      <c r="B38" s="62">
        <v>0.65988413655181599</v>
      </c>
      <c r="C38" s="62">
        <v>0.16759280205012803</v>
      </c>
      <c r="D38" s="62">
        <v>3.9374252860480285</v>
      </c>
      <c r="E38" s="62">
        <v>1.370203914528102E-4</v>
      </c>
      <c r="F38" s="62">
        <v>0.328144460830608</v>
      </c>
      <c r="G38" s="62">
        <v>0.99162381227302399</v>
      </c>
      <c r="H38" s="62">
        <v>0.328144460830608</v>
      </c>
      <c r="I38" s="62">
        <v>0.99162381227302399</v>
      </c>
    </row>
    <row r="41" spans="1:9" x14ac:dyDescent="0.2">
      <c r="A41" t="s">
        <v>62</v>
      </c>
      <c r="C41" s="69" t="s">
        <v>88</v>
      </c>
    </row>
    <row r="42" spans="1:9" ht="16" thickBot="1" x14ac:dyDescent="0.25"/>
    <row r="43" spans="1:9" x14ac:dyDescent="0.2">
      <c r="A43" s="64" t="s">
        <v>63</v>
      </c>
      <c r="B43" s="64"/>
    </row>
    <row r="44" spans="1:9" x14ac:dyDescent="0.2">
      <c r="A44" s="61" t="s">
        <v>64</v>
      </c>
      <c r="B44" s="61">
        <v>0.41720629578930646</v>
      </c>
    </row>
    <row r="45" spans="1:9" x14ac:dyDescent="0.2">
      <c r="A45" s="61" t="s">
        <v>65</v>
      </c>
      <c r="B45" s="61">
        <v>0.17406109324623426</v>
      </c>
    </row>
    <row r="46" spans="1:9" x14ac:dyDescent="0.2">
      <c r="A46" s="61" t="s">
        <v>66</v>
      </c>
      <c r="B46" s="61">
        <v>0.16734614278482154</v>
      </c>
    </row>
    <row r="47" spans="1:9" x14ac:dyDescent="0.2">
      <c r="A47" s="61" t="s">
        <v>67</v>
      </c>
      <c r="B47" s="61">
        <v>5.0243177937033048</v>
      </c>
    </row>
    <row r="48" spans="1:9" ht="16" thickBot="1" x14ac:dyDescent="0.25">
      <c r="A48" s="62" t="s">
        <v>68</v>
      </c>
      <c r="B48" s="62">
        <v>125</v>
      </c>
    </row>
    <row r="50" spans="1:9" ht="16" thickBot="1" x14ac:dyDescent="0.25">
      <c r="A50" t="s">
        <v>69</v>
      </c>
    </row>
    <row r="51" spans="1:9" x14ac:dyDescent="0.2">
      <c r="A51" s="63"/>
      <c r="B51" s="63" t="s">
        <v>74</v>
      </c>
      <c r="C51" s="63" t="s">
        <v>75</v>
      </c>
      <c r="D51" s="63" t="s">
        <v>76</v>
      </c>
      <c r="E51" s="63" t="s">
        <v>77</v>
      </c>
      <c r="F51" s="63" t="s">
        <v>78</v>
      </c>
    </row>
    <row r="52" spans="1:9" x14ac:dyDescent="0.2">
      <c r="A52" s="61" t="s">
        <v>70</v>
      </c>
      <c r="B52" s="61">
        <v>1</v>
      </c>
      <c r="C52" s="61">
        <v>654.35450430982519</v>
      </c>
      <c r="D52" s="61">
        <v>654.35450430982519</v>
      </c>
      <c r="E52" s="61">
        <v>25.921426263152846</v>
      </c>
      <c r="F52" s="61">
        <v>1.296812265096304E-6</v>
      </c>
    </row>
    <row r="53" spans="1:9" x14ac:dyDescent="0.2">
      <c r="A53" s="61" t="s">
        <v>71</v>
      </c>
      <c r="B53" s="61">
        <v>123</v>
      </c>
      <c r="C53" s="61">
        <v>3104.9836229312082</v>
      </c>
      <c r="D53" s="61">
        <v>25.243769292123645</v>
      </c>
      <c r="E53" s="61"/>
      <c r="F53" s="61"/>
    </row>
    <row r="54" spans="1:9" ht="16" thickBot="1" x14ac:dyDescent="0.25">
      <c r="A54" s="62" t="s">
        <v>72</v>
      </c>
      <c r="B54" s="62">
        <v>124</v>
      </c>
      <c r="C54" s="62">
        <v>3759.3381272410334</v>
      </c>
      <c r="D54" s="62"/>
      <c r="E54" s="62"/>
      <c r="F54" s="62"/>
    </row>
    <row r="55" spans="1:9" ht="16" thickBot="1" x14ac:dyDescent="0.25"/>
    <row r="56" spans="1:9" x14ac:dyDescent="0.2">
      <c r="A56" s="63"/>
      <c r="B56" s="63" t="s">
        <v>79</v>
      </c>
      <c r="C56" s="63" t="s">
        <v>67</v>
      </c>
      <c r="D56" s="63" t="s">
        <v>80</v>
      </c>
      <c r="E56" s="63" t="s">
        <v>81</v>
      </c>
      <c r="F56" s="63" t="s">
        <v>82</v>
      </c>
      <c r="G56" s="63" t="s">
        <v>83</v>
      </c>
      <c r="H56" s="63" t="s">
        <v>84</v>
      </c>
      <c r="I56" s="63" t="s">
        <v>85</v>
      </c>
    </row>
    <row r="57" spans="1:9" x14ac:dyDescent="0.2">
      <c r="A57" s="61" t="s">
        <v>73</v>
      </c>
      <c r="B57" s="61">
        <v>0.46210743404027421</v>
      </c>
      <c r="C57" s="61">
        <v>0.45100346671157704</v>
      </c>
      <c r="D57" s="61">
        <v>1.0246205808785906</v>
      </c>
      <c r="E57" s="61">
        <v>0.30755314490891877</v>
      </c>
      <c r="F57" s="61">
        <v>-0.43062627507981199</v>
      </c>
      <c r="G57" s="61">
        <v>1.3548411431603604</v>
      </c>
      <c r="H57" s="61">
        <v>-0.43062627507981199</v>
      </c>
      <c r="I57" s="61">
        <v>1.3548411431603604</v>
      </c>
    </row>
    <row r="58" spans="1:9" ht="16" thickBot="1" x14ac:dyDescent="0.25">
      <c r="A58" s="62"/>
      <c r="B58" s="62">
        <v>0.57089333224674454</v>
      </c>
      <c r="C58" s="62">
        <v>0.11213095571948088</v>
      </c>
      <c r="D58" s="62">
        <v>5.0913088948867431</v>
      </c>
      <c r="E58" s="62">
        <v>1.2968122650962849E-6</v>
      </c>
      <c r="F58" s="62">
        <v>0.34893698069911971</v>
      </c>
      <c r="G58" s="62">
        <v>0.79284968379436938</v>
      </c>
      <c r="H58" s="62">
        <v>0.34893698069911971</v>
      </c>
      <c r="I58" s="62">
        <v>0.79284968379436938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1E4E5-14C5-4DF6-A9C2-695E1F66BB22}">
  <dimension ref="A1:H36"/>
  <sheetViews>
    <sheetView zoomScale="125" zoomScaleNormal="85" workbookViewId="0">
      <selection activeCell="G8" sqref="G8"/>
    </sheetView>
  </sheetViews>
  <sheetFormatPr baseColWidth="10" defaultColWidth="8.83203125" defaultRowHeight="15" x14ac:dyDescent="0.2"/>
  <cols>
    <col min="1" max="1" width="24.5" customWidth="1"/>
    <col min="2" max="2" width="22.83203125" customWidth="1"/>
    <col min="3" max="3" width="14.83203125" customWidth="1"/>
    <col min="4" max="4" width="17.83203125" bestFit="1" customWidth="1"/>
    <col min="5" max="5" width="15.1640625" customWidth="1"/>
    <col min="6" max="6" width="14.1640625" bestFit="1" customWidth="1"/>
    <col min="7" max="7" width="43.6640625" customWidth="1"/>
  </cols>
  <sheetData>
    <row r="1" spans="1:8" x14ac:dyDescent="0.2">
      <c r="A1" s="22" t="s">
        <v>31</v>
      </c>
    </row>
    <row r="3" spans="1:8" x14ac:dyDescent="0.2">
      <c r="A3" t="s">
        <v>89</v>
      </c>
      <c r="B3">
        <f xml:space="preserve"> 'Q2'!F131 + ('Q3'!B19 * ('Q2'!B131 - 'Q2'!F131))</f>
        <v>0.31936945117745419</v>
      </c>
      <c r="C3" s="66">
        <f>B3</f>
        <v>0.31936945117745419</v>
      </c>
      <c r="G3" s="73" t="s">
        <v>120</v>
      </c>
    </row>
    <row r="4" spans="1:8" x14ac:dyDescent="0.2">
      <c r="A4" t="s">
        <v>90</v>
      </c>
      <c r="B4" s="65">
        <f>'Q2'!F131 + 'Q3'!B38 * ('Q2'!B131-'Q2'!F131)</f>
        <v>0.26279847223133201</v>
      </c>
      <c r="C4" s="66">
        <f>B4</f>
        <v>0.26279847223133201</v>
      </c>
      <c r="G4" s="73" t="s">
        <v>119</v>
      </c>
      <c r="H4" t="s">
        <v>50</v>
      </c>
    </row>
    <row r="5" spans="1:8" x14ac:dyDescent="0.2">
      <c r="A5" t="s">
        <v>91</v>
      </c>
      <c r="B5" s="65">
        <f>'Q2'!F131 + 'Q3'!B58 * ('Q2'!B131-'Q2'!F131)</f>
        <v>0.23253646528083111</v>
      </c>
      <c r="C5" s="66">
        <f>B5</f>
        <v>0.23253646528083111</v>
      </c>
      <c r="G5" s="73" t="s">
        <v>129</v>
      </c>
    </row>
    <row r="6" spans="1:8" x14ac:dyDescent="0.2">
      <c r="G6" s="99"/>
    </row>
    <row r="7" spans="1:8" x14ac:dyDescent="0.2">
      <c r="B7" s="32"/>
      <c r="C7" s="8"/>
      <c r="G7" s="99"/>
    </row>
    <row r="8" spans="1:8" x14ac:dyDescent="0.2">
      <c r="B8" s="32"/>
      <c r="C8" s="8"/>
      <c r="G8" s="99"/>
    </row>
    <row r="9" spans="1:8" x14ac:dyDescent="0.2">
      <c r="B9" s="32"/>
      <c r="C9" s="8"/>
    </row>
    <row r="12" spans="1:8" x14ac:dyDescent="0.2">
      <c r="A12" s="22" t="s">
        <v>32</v>
      </c>
    </row>
    <row r="13" spans="1:8" x14ac:dyDescent="0.2">
      <c r="B13" t="s">
        <v>86</v>
      </c>
      <c r="C13" t="s">
        <v>88</v>
      </c>
    </row>
    <row r="14" spans="1:8" x14ac:dyDescent="0.2">
      <c r="A14" t="s">
        <v>101</v>
      </c>
      <c r="B14">
        <f>HVN.AX!E26</f>
        <v>3.7926669999999998</v>
      </c>
      <c r="C14">
        <f>SUN.AX!E26</f>
        <v>15.159629000000001</v>
      </c>
    </row>
    <row r="15" spans="1:8" x14ac:dyDescent="0.2">
      <c r="A15" t="s">
        <v>102</v>
      </c>
      <c r="B15">
        <f>HVN.AX!E97</f>
        <v>4.6900000000000004</v>
      </c>
      <c r="C15">
        <f>SUN.AX!E97</f>
        <v>9.74</v>
      </c>
    </row>
    <row r="16" spans="1:8" x14ac:dyDescent="0.2">
      <c r="A16" t="s">
        <v>92</v>
      </c>
      <c r="B16" s="31">
        <f>'dividend data'!C4+'dividend data'!C5+'dividend data'!C6+'dividend data'!C7+'dividend data'!C8+'dividend data'!C9</f>
        <v>1.381891</v>
      </c>
      <c r="C16" s="6">
        <f xml:space="preserve"> 'dividend data'!D4+'dividend data'!D5+'dividend data'!D6+'dividend data'!D7+'dividend data'!D8+'dividend data'!D9</f>
        <v>3.9542319999999997</v>
      </c>
    </row>
    <row r="18" spans="1:4" x14ac:dyDescent="0.2">
      <c r="A18" t="s">
        <v>93</v>
      </c>
      <c r="B18" s="43">
        <f>(B15-B14+B16)/B14</f>
        <v>0.60095547539501903</v>
      </c>
      <c r="C18" s="32">
        <f>(C15-C14+C16)/C14</f>
        <v>-9.6664436840769696E-2</v>
      </c>
    </row>
    <row r="19" spans="1:4" x14ac:dyDescent="0.2">
      <c r="B19" s="67">
        <f>B18</f>
        <v>0.60095547539501903</v>
      </c>
      <c r="C19" s="67">
        <f>C18</f>
        <v>-9.6664436840769696E-2</v>
      </c>
    </row>
    <row r="30" spans="1:4" x14ac:dyDescent="0.2">
      <c r="D30" s="8"/>
    </row>
    <row r="36" spans="1:1" x14ac:dyDescent="0.2">
      <c r="A36" s="8"/>
    </row>
  </sheetData>
  <phoneticPr fontId="2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C8759-E6BB-47E8-AC6C-AEEA314F4B90}">
  <dimension ref="A1:S44"/>
  <sheetViews>
    <sheetView tabSelected="1" zoomScaleNormal="80" workbookViewId="0">
      <selection activeCell="F17" sqref="F17"/>
    </sheetView>
  </sheetViews>
  <sheetFormatPr baseColWidth="10" defaultColWidth="8.83203125" defaultRowHeight="15" x14ac:dyDescent="0.2"/>
  <cols>
    <col min="1" max="1" width="29.6640625" customWidth="1"/>
    <col min="2" max="2" width="17.83203125" bestFit="1" customWidth="1"/>
    <col min="3" max="3" width="17.6640625" bestFit="1" customWidth="1"/>
    <col min="4" max="4" width="17.33203125" bestFit="1" customWidth="1"/>
    <col min="5" max="5" width="24.5" bestFit="1" customWidth="1"/>
    <col min="6" max="6" width="23.83203125" customWidth="1"/>
    <col min="7" max="7" width="17.5" customWidth="1"/>
    <col min="8" max="8" width="13.1640625" customWidth="1"/>
    <col min="9" max="9" width="13.6640625" customWidth="1"/>
    <col min="10" max="10" width="19" customWidth="1"/>
  </cols>
  <sheetData>
    <row r="1" spans="1:10" x14ac:dyDescent="0.2">
      <c r="A1" s="22" t="s">
        <v>37</v>
      </c>
    </row>
    <row r="2" spans="1:10" x14ac:dyDescent="0.2">
      <c r="A2" t="s">
        <v>94</v>
      </c>
      <c r="B2" s="18" t="s">
        <v>95</v>
      </c>
      <c r="C2" s="32" t="s">
        <v>96</v>
      </c>
      <c r="D2" t="s">
        <v>97</v>
      </c>
      <c r="G2" s="30" t="s">
        <v>0</v>
      </c>
      <c r="H2" s="23" t="s">
        <v>34</v>
      </c>
      <c r="I2" s="23" t="s">
        <v>35</v>
      </c>
      <c r="J2" s="23" t="s">
        <v>36</v>
      </c>
    </row>
    <row r="3" spans="1:10" x14ac:dyDescent="0.2">
      <c r="A3">
        <v>2013</v>
      </c>
      <c r="B3" s="18"/>
      <c r="C3" s="32"/>
      <c r="G3" s="24">
        <v>2013</v>
      </c>
      <c r="H3" s="24">
        <v>0.2</v>
      </c>
      <c r="I3" s="24">
        <v>0.105196</v>
      </c>
      <c r="J3" s="24">
        <v>0.46343999999999996</v>
      </c>
    </row>
    <row r="4" spans="1:10" x14ac:dyDescent="0.2">
      <c r="A4">
        <v>2014</v>
      </c>
      <c r="B4" s="32">
        <f>IF(ISERROR( 'dividend data'!B3 / 'dividend data'!B2),0,'dividend data'!B3 / 'dividend data'!B2 - 1)</f>
        <v>4.9999999999999822E-2</v>
      </c>
      <c r="C4" s="32">
        <f>IF(ISERROR( 'dividend data'!C3 / 'dividend data'!C2),0,'dividend data'!C3 / 'dividend data'!C2 - 1)</f>
        <v>0.49199589337997662</v>
      </c>
      <c r="D4" s="32">
        <f>IF(ISERROR( 'dividend data'!D3 / 'dividend data'!D2),0,'dividend data'!D3 / 'dividend data'!D2 - 1)</f>
        <v>0.44444372518556907</v>
      </c>
      <c r="F4" t="s">
        <v>109</v>
      </c>
      <c r="G4">
        <v>2014</v>
      </c>
      <c r="H4">
        <v>0.21</v>
      </c>
      <c r="I4">
        <v>0.15695200000000001</v>
      </c>
      <c r="J4">
        <v>0.66941300000000004</v>
      </c>
    </row>
    <row r="5" spans="1:10" x14ac:dyDescent="0.2">
      <c r="A5">
        <v>2015</v>
      </c>
      <c r="B5" s="32">
        <f>IF(ISERROR( 'dividend data'!B4 / 'dividend data'!B3),0,'dividend data'!B4 / 'dividend data'!B3 - 1)</f>
        <v>9.5238095238095344E-2</v>
      </c>
      <c r="C5" s="32">
        <f>IF(ISERROR( 'dividend data'!C4 / 'dividend data'!C3),0,'dividend data'!C4 / 'dividend data'!C3 - 1)</f>
        <v>0.22352056679749222</v>
      </c>
      <c r="D5" s="32">
        <f>IF(ISERROR( 'dividend data'!D4 / 'dividend data'!D3),0,'dividend data'!D4 / 'dividend data'!D3 - 1)</f>
        <v>-0.23076934568046936</v>
      </c>
      <c r="G5">
        <v>2015</v>
      </c>
      <c r="H5" s="31">
        <v>0.23</v>
      </c>
      <c r="I5">
        <v>0.19203400000000001</v>
      </c>
      <c r="J5">
        <v>0.51493299999999997</v>
      </c>
    </row>
    <row r="6" spans="1:10" x14ac:dyDescent="0.2">
      <c r="A6">
        <v>2016</v>
      </c>
      <c r="B6" s="32">
        <f>IF(ISERROR( 'dividend data'!B5 / 'dividend data'!B4),0,'dividend data'!B5 / 'dividend data'!B4 - 1)</f>
        <v>8.6956521739130377E-2</v>
      </c>
      <c r="C6" s="32">
        <f>IF(ISERROR( 'dividend data'!C5 / 'dividend data'!C4),0,'dividend data'!C5 / 'dividend data'!C4 - 1)</f>
        <v>0.13548121686784631</v>
      </c>
      <c r="D6" s="32">
        <f>IF(ISERROR( 'dividend data'!D5 / 'dividend data'!D4),0,'dividend data'!D5 / 'dividend data'!D4 - 1)</f>
        <v>0.36000023304002671</v>
      </c>
      <c r="E6" s="8"/>
      <c r="F6" s="8"/>
      <c r="G6">
        <v>2016</v>
      </c>
      <c r="H6">
        <v>0.25</v>
      </c>
      <c r="I6">
        <v>0.21805099999999999</v>
      </c>
      <c r="J6">
        <v>0.70030900000000007</v>
      </c>
    </row>
    <row r="7" spans="1:10" x14ac:dyDescent="0.2">
      <c r="A7">
        <v>2017</v>
      </c>
      <c r="B7" s="32">
        <f>IF(ISERROR( 'dividend data'!B6 / 'dividend data'!B5),0,'dividend data'!B6 / 'dividend data'!B5 - 1)</f>
        <v>-0.45999999999999996</v>
      </c>
      <c r="C7" s="32">
        <f>IF(ISERROR( 'dividend data'!C6 / 'dividend data'!C5),0,'dividend data'!C6 / 'dividend data'!C5 - 1)</f>
        <v>5.3166461057275516E-2</v>
      </c>
      <c r="D7" s="32">
        <f>IF(ISERROR( 'dividend data'!D6 / 'dividend data'!D5),0,'dividend data'!D6 / 'dividend data'!D5 - 1)</f>
        <v>7.3528970782897218E-2</v>
      </c>
      <c r="F7" s="32"/>
      <c r="G7">
        <v>2017</v>
      </c>
      <c r="H7" s="31">
        <v>0.13500000000000001</v>
      </c>
      <c r="I7">
        <v>0.22964399999999999</v>
      </c>
      <c r="J7">
        <v>0.75180199999999997</v>
      </c>
    </row>
    <row r="8" spans="1:10" x14ac:dyDescent="0.2">
      <c r="A8">
        <v>2018</v>
      </c>
      <c r="B8" s="32">
        <f>IF(ISERROR( 'dividend data'!B7 / 'dividend data'!B6),0,'dividend data'!B7 / 'dividend data'!B6 - 1)</f>
        <v>0.62962962962962954</v>
      </c>
      <c r="C8" s="32">
        <f>IF(ISERROR( 'dividend data'!C7 / 'dividend data'!C6),0,'dividend data'!C7 / 'dividend data'!C6 - 1)</f>
        <v>-1.9861176429604055E-2</v>
      </c>
      <c r="D8" s="32">
        <f>IF(ISERROR( 'dividend data'!D7 / 'dividend data'!D6),0,'dividend data'!D7 / 'dividend data'!D6 - 1)</f>
        <v>-0.43835610972037853</v>
      </c>
      <c r="F8" s="34"/>
      <c r="G8">
        <v>2018</v>
      </c>
      <c r="H8">
        <v>0.22</v>
      </c>
      <c r="I8">
        <v>0.22508300000000001</v>
      </c>
      <c r="J8">
        <v>0.42224499999999998</v>
      </c>
    </row>
    <row r="9" spans="1:10" x14ac:dyDescent="0.2">
      <c r="A9">
        <v>2019</v>
      </c>
      <c r="B9" s="32">
        <f>IF(ISERROR( 'dividend data'!B8 / 'dividend data'!B7),0,'dividend data'!B8 / 'dividend data'!B7 - 1)</f>
        <v>-0.81818181818181812</v>
      </c>
      <c r="C9" s="32">
        <f>IF(ISERROR( 'dividend data'!C8 / 'dividend data'!C7),0,'dividend data'!C8 / 'dividend data'!C7 - 1)</f>
        <v>0.14215200614884282</v>
      </c>
      <c r="D9" s="32">
        <f>IF(ISERROR( 'dividend data'!D8 / 'dividend data'!D7),0,'dividend data'!D8 / 'dividend data'!D7 - 1)</f>
        <v>1.8536584210588645</v>
      </c>
      <c r="F9" s="32"/>
      <c r="G9">
        <v>2019</v>
      </c>
      <c r="H9">
        <v>0.04</v>
      </c>
      <c r="I9">
        <v>0.257079</v>
      </c>
      <c r="J9">
        <v>1.2049430000000001</v>
      </c>
    </row>
    <row r="10" spans="1:10" x14ac:dyDescent="0.2">
      <c r="A10">
        <v>2020</v>
      </c>
      <c r="B10" s="32">
        <f>IF(ISERROR( 'dividend data'!B9 / 'dividend data'!B8),0,'dividend data'!B9 / 'dividend data'!B8 - 1)</f>
        <v>1.5</v>
      </c>
      <c r="C10" s="32">
        <f>IF(ISERROR( 'dividend data'!C9 / 'dividend data'!C8),0,'dividend data'!C9 / 'dividend data'!C8 - 1)</f>
        <v>1.1362266073852823E-2</v>
      </c>
      <c r="D10" s="32">
        <f>IF(ISERROR( 'dividend data'!D9 / 'dividend data'!D8),0,'dividend data'!D9 / 'dividend data'!D8 - 1)</f>
        <v>-0.70123068062140703</v>
      </c>
      <c r="G10">
        <v>2020</v>
      </c>
      <c r="H10">
        <v>0.1</v>
      </c>
      <c r="I10">
        <v>0.26</v>
      </c>
      <c r="J10">
        <v>0.36</v>
      </c>
    </row>
    <row r="11" spans="1:10" x14ac:dyDescent="0.2">
      <c r="A11">
        <v>2021</v>
      </c>
      <c r="B11" s="32">
        <f>IF(ISERROR( 'dividend data'!B10 / 'dividend data'!B9),0,'dividend data'!B10 / 'dividend data'!B9 - 1)</f>
        <v>0</v>
      </c>
      <c r="C11" s="32">
        <f>IF(ISERROR( 'dividend data'!C10 / 'dividend data'!C9),0,'dividend data'!C10 / 'dividend data'!C9 - 1)</f>
        <v>7.6923076923077094E-2</v>
      </c>
      <c r="D11" s="32">
        <f>IF(ISERROR( 'dividend data'!D10 / 'dividend data'!D9),0,'dividend data'!D10 / 'dividend data'!D9 - 1)</f>
        <v>-5.5555555555555469E-2</v>
      </c>
      <c r="G11">
        <v>2021</v>
      </c>
      <c r="H11">
        <v>0.1</v>
      </c>
      <c r="I11">
        <v>0.28000000000000003</v>
      </c>
      <c r="J11">
        <v>0.34</v>
      </c>
    </row>
    <row r="12" spans="1:10" x14ac:dyDescent="0.2">
      <c r="A12">
        <v>2022</v>
      </c>
      <c r="B12" s="32">
        <f>IF(ISERROR( 'dividend data'!B11 / 'dividend data'!B10),0,'dividend data'!B11 / 'dividend data'!B10 - 1)</f>
        <v>-1</v>
      </c>
      <c r="C12" s="32">
        <f>IF(ISERROR( 'dividend data'!C11 / 'dividend data'!C10),0,'dividend data'!C11 / 'dividend data'!C10 - 1)</f>
        <v>0</v>
      </c>
      <c r="D12" s="32">
        <f>IF(ISERROR( 'dividend data'!D11 / 'dividend data'!D10),0,'dividend data'!D11 / 'dividend data'!D10 - 1)</f>
        <v>0.17647058823529416</v>
      </c>
      <c r="G12">
        <v>2022</v>
      </c>
      <c r="H12">
        <v>0</v>
      </c>
      <c r="I12">
        <v>0.28000000000000003</v>
      </c>
      <c r="J12">
        <v>0.4</v>
      </c>
    </row>
    <row r="13" spans="1:10" x14ac:dyDescent="0.2">
      <c r="A13">
        <v>2023</v>
      </c>
      <c r="B13" s="32">
        <f>IF(ISERROR( 'dividend data'!B12 / 'dividend data'!B11),0,'dividend data'!B12 / 'dividend data'!B11 - 1)</f>
        <v>0</v>
      </c>
      <c r="C13" s="32">
        <f>IF(ISERROR( 'dividend data'!C12 / 'dividend data'!C11),0,'dividend data'!C12 / 'dividend data'!C11 - 1)</f>
        <v>-0.10714285714285721</v>
      </c>
      <c r="D13" s="32">
        <f>IF(ISERROR( 'dividend data'!D12 / 'dividend data'!D11),0,'dividend data'!D12 / 'dividend data'!D11 - 1)</f>
        <v>-0.12500000000000011</v>
      </c>
      <c r="E13" s="33"/>
      <c r="G13" s="20">
        <v>2023</v>
      </c>
      <c r="H13" s="20">
        <v>0.15</v>
      </c>
      <c r="I13" s="20">
        <v>0.25</v>
      </c>
      <c r="J13" s="20">
        <v>0.35</v>
      </c>
    </row>
    <row r="15" spans="1:10" x14ac:dyDescent="0.2">
      <c r="A15" t="s">
        <v>108</v>
      </c>
      <c r="B15" s="43">
        <f>AVERAGE(B4:B13)</f>
        <v>8.3642428425036996E-3</v>
      </c>
      <c r="C15" s="43">
        <f>AVERAGE(C4:C13)</f>
        <v>0.10075974536759022</v>
      </c>
      <c r="D15" s="43">
        <f>AVERAGE(D4:D13)</f>
        <v>0.13571902467248412</v>
      </c>
    </row>
    <row r="17" spans="1:6" x14ac:dyDescent="0.2">
      <c r="A17" t="s">
        <v>130</v>
      </c>
      <c r="B17">
        <f>-1 *B15</f>
        <v>-8.3642428425036996E-3</v>
      </c>
      <c r="C17">
        <f>-1 * C15</f>
        <v>-0.10075974536759022</v>
      </c>
      <c r="D17" s="18">
        <f>D15</f>
        <v>0.13571902467248412</v>
      </c>
    </row>
    <row r="18" spans="1:6" x14ac:dyDescent="0.2">
      <c r="A18" t="s">
        <v>98</v>
      </c>
      <c r="B18">
        <v>0.20150000000000001</v>
      </c>
      <c r="C18">
        <v>9.3899999999999997E-2</v>
      </c>
      <c r="D18">
        <v>0.1066</v>
      </c>
    </row>
    <row r="22" spans="1:6" x14ac:dyDescent="0.2">
      <c r="A22" t="s">
        <v>99</v>
      </c>
    </row>
    <row r="23" spans="1:6" x14ac:dyDescent="0.2">
      <c r="A23" t="s">
        <v>100</v>
      </c>
      <c r="B23" s="43">
        <f>(('dividend data'!B12 * (1 + 'Q5'!B17) )/ ('Q5'!B18 - 'Q5'!B17))</f>
        <v>0.70876944809151221</v>
      </c>
      <c r="C23" s="43">
        <f>(('dividend data'!C12 * (1 + 'Q5'!C17) )/ ('Q5'!C18 - 'Q5'!C17))</f>
        <v>1.1548872789984244</v>
      </c>
      <c r="D23" s="43">
        <f>(('dividend data'!D12 * (1 + 'Q5'!D17) )/ ('Q5'!D18 - 'Q5'!D17))</f>
        <v>-13.650926262341017</v>
      </c>
    </row>
    <row r="24" spans="1:6" x14ac:dyDescent="0.2">
      <c r="F24">
        <v>0</v>
      </c>
    </row>
    <row r="25" spans="1:6" x14ac:dyDescent="0.2">
      <c r="A25" t="s">
        <v>128</v>
      </c>
      <c r="B25" s="35">
        <v>0.747</v>
      </c>
      <c r="C25">
        <v>2.4950000000000001</v>
      </c>
      <c r="D25">
        <v>3.593</v>
      </c>
    </row>
    <row r="26" spans="1:6" x14ac:dyDescent="0.2">
      <c r="E26" s="8"/>
    </row>
    <row r="27" spans="1:6" x14ac:dyDescent="0.2">
      <c r="A27" s="36"/>
      <c r="B27" s="37"/>
      <c r="C27" s="37"/>
      <c r="D27" s="37"/>
      <c r="E27" s="8"/>
    </row>
    <row r="31" spans="1:6" x14ac:dyDescent="0.2">
      <c r="A31" s="22" t="s">
        <v>41</v>
      </c>
    </row>
    <row r="32" spans="1:6" x14ac:dyDescent="0.2">
      <c r="C32" s="38"/>
    </row>
    <row r="33" spans="1:19" x14ac:dyDescent="0.2">
      <c r="B33" s="84" t="s">
        <v>103</v>
      </c>
      <c r="C33" s="84" t="s">
        <v>106</v>
      </c>
      <c r="D33" s="8"/>
    </row>
    <row r="34" spans="1:19" x14ac:dyDescent="0.2">
      <c r="A34" s="8" t="s">
        <v>121</v>
      </c>
      <c r="B34">
        <v>1.4</v>
      </c>
      <c r="C34">
        <v>14.41</v>
      </c>
    </row>
    <row r="35" spans="1:19" x14ac:dyDescent="0.2">
      <c r="A35" s="8" t="s">
        <v>122</v>
      </c>
      <c r="B35">
        <v>0.95250000000000001</v>
      </c>
      <c r="C35">
        <v>10.17</v>
      </c>
    </row>
    <row r="36" spans="1:19" x14ac:dyDescent="0.2">
      <c r="E36" s="39"/>
      <c r="G36" s="8"/>
    </row>
    <row r="37" spans="1:19" x14ac:dyDescent="0.2">
      <c r="A37" s="8" t="s">
        <v>123</v>
      </c>
      <c r="B37">
        <v>24</v>
      </c>
      <c r="C37">
        <v>19</v>
      </c>
      <c r="E37" s="39"/>
      <c r="G37" s="8"/>
    </row>
    <row r="38" spans="1:19" x14ac:dyDescent="0.2">
      <c r="A38" s="8" t="s">
        <v>124</v>
      </c>
      <c r="B38">
        <v>1.4</v>
      </c>
      <c r="C38">
        <v>0.9</v>
      </c>
    </row>
    <row r="39" spans="1:19" x14ac:dyDescent="0.2">
      <c r="A39" s="8" t="s">
        <v>125</v>
      </c>
      <c r="B39">
        <v>10.5</v>
      </c>
      <c r="C39">
        <v>8.9</v>
      </c>
      <c r="S39" s="8"/>
    </row>
    <row r="40" spans="1:19" x14ac:dyDescent="0.2">
      <c r="A40" s="8" t="s">
        <v>126</v>
      </c>
      <c r="B40">
        <v>12.1</v>
      </c>
      <c r="C40">
        <v>9</v>
      </c>
    </row>
    <row r="41" spans="1:19" x14ac:dyDescent="0.2">
      <c r="A41" s="8" t="s">
        <v>127</v>
      </c>
      <c r="B41">
        <v>4</v>
      </c>
      <c r="C41">
        <v>2</v>
      </c>
    </row>
    <row r="44" spans="1:19" x14ac:dyDescent="0.2">
      <c r="B44"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AMP.AX</vt:lpstr>
      <vt:lpstr>HVN.AX</vt:lpstr>
      <vt:lpstr>SUN.AX</vt:lpstr>
      <vt:lpstr>dividend data</vt:lpstr>
      <vt:lpstr>price data</vt:lpstr>
      <vt:lpstr>Amortisation </vt:lpstr>
      <vt:lpstr>Q1</vt:lpstr>
      <vt:lpstr>Q2</vt:lpstr>
      <vt:lpstr>Q3</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Farida Akhtar</dc:creator>
  <cp:lastModifiedBy>Priyam Sinha</cp:lastModifiedBy>
  <dcterms:created xsi:type="dcterms:W3CDTF">2023-08-12T13:05:46Z</dcterms:created>
  <dcterms:modified xsi:type="dcterms:W3CDTF">2023-10-09T12:25:18Z</dcterms:modified>
</cp:coreProperties>
</file>