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6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pb\Project 1\"/>
    </mc:Choice>
  </mc:AlternateContent>
  <bookViews>
    <workbookView xWindow="0" yWindow="0" windowWidth="19368" windowHeight="9384" activeTab="3"/>
  </bookViews>
  <sheets>
    <sheet name="FE2011" sheetId="1" r:id="rId1"/>
    <sheet name="Q1" sheetId="2" r:id="rId2"/>
    <sheet name="Q2- Q3" sheetId="3" r:id="rId3"/>
    <sheet name="Q4" sheetId="4" r:id="rId4"/>
    <sheet name="Q5" sheetId="5" r:id="rId5"/>
  </sheets>
  <externalReferences>
    <externalReference r:id="rId6"/>
    <externalReference r:id="rId7"/>
    <externalReference r:id="rId8"/>
  </externalReferences>
  <calcPr calcId="15251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247" i="5" l="1"/>
  <c r="A247" i="5"/>
  <c r="K2" i="5"/>
  <c r="I3" i="5" l="1"/>
  <c r="I2" i="5"/>
  <c r="H246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" i="5"/>
  <c r="F2" i="5" l="1"/>
  <c r="E2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3" i="5"/>
  <c r="B247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5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02" i="5"/>
  <c r="A103" i="5"/>
  <c r="A104" i="5"/>
  <c r="A105" i="5"/>
  <c r="A106" i="5"/>
  <c r="A107" i="5"/>
  <c r="A108" i="5"/>
  <c r="A109" i="5"/>
  <c r="A110" i="5"/>
  <c r="A111" i="5"/>
  <c r="A112" i="5"/>
  <c r="A113" i="5"/>
  <c r="A114" i="5"/>
  <c r="A115" i="5"/>
  <c r="A116" i="5"/>
  <c r="A117" i="5"/>
  <c r="A118" i="5"/>
  <c r="A119" i="5"/>
  <c r="A120" i="5"/>
  <c r="A121" i="5"/>
  <c r="A122" i="5"/>
  <c r="A123" i="5"/>
  <c r="A124" i="5"/>
  <c r="A125" i="5"/>
  <c r="A126" i="5"/>
  <c r="A127" i="5"/>
  <c r="A128" i="5"/>
  <c r="A129" i="5"/>
  <c r="A130" i="5"/>
  <c r="A131" i="5"/>
  <c r="A132" i="5"/>
  <c r="A133" i="5"/>
  <c r="A134" i="5"/>
  <c r="A135" i="5"/>
  <c r="A136" i="5"/>
  <c r="A137" i="5"/>
  <c r="A138" i="5"/>
  <c r="A139" i="5"/>
  <c r="A140" i="5"/>
  <c r="A141" i="5"/>
  <c r="A142" i="5"/>
  <c r="A143" i="5"/>
  <c r="A144" i="5"/>
  <c r="A145" i="5"/>
  <c r="A146" i="5"/>
  <c r="A147" i="5"/>
  <c r="A148" i="5"/>
  <c r="A149" i="5"/>
  <c r="A150" i="5"/>
  <c r="A151" i="5"/>
  <c r="A152" i="5"/>
  <c r="A153" i="5"/>
  <c r="A154" i="5"/>
  <c r="A155" i="5"/>
  <c r="A156" i="5"/>
  <c r="A157" i="5"/>
  <c r="A158" i="5"/>
  <c r="A159" i="5"/>
  <c r="A160" i="5"/>
  <c r="A161" i="5"/>
  <c r="A162" i="5"/>
  <c r="A163" i="5"/>
  <c r="A164" i="5"/>
  <c r="A165" i="5"/>
  <c r="A166" i="5"/>
  <c r="A167" i="5"/>
  <c r="A168" i="5"/>
  <c r="A169" i="5"/>
  <c r="A170" i="5"/>
  <c r="A171" i="5"/>
  <c r="A172" i="5"/>
  <c r="A173" i="5"/>
  <c r="A174" i="5"/>
  <c r="A175" i="5"/>
  <c r="A176" i="5"/>
  <c r="A177" i="5"/>
  <c r="A178" i="5"/>
  <c r="A179" i="5"/>
  <c r="A180" i="5"/>
  <c r="A181" i="5"/>
  <c r="A182" i="5"/>
  <c r="A183" i="5"/>
  <c r="A184" i="5"/>
  <c r="A185" i="5"/>
  <c r="A186" i="5"/>
  <c r="A187" i="5"/>
  <c r="A188" i="5"/>
  <c r="A189" i="5"/>
  <c r="A190" i="5"/>
  <c r="A191" i="5"/>
  <c r="A192" i="5"/>
  <c r="A193" i="5"/>
  <c r="A194" i="5"/>
  <c r="A195" i="5"/>
  <c r="A196" i="5"/>
  <c r="A197" i="5"/>
  <c r="A198" i="5"/>
  <c r="A199" i="5"/>
  <c r="A200" i="5"/>
  <c r="A201" i="5"/>
  <c r="A202" i="5"/>
  <c r="A203" i="5"/>
  <c r="A204" i="5"/>
  <c r="A205" i="5"/>
  <c r="A206" i="5"/>
  <c r="A207" i="5"/>
  <c r="A208" i="5"/>
  <c r="A209" i="5"/>
  <c r="A210" i="5"/>
  <c r="A211" i="5"/>
  <c r="A212" i="5"/>
  <c r="A213" i="5"/>
  <c r="A214" i="5"/>
  <c r="A215" i="5"/>
  <c r="A216" i="5"/>
  <c r="A217" i="5"/>
  <c r="A218" i="5"/>
  <c r="A219" i="5"/>
  <c r="A220" i="5"/>
  <c r="A221" i="5"/>
  <c r="A222" i="5"/>
  <c r="A223" i="5"/>
  <c r="A224" i="5"/>
  <c r="A225" i="5"/>
  <c r="A226" i="5"/>
  <c r="A227" i="5"/>
  <c r="A228" i="5"/>
  <c r="A229" i="5"/>
  <c r="A230" i="5"/>
  <c r="A231" i="5"/>
  <c r="A232" i="5"/>
  <c r="A233" i="5"/>
  <c r="A234" i="5"/>
  <c r="A235" i="5"/>
  <c r="A236" i="5"/>
  <c r="A237" i="5"/>
  <c r="A238" i="5"/>
  <c r="A239" i="5"/>
  <c r="A240" i="5"/>
  <c r="A241" i="5"/>
  <c r="A242" i="5"/>
  <c r="A243" i="5"/>
  <c r="A244" i="5"/>
  <c r="A245" i="5"/>
  <c r="A246" i="5"/>
  <c r="A4" i="5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3" i="5"/>
  <c r="M33" i="4" l="1"/>
  <c r="N30" i="4"/>
  <c r="M30" i="4"/>
  <c r="N29" i="4"/>
  <c r="M29" i="4"/>
  <c r="N24" i="4"/>
  <c r="N25" i="4" s="1"/>
  <c r="M24" i="4"/>
  <c r="N22" i="4"/>
  <c r="M22" i="4"/>
  <c r="N21" i="4"/>
  <c r="M21" i="4"/>
  <c r="N15" i="4"/>
  <c r="N16" i="4" s="1"/>
  <c r="M15" i="4"/>
  <c r="M16" i="4" s="1"/>
  <c r="N14" i="4"/>
  <c r="M14" i="4"/>
  <c r="N8" i="4"/>
  <c r="H2" i="4"/>
  <c r="M25" i="4" l="1"/>
  <c r="M27" i="4" s="1"/>
  <c r="M26" i="4"/>
  <c r="N27" i="4"/>
  <c r="N26" i="4"/>
  <c r="M18" i="4"/>
  <c r="N18" i="4"/>
  <c r="N17" i="4"/>
  <c r="M17" i="4"/>
  <c r="N6" i="4" l="1"/>
  <c r="N5" i="4"/>
  <c r="H8" i="4" l="1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7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6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6" i="4"/>
  <c r="D6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9" i="4"/>
  <c r="E8" i="4"/>
  <c r="E7" i="4"/>
  <c r="E6" i="4"/>
  <c r="R4" i="4"/>
  <c r="R3" i="4"/>
  <c r="D251" i="4"/>
  <c r="C251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7" i="4"/>
  <c r="D8" i="4"/>
  <c r="D9" i="4"/>
  <c r="D10" i="4"/>
  <c r="D11" i="4"/>
  <c r="D12" i="4"/>
  <c r="D13" i="4"/>
  <c r="D14" i="4"/>
  <c r="D15" i="4"/>
  <c r="D16" i="4"/>
  <c r="D17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6" i="4"/>
  <c r="B195" i="4"/>
  <c r="B194" i="4"/>
  <c r="B193" i="4"/>
  <c r="B72" i="4"/>
  <c r="B71" i="4"/>
  <c r="B58" i="4"/>
  <c r="B54" i="4"/>
  <c r="B22" i="4"/>
  <c r="B21" i="4"/>
  <c r="B20" i="4"/>
  <c r="B19" i="4"/>
  <c r="B17" i="4"/>
  <c r="B16" i="4"/>
  <c r="B12" i="4"/>
  <c r="B10" i="4"/>
  <c r="B9" i="4"/>
  <c r="B8" i="4"/>
  <c r="B6" i="4"/>
  <c r="B5" i="4"/>
  <c r="B7" i="3"/>
  <c r="B6" i="3"/>
  <c r="B5" i="3"/>
  <c r="B4" i="3"/>
  <c r="O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3" i="3"/>
  <c r="L6" i="3"/>
  <c r="L5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4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3" i="3"/>
  <c r="J20" i="3"/>
  <c r="J19" i="3"/>
  <c r="J18" i="3"/>
  <c r="J17" i="3"/>
  <c r="J16" i="3"/>
  <c r="J15" i="3"/>
  <c r="J14" i="3"/>
  <c r="J13" i="3"/>
  <c r="J12" i="3"/>
  <c r="J11" i="3"/>
  <c r="J10" i="3"/>
  <c r="J9" i="3"/>
  <c r="J8" i="3"/>
  <c r="J7" i="3"/>
  <c r="J6" i="3"/>
  <c r="J5" i="3"/>
  <c r="J4" i="3"/>
  <c r="J3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" i="3"/>
  <c r="F69" i="3"/>
  <c r="F68" i="3"/>
  <c r="F55" i="3"/>
  <c r="F51" i="3"/>
  <c r="F9" i="3"/>
  <c r="F190" i="3"/>
  <c r="F191" i="3"/>
  <c r="F192" i="3"/>
  <c r="F19" i="3"/>
  <c r="F18" i="3"/>
  <c r="F17" i="3"/>
  <c r="F16" i="3"/>
  <c r="F14" i="3"/>
  <c r="F13" i="3"/>
  <c r="F7" i="3"/>
  <c r="F6" i="3"/>
  <c r="F5" i="3"/>
  <c r="F3" i="3"/>
  <c r="F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" i="3"/>
  <c r="C2" i="3"/>
  <c r="B2" i="3"/>
  <c r="J3" i="2"/>
  <c r="K6" i="2"/>
  <c r="J6" i="2"/>
  <c r="K5" i="2"/>
  <c r="J5" i="2"/>
  <c r="I6" i="2"/>
  <c r="H6" i="2"/>
  <c r="G6" i="2"/>
  <c r="F6" i="2"/>
  <c r="E6" i="2"/>
  <c r="I5" i="2"/>
  <c r="H5" i="2"/>
  <c r="G5" i="2"/>
  <c r="F5" i="2"/>
  <c r="E5" i="2"/>
  <c r="D6" i="2"/>
  <c r="D5" i="2"/>
  <c r="C6" i="2"/>
  <c r="C5" i="2"/>
  <c r="B6" i="2"/>
  <c r="B5" i="2"/>
  <c r="K3" i="2"/>
  <c r="I3" i="2"/>
  <c r="H3" i="2"/>
  <c r="G3" i="2"/>
  <c r="F3" i="2"/>
  <c r="E3" i="2"/>
  <c r="D3" i="2"/>
  <c r="C3" i="2"/>
  <c r="B3" i="2"/>
  <c r="Z2" i="1"/>
  <c r="X2" i="1"/>
  <c r="V247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" i="1"/>
  <c r="S24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2" i="1"/>
  <c r="Q2" i="1"/>
  <c r="O2" i="1"/>
  <c r="N247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2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" i="1"/>
  <c r="L2" i="1"/>
</calcChain>
</file>

<file path=xl/sharedStrings.xml><?xml version="1.0" encoding="utf-8"?>
<sst xmlns="http://purl.oclc.org/ooxml/spreadsheetml/main" count="124" uniqueCount="87">
  <si>
    <t>EngDispl</t>
  </si>
  <si>
    <t>NumCyl</t>
  </si>
  <si>
    <t>FE</t>
  </si>
  <si>
    <t>NumGears</t>
  </si>
  <si>
    <t>TransLockup</t>
  </si>
  <si>
    <t>TransCreeperGear</t>
  </si>
  <si>
    <t>IntakeValvePerCyl</t>
  </si>
  <si>
    <t>ExhaustValvesPerCyl</t>
  </si>
  <si>
    <t>VarValveTiming</t>
  </si>
  <si>
    <t>VarValveLift</t>
  </si>
  <si>
    <t></t>
  </si>
  <si>
    <r>
      <t>x</t>
    </r>
    <r>
      <rPr>
        <b/>
        <vertAlign val="subscript"/>
        <sz val="10"/>
        <color theme="1"/>
        <rFont val="MS Reference Sans Serif"/>
        <family val="2"/>
      </rPr>
      <t>i</t>
    </r>
    <r>
      <rPr>
        <b/>
        <sz val="10"/>
        <color theme="1"/>
        <rFont val="MS Reference Sans Serif"/>
        <family val="2"/>
      </rPr>
      <t xml:space="preserve"> - </t>
    </r>
  </si>
  <si>
    <r>
      <t>(x</t>
    </r>
    <r>
      <rPr>
        <b/>
        <vertAlign val="subscript"/>
        <sz val="10"/>
        <color theme="1"/>
        <rFont val="MS Reference Sans Serif"/>
        <family val="2"/>
      </rPr>
      <t>i</t>
    </r>
    <r>
      <rPr>
        <b/>
        <sz val="10"/>
        <color theme="1"/>
        <rFont val="MS Reference Sans Serif"/>
        <family val="2"/>
      </rPr>
      <t xml:space="preserve"> - )</t>
    </r>
    <r>
      <rPr>
        <b/>
        <vertAlign val="superscript"/>
        <sz val="10"/>
        <color theme="1"/>
        <rFont val="MS Reference Sans Serif"/>
        <family val="2"/>
      </rPr>
      <t>2</t>
    </r>
  </si>
  <si>
    <r>
      <t>√∑(x</t>
    </r>
    <r>
      <rPr>
        <b/>
        <vertAlign val="subscript"/>
        <sz val="10"/>
        <color theme="1"/>
        <rFont val="MS Reference Sans Serif"/>
        <family val="2"/>
      </rPr>
      <t>i</t>
    </r>
    <r>
      <rPr>
        <b/>
        <sz val="10"/>
        <color theme="1"/>
        <rFont val="MS Reference Sans Serif"/>
        <family val="2"/>
      </rPr>
      <t xml:space="preserve"> - )</t>
    </r>
    <r>
      <rPr>
        <b/>
        <vertAlign val="superscript"/>
        <sz val="10"/>
        <color theme="1"/>
        <rFont val="MS Reference Sans Serif"/>
        <family val="2"/>
      </rPr>
      <t>2</t>
    </r>
    <r>
      <rPr>
        <b/>
        <sz val="10"/>
        <color theme="1"/>
        <rFont val="MS Reference Sans Serif"/>
        <family val="2"/>
      </rPr>
      <t xml:space="preserve"> / n -1</t>
    </r>
  </si>
  <si>
    <t></t>
  </si>
  <si>
    <r>
      <t>y</t>
    </r>
    <r>
      <rPr>
        <b/>
        <vertAlign val="subscript"/>
        <sz val="10"/>
        <color theme="1"/>
        <rFont val="MS Reference Sans Serif"/>
        <family val="2"/>
      </rPr>
      <t>i</t>
    </r>
    <r>
      <rPr>
        <b/>
        <sz val="10"/>
        <color theme="1"/>
        <rFont val="MS Reference Sans Serif"/>
        <family val="2"/>
      </rPr>
      <t xml:space="preserve"> - </t>
    </r>
  </si>
  <si>
    <r>
      <t>(y</t>
    </r>
    <r>
      <rPr>
        <b/>
        <vertAlign val="subscript"/>
        <sz val="10"/>
        <color theme="1"/>
        <rFont val="MS Reference Sans Serif"/>
        <family val="2"/>
      </rPr>
      <t>i</t>
    </r>
    <r>
      <rPr>
        <b/>
        <sz val="10"/>
        <color theme="1"/>
        <rFont val="MS Reference Sans Serif"/>
        <family val="2"/>
      </rPr>
      <t xml:space="preserve"> - </t>
    </r>
    <r>
      <rPr>
        <b/>
        <sz val="10"/>
        <color theme="1"/>
        <rFont val="MS Reference Sans Serif"/>
        <family val="2"/>
      </rPr>
      <t>)</t>
    </r>
    <r>
      <rPr>
        <b/>
        <vertAlign val="superscript"/>
        <sz val="10"/>
        <color theme="1"/>
        <rFont val="MS Reference Sans Serif"/>
        <family val="2"/>
      </rPr>
      <t>2</t>
    </r>
  </si>
  <si>
    <r>
      <t>∑(y</t>
    </r>
    <r>
      <rPr>
        <b/>
        <vertAlign val="subscript"/>
        <sz val="10"/>
        <color theme="1"/>
        <rFont val="MS Reference Sans Serif"/>
        <family val="2"/>
      </rPr>
      <t>i</t>
    </r>
    <r>
      <rPr>
        <b/>
        <sz val="10"/>
        <color theme="1"/>
        <rFont val="MS Reference Sans Serif"/>
        <family val="2"/>
      </rPr>
      <t xml:space="preserve"> - )</t>
    </r>
    <r>
      <rPr>
        <b/>
        <vertAlign val="superscript"/>
        <sz val="10"/>
        <color theme="1"/>
        <rFont val="MS Reference Sans Serif"/>
        <family val="2"/>
      </rPr>
      <t xml:space="preserve">2 - </t>
    </r>
    <r>
      <rPr>
        <sz val="10"/>
        <color theme="1"/>
        <rFont val="MS Reference Sans Serif"/>
        <family val="2"/>
      </rPr>
      <t>SST</t>
    </r>
  </si>
  <si>
    <r>
      <t>(x</t>
    </r>
    <r>
      <rPr>
        <b/>
        <vertAlign val="subscript"/>
        <sz val="10"/>
        <color theme="1"/>
        <rFont val="MS Reference Sans Serif"/>
        <family val="2"/>
      </rPr>
      <t>i</t>
    </r>
    <r>
      <rPr>
        <b/>
        <sz val="10"/>
        <color theme="1"/>
        <rFont val="MS Reference Sans Serif"/>
        <family val="2"/>
      </rPr>
      <t xml:space="preserve"> - )(y</t>
    </r>
    <r>
      <rPr>
        <b/>
        <vertAlign val="subscript"/>
        <sz val="10"/>
        <color theme="1"/>
        <rFont val="MS Reference Sans Serif"/>
        <family val="2"/>
      </rPr>
      <t>i</t>
    </r>
    <r>
      <rPr>
        <b/>
        <sz val="10"/>
        <color theme="1"/>
        <rFont val="MS Reference Sans Serif"/>
        <family val="2"/>
      </rPr>
      <t xml:space="preserve"> - )</t>
    </r>
  </si>
  <si>
    <r>
      <rPr>
        <b/>
        <sz val="10"/>
        <color theme="1"/>
        <rFont val="Calibri"/>
        <family val="2"/>
      </rPr>
      <t>∑</t>
    </r>
    <r>
      <rPr>
        <b/>
        <sz val="10"/>
        <color theme="1"/>
        <rFont val="MS Reference Sans Serif"/>
        <family val="2"/>
      </rPr>
      <t>(x</t>
    </r>
    <r>
      <rPr>
        <b/>
        <vertAlign val="subscript"/>
        <sz val="10"/>
        <color theme="1"/>
        <rFont val="MS Reference Sans Serif"/>
        <family val="2"/>
      </rPr>
      <t>i</t>
    </r>
    <r>
      <rPr>
        <b/>
        <sz val="10"/>
        <color theme="1"/>
        <rFont val="MS Reference Sans Serif"/>
        <family val="2"/>
      </rPr>
      <t xml:space="preserve"> - )(y</t>
    </r>
    <r>
      <rPr>
        <b/>
        <vertAlign val="subscript"/>
        <sz val="10"/>
        <color theme="1"/>
        <rFont val="MS Reference Sans Serif"/>
        <family val="2"/>
      </rPr>
      <t>i</t>
    </r>
    <r>
      <rPr>
        <b/>
        <sz val="10"/>
        <color theme="1"/>
        <rFont val="MS Reference Sans Serif"/>
        <family val="2"/>
      </rPr>
      <t xml:space="preserve"> - ) / </t>
    </r>
    <r>
      <rPr>
        <b/>
        <sz val="10"/>
        <color theme="1"/>
        <rFont val="Calibri"/>
        <family val="2"/>
      </rPr>
      <t>∑</t>
    </r>
    <r>
      <rPr>
        <b/>
        <sz val="10"/>
        <color theme="1"/>
        <rFont val="MS Reference Sans Serif"/>
        <family val="2"/>
      </rPr>
      <t>(xi - )</t>
    </r>
    <r>
      <rPr>
        <b/>
        <vertAlign val="superscript"/>
        <sz val="10"/>
        <color theme="1"/>
        <rFont val="MS Reference Sans Serif"/>
        <family val="2"/>
      </rPr>
      <t>2</t>
    </r>
    <r>
      <rPr>
        <sz val="10"/>
        <color theme="1"/>
        <rFont val="MS Reference Sans Serif"/>
        <family val="2"/>
      </rPr>
      <t xml:space="preserve"> (Slope (β1)</t>
    </r>
  </si>
  <si>
    <r>
      <t> - β</t>
    </r>
    <r>
      <rPr>
        <b/>
        <vertAlign val="subscript"/>
        <sz val="10"/>
        <color theme="1"/>
        <rFont val="MS Reference Sans Serif"/>
        <family val="2"/>
      </rPr>
      <t>1</t>
    </r>
    <r>
      <rPr>
        <b/>
        <sz val="10"/>
        <color theme="1"/>
        <rFont val="MS Reference Sans Serif"/>
        <family val="2"/>
      </rPr>
      <t xml:space="preserve"> </t>
    </r>
    <r>
      <rPr>
        <sz val="10"/>
        <color theme="1"/>
        <rFont val="MS Reference Sans Serif"/>
        <family val="2"/>
      </rPr>
      <t>(y-intercept (β0))</t>
    </r>
  </si>
  <si>
    <t>Correlation:</t>
  </si>
  <si>
    <t>Skewness (-1 to 1):</t>
  </si>
  <si>
    <t>Kurtosis (-2 to 2):</t>
  </si>
  <si>
    <t>Comparing the correlation between the independent variables, EngDispl has the strongest correlation despite it being a negative correlation with FE.</t>
  </si>
  <si>
    <t>An increase in engine displacement seems to result in lower fuel economy.</t>
  </si>
  <si>
    <t>As can be seen from the frequency chart that there is a slight positive skewness but according to the calculations above, this is within an acceptable range.</t>
  </si>
  <si>
    <t>Kurtosis is in an acceptable range.</t>
  </si>
  <si>
    <t>Best Variable</t>
  </si>
  <si>
    <t>Slope</t>
  </si>
  <si>
    <t>Intercept</t>
  </si>
  <si>
    <t>Residual Mean</t>
  </si>
  <si>
    <t>Residual Variance</t>
  </si>
  <si>
    <t>Residual autocorrelation</t>
  </si>
  <si>
    <t>Correlation between Residuals and X</t>
  </si>
  <si>
    <t>The spread of the residuals says that is has good Homoskedasticity</t>
  </si>
  <si>
    <t>Thus a constant variance.</t>
  </si>
  <si>
    <r>
      <t>R</t>
    </r>
    <r>
      <rPr>
        <vertAlign val="superscript"/>
        <sz val="11"/>
        <color theme="1"/>
        <rFont val="Calibri"/>
        <family val="2"/>
        <scheme val="minor"/>
      </rPr>
      <t xml:space="preserve">2  </t>
    </r>
    <r>
      <rPr>
        <sz val="11"/>
        <color theme="1"/>
        <rFont val="Calibri"/>
        <family val="2"/>
        <scheme val="minor"/>
      </rPr>
      <t>of residuals is very low so residuals are independent of X.</t>
    </r>
  </si>
  <si>
    <r>
      <t>Predict (ŷ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= β</t>
    </r>
    <r>
      <rPr>
        <b/>
        <vertAlign val="subscript"/>
        <sz val="11"/>
        <color theme="1"/>
        <rFont val="Calibri"/>
        <family val="2"/>
        <scheme val="minor"/>
      </rPr>
      <t>0</t>
    </r>
    <r>
      <rPr>
        <b/>
        <sz val="11"/>
        <color theme="1"/>
        <rFont val="Calibri"/>
        <family val="2"/>
        <scheme val="minor"/>
      </rPr>
      <t xml:space="preserve"> + β</t>
    </r>
    <r>
      <rPr>
        <b/>
        <vertAlign val="subscript"/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scheme val="minor"/>
      </rPr>
      <t>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</si>
  <si>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r>
      <t>Residual 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- ŷ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</si>
  <si>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>abs(Residuals)</t>
  </si>
  <si>
    <r>
      <t>(e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- e</t>
    </r>
    <r>
      <rPr>
        <b/>
        <vertAlign val="subscript"/>
        <sz val="11"/>
        <color theme="1"/>
        <rFont val="Calibri"/>
        <family val="2"/>
        <scheme val="minor"/>
      </rPr>
      <t>i-1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</si>
  <si>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abs(Residuals)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</si>
  <si>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Durbin-Watson</t>
  </si>
  <si>
    <t>y=-0.73*x+37.39</t>
  </si>
  <si>
    <t>R^2= 0.685966686</t>
  </si>
  <si>
    <t>Autoregression Transformation</t>
  </si>
  <si>
    <t>Original Residual autocorrelation</t>
  </si>
  <si>
    <t>TRANSFORMED DATA</t>
  </si>
  <si>
    <r>
      <t>Predict (ŷ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= β0 + β1x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</t>
    </r>
  </si>
  <si>
    <t>Residual</t>
  </si>
  <si>
    <r>
      <t>Residual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</si>
  <si>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Outliers</t>
  </si>
  <si>
    <t>New Residual autocorrelation</t>
  </si>
  <si>
    <r>
      <t xml:space="preserve">SLOPE </t>
    </r>
    <r>
      <rPr>
        <b/>
        <sz val="10"/>
        <rFont val="Calibri"/>
        <family val="2"/>
      </rPr>
      <t>β1</t>
    </r>
  </si>
  <si>
    <r>
      <rPr>
        <b/>
        <sz val="10"/>
        <rFont val="MS Reference Sans Serif"/>
        <family val="2"/>
      </rPr>
      <t>INTERCEPTβ0</t>
    </r>
    <r>
      <rPr>
        <b/>
        <sz val="10"/>
        <color rgb="FFFF0000"/>
        <rFont val="MS Reference Sans Serif"/>
        <family val="2"/>
      </rPr>
      <t xml:space="preserve"> </t>
    </r>
  </si>
  <si>
    <t>TRANSFORMED x</t>
  </si>
  <si>
    <t xml:space="preserve">ORIGINAL X </t>
  </si>
  <si>
    <t>skewness(-1 to 1)</t>
  </si>
  <si>
    <t>Kurtosis(-2 to 2)</t>
  </si>
  <si>
    <t>Outlier</t>
  </si>
  <si>
    <t>Durbin Watson</t>
  </si>
  <si>
    <t>Quartile 1 (Q1)</t>
  </si>
  <si>
    <t>Quartile 3 (Q3)</t>
  </si>
  <si>
    <t>InterQuartile Range (IQR)</t>
  </si>
  <si>
    <t>Upper Bound (Q3 + 1.5 * IQR)</t>
  </si>
  <si>
    <t>Lower Bound (Q1 - 1.5 * IQR)</t>
  </si>
  <si>
    <t>EngDisp</t>
  </si>
  <si>
    <t>Standard Deviation</t>
  </si>
  <si>
    <t>Sample size (n)</t>
  </si>
  <si>
    <t>Confidence Coeffient at 95%</t>
  </si>
  <si>
    <t>Significance level</t>
  </si>
  <si>
    <t>Margin of Error</t>
  </si>
  <si>
    <t>Upper Bound</t>
  </si>
  <si>
    <t>Lower Bound</t>
  </si>
  <si>
    <t>Max</t>
  </si>
  <si>
    <t>Min</t>
  </si>
  <si>
    <t>R^2</t>
  </si>
  <si>
    <r>
      <t>Residual abs((y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- ŷ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>))</t>
    </r>
  </si>
  <si>
    <r>
      <t>abs((y</t>
    </r>
    <r>
      <rPr>
        <b/>
        <vertAlign val="subscript"/>
        <sz val="10"/>
        <color theme="1"/>
        <rFont val="MS Reference Sans Serif"/>
        <family val="2"/>
      </rPr>
      <t>i</t>
    </r>
    <r>
      <rPr>
        <b/>
        <sz val="10"/>
        <color theme="1"/>
        <rFont val="MS Reference Sans Serif"/>
        <family val="2"/>
      </rPr>
      <t xml:space="preserve"> - ŷ</t>
    </r>
    <r>
      <rPr>
        <b/>
        <vertAlign val="subscript"/>
        <sz val="10"/>
        <color theme="1"/>
        <rFont val="MS Reference Sans Serif"/>
        <family val="2"/>
      </rPr>
      <t>i</t>
    </r>
    <r>
      <rPr>
        <b/>
        <sz val="10"/>
        <color theme="1"/>
        <rFont val="MS Reference Sans Serif"/>
        <family val="2"/>
      </rPr>
      <t>))</t>
    </r>
    <r>
      <rPr>
        <b/>
        <vertAlign val="superscript"/>
        <sz val="10"/>
        <color theme="1"/>
        <rFont val="MS Reference Sans Serif"/>
        <family val="2"/>
      </rPr>
      <t>2</t>
    </r>
  </si>
  <si>
    <r>
      <t>SSE - ∑(y</t>
    </r>
    <r>
      <rPr>
        <b/>
        <vertAlign val="subscript"/>
        <sz val="10"/>
        <color theme="1"/>
        <rFont val="MS Reference Sans Serif"/>
        <family val="2"/>
      </rPr>
      <t>i</t>
    </r>
    <r>
      <rPr>
        <b/>
        <sz val="10"/>
        <color theme="1"/>
        <rFont val="MS Reference Sans Serif"/>
        <family val="2"/>
      </rPr>
      <t xml:space="preserve"> - ŷ</t>
    </r>
    <r>
      <rPr>
        <b/>
        <vertAlign val="subscript"/>
        <sz val="10"/>
        <color theme="1"/>
        <rFont val="MS Reference Sans Serif"/>
        <family val="2"/>
      </rPr>
      <t>i</t>
    </r>
    <r>
      <rPr>
        <b/>
        <sz val="10"/>
        <color theme="1"/>
        <rFont val="MS Reference Sans Serif"/>
        <family val="2"/>
      </rPr>
      <t>)</t>
    </r>
    <r>
      <rPr>
        <b/>
        <vertAlign val="superscript"/>
        <sz val="10"/>
        <color theme="1"/>
        <rFont val="MS Reference Sans Serif"/>
        <family val="2"/>
      </rPr>
      <t>2</t>
    </r>
  </si>
  <si>
    <t>Diff</t>
  </si>
  <si>
    <t>Ave Diff</t>
  </si>
  <si>
    <t>MAPE</t>
  </si>
  <si>
    <r>
      <t>(ŷ</t>
    </r>
    <r>
      <rPr>
        <b/>
        <vertAlign val="subscript"/>
        <sz val="10"/>
        <color theme="1"/>
        <rFont val="MS Reference Sans Serif"/>
        <family val="2"/>
      </rPr>
      <t>i</t>
    </r>
    <r>
      <rPr>
        <b/>
        <sz val="10"/>
        <color theme="1"/>
        <rFont val="MS Reference Sans Serif"/>
        <family val="2"/>
      </rPr>
      <t xml:space="preserve"> - )</t>
    </r>
    <r>
      <rPr>
        <b/>
        <vertAlign val="superscript"/>
        <sz val="10"/>
        <color theme="1"/>
        <rFont val="MS Reference Sans Serif"/>
        <family val="2"/>
      </rPr>
      <t>2</t>
    </r>
  </si>
  <si>
    <r>
      <t>SSR - ∑(ŷ</t>
    </r>
    <r>
      <rPr>
        <b/>
        <vertAlign val="subscript"/>
        <sz val="10"/>
        <color theme="1"/>
        <rFont val="MS Reference Sans Serif"/>
        <family val="2"/>
      </rPr>
      <t>i</t>
    </r>
    <r>
      <rPr>
        <b/>
        <sz val="10"/>
        <color theme="1"/>
        <rFont val="MS Reference Sans Serif"/>
        <family val="2"/>
      </rPr>
      <t xml:space="preserve"> - )</t>
    </r>
    <r>
      <rPr>
        <b/>
        <vertAlign val="superscript"/>
        <sz val="10"/>
        <color theme="1"/>
        <rFont val="MS Reference Sans Serif"/>
        <family val="2"/>
      </rPr>
      <t>2</t>
    </r>
  </si>
  <si>
    <r>
      <t>R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- ∑(ŷ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MS Reference Sans Serif"/>
        <family val="2"/>
      </rPr>
      <t>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/ ∑(y</t>
    </r>
    <r>
      <rPr>
        <b/>
        <vertAlign val="subscript"/>
        <sz val="11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MS Reference Sans Serif"/>
        <family val="2"/>
      </rPr>
      <t></t>
    </r>
    <r>
      <rPr>
        <b/>
        <sz val="11"/>
        <color theme="1"/>
        <rFont val="Calibri"/>
        <family val="2"/>
        <scheme val="minor"/>
      </rPr>
      <t>)</t>
    </r>
    <r>
      <rPr>
        <b/>
        <vertAlign val="superscript"/>
        <sz val="11"/>
        <color theme="1"/>
        <rFont val="Calibri"/>
        <family val="2"/>
        <scheme val="minor"/>
      </rPr>
      <t>2</t>
    </r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</si>
</sst>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0"/>
      <color theme="1"/>
      <name val="MS Reference Sans Serif"/>
      <family val="2"/>
    </font>
    <font>
      <b/>
      <vertAlign val="subscript"/>
      <sz val="10"/>
      <color theme="1"/>
      <name val="MS Reference Sans Serif"/>
      <family val="2"/>
    </font>
    <font>
      <b/>
      <vertAlign val="superscript"/>
      <sz val="10"/>
      <color theme="1"/>
      <name val="MS Reference Sans Serif"/>
      <family val="2"/>
    </font>
    <font>
      <b/>
      <sz val="11"/>
      <color theme="1"/>
      <name val="MS Reference Sans Serif"/>
      <family val="2"/>
    </font>
    <font>
      <b/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MS Reference Sans Serif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rgb="FFFF0000"/>
      <name val="MS Reference Sans Serif"/>
      <family val="2"/>
    </font>
    <font>
      <b/>
      <sz val="10"/>
      <color rgb="FFFF0000"/>
      <name val="MS Reference Sans Serif"/>
      <family val="2"/>
    </font>
    <font>
      <b/>
      <sz val="10"/>
      <name val="MS Reference Sans Serif"/>
      <family val="2"/>
    </font>
    <font>
      <b/>
      <sz val="10"/>
      <name val="Calibri"/>
      <family val="2"/>
    </font>
    <font>
      <sz val="11"/>
      <color theme="1"/>
      <name val="MS Reference Sans Serif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/>
      <end/>
      <top style="thin">
        <color indexed="64"/>
      </top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/>
      <end/>
      <top style="thin">
        <color indexed="64"/>
      </top>
      <bottom/>
      <diagonal/>
    </border>
    <border>
      <start/>
      <end/>
      <top/>
      <bottom style="thin">
        <color indexed="64"/>
      </bottom>
      <diagonal/>
    </border>
    <border>
      <start style="medium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/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/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8" fillId="0" borderId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8" fillId="4" borderId="0" xfId="8"/>
    <xf numFmtId="0" fontId="0" fillId="0" borderId="0" xfId="0" applyAlignment="1">
      <alignment vertical="center"/>
    </xf>
    <xf numFmtId="0" fontId="0" fillId="34" borderId="0" xfId="0" applyFill="1"/>
    <xf numFmtId="0" fontId="19" fillId="34" borderId="10" xfId="0" applyFont="1" applyFill="1" applyBorder="1" applyAlignment="1">
      <alignment horizontal="center" vertical="center"/>
    </xf>
    <xf numFmtId="0" fontId="0" fillId="0" borderId="0" xfId="0"/>
    <xf numFmtId="0" fontId="22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0" fillId="0" borderId="0" xfId="0"/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19" fillId="0" borderId="12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/>
    </xf>
    <xf numFmtId="0" fontId="16" fillId="0" borderId="0" xfId="0" applyFont="1" applyBorder="1" applyAlignment="1">
      <alignment horizontal="left"/>
    </xf>
    <xf numFmtId="0" fontId="0" fillId="0" borderId="0" xfId="0"/>
    <xf numFmtId="0" fontId="16" fillId="0" borderId="0" xfId="0" applyFont="1" applyBorder="1" applyAlignment="1">
      <alignment horizontal="left"/>
    </xf>
    <xf numFmtId="0" fontId="16" fillId="33" borderId="11" xfId="0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0" xfId="0"/>
    <xf numFmtId="0" fontId="16" fillId="0" borderId="10" xfId="0" applyFont="1" applyFill="1" applyBorder="1" applyAlignment="1">
      <alignment horizontal="center" vertical="center"/>
    </xf>
    <xf numFmtId="0" fontId="0" fillId="0" borderId="0" xfId="0"/>
    <xf numFmtId="0" fontId="16" fillId="0" borderId="10" xfId="0" applyFont="1" applyBorder="1"/>
    <xf numFmtId="0" fontId="0" fillId="0" borderId="0" xfId="0"/>
    <xf numFmtId="0" fontId="16" fillId="0" borderId="10" xfId="0" applyFont="1" applyBorder="1"/>
    <xf numFmtId="0" fontId="0" fillId="0" borderId="0" xfId="0"/>
    <xf numFmtId="2" fontId="16" fillId="0" borderId="10" xfId="0" applyNumberFormat="1" applyFont="1" applyBorder="1" applyAlignment="1">
      <alignment horizontal="center"/>
    </xf>
    <xf numFmtId="0" fontId="0" fillId="0" borderId="0" xfId="0"/>
    <xf numFmtId="0" fontId="16" fillId="0" borderId="10" xfId="0" applyFont="1" applyBorder="1" applyAlignment="1">
      <alignment horizontal="center"/>
    </xf>
    <xf numFmtId="0" fontId="0" fillId="0" borderId="0" xfId="0"/>
    <xf numFmtId="2" fontId="16" fillId="0" borderId="10" xfId="0" applyNumberFormat="1" applyFont="1" applyBorder="1" applyAlignment="1">
      <alignment horizontal="center"/>
    </xf>
    <xf numFmtId="2" fontId="16" fillId="0" borderId="10" xfId="0" applyNumberFormat="1" applyFont="1" applyBorder="1" applyAlignment="1">
      <alignment horizontal="center"/>
    </xf>
    <xf numFmtId="0" fontId="0" fillId="0" borderId="0" xfId="0"/>
    <xf numFmtId="0" fontId="16" fillId="0" borderId="10" xfId="0" applyFont="1" applyBorder="1" applyAlignment="1">
      <alignment horizontal="center"/>
    </xf>
    <xf numFmtId="0" fontId="30" fillId="0" borderId="10" xfId="0" applyFont="1" applyFill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" fillId="0" borderId="12" xfId="0" applyFont="1" applyFill="1" applyBorder="1" applyAlignment="1">
      <alignment horizontal="center" vertical="center"/>
    </xf>
    <xf numFmtId="0" fontId="35" fillId="0" borderId="0" xfId="0" applyFont="1" applyFill="1" applyBorder="1" applyAlignment="1">
      <alignment horizontal="left"/>
    </xf>
    <xf numFmtId="0" fontId="27" fillId="0" borderId="0" xfId="0" applyFont="1" applyFill="1" applyBorder="1" applyAlignment="1">
      <alignment horizontal="left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Alignment="1">
      <alignment horizontal="center"/>
    </xf>
    <xf numFmtId="2" fontId="0" fillId="0" borderId="19" xfId="0" applyNumberFormat="1" applyBorder="1" applyAlignment="1">
      <alignment horizontal="center"/>
    </xf>
    <xf numFmtId="2" fontId="0" fillId="0" borderId="20" xfId="0" applyNumberFormat="1" applyBorder="1" applyAlignment="1">
      <alignment horizontal="center"/>
    </xf>
    <xf numFmtId="2" fontId="16" fillId="0" borderId="20" xfId="0" applyNumberFormat="1" applyFont="1" applyBorder="1" applyAlignment="1">
      <alignment horizontal="center"/>
    </xf>
    <xf numFmtId="2" fontId="16" fillId="0" borderId="21" xfId="0" applyNumberFormat="1" applyFont="1" applyBorder="1" applyAlignment="1">
      <alignment horizontal="center"/>
    </xf>
    <xf numFmtId="0" fontId="0" fillId="0" borderId="22" xfId="0" applyBorder="1"/>
    <xf numFmtId="0" fontId="0" fillId="0" borderId="19" xfId="0" applyBorder="1"/>
    <xf numFmtId="0" fontId="0" fillId="0" borderId="0" xfId="0" applyBorder="1"/>
    <xf numFmtId="0" fontId="0" fillId="0" borderId="20" xfId="0" applyBorder="1"/>
    <xf numFmtId="0" fontId="0" fillId="0" borderId="23" xfId="0" applyBorder="1"/>
    <xf numFmtId="0" fontId="0" fillId="0" borderId="21" xfId="0" applyBorder="1"/>
    <xf numFmtId="0" fontId="0" fillId="0" borderId="13" xfId="0" applyBorder="1"/>
    <xf numFmtId="0" fontId="0" fillId="0" borderId="15" xfId="0" applyBorder="1"/>
    <xf numFmtId="0" fontId="29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0" fillId="0" borderId="24" xfId="0" applyBorder="1"/>
    <xf numFmtId="0" fontId="16" fillId="0" borderId="25" xfId="0" applyFont="1" applyBorder="1"/>
    <xf numFmtId="0" fontId="19" fillId="0" borderId="26" xfId="0" applyFont="1" applyFill="1" applyBorder="1" applyAlignment="1">
      <alignment horizontal="center" vertical="center"/>
    </xf>
    <xf numFmtId="0" fontId="16" fillId="0" borderId="26" xfId="0" applyFont="1" applyBorder="1" applyAlignment="1">
      <alignment horizontal="center"/>
    </xf>
    <xf numFmtId="9" fontId="16" fillId="0" borderId="26" xfId="50" quotePrefix="1" applyFont="1" applyBorder="1" applyAlignment="1">
      <alignment horizontal="center"/>
    </xf>
    <xf numFmtId="0" fontId="0" fillId="0" borderId="27" xfId="0" applyBorder="1"/>
    <xf numFmtId="0" fontId="19" fillId="0" borderId="28" xfId="0" applyFont="1" applyFill="1" applyBorder="1" applyAlignment="1">
      <alignment horizontal="center" vertical="center"/>
    </xf>
    <xf numFmtId="0" fontId="16" fillId="0" borderId="29" xfId="0" applyFont="1" applyBorder="1" applyAlignment="1">
      <alignment horizontal="left"/>
    </xf>
    <xf numFmtId="0" fontId="19" fillId="34" borderId="15" xfId="0" applyFont="1" applyFill="1" applyBorder="1" applyAlignment="1">
      <alignment horizontal="center" vertical="center"/>
    </xf>
    <xf numFmtId="0" fontId="16" fillId="0" borderId="26" xfId="0" applyFont="1" applyBorder="1"/>
    <xf numFmtId="0" fontId="31" fillId="34" borderId="26" xfId="0" applyFont="1" applyFill="1" applyBorder="1" applyAlignment="1">
      <alignment horizontal="center"/>
    </xf>
    <xf numFmtId="0" fontId="32" fillId="34" borderId="26" xfId="0" applyFont="1" applyFill="1" applyBorder="1" applyAlignment="1">
      <alignment horizontal="center" vertical="center"/>
    </xf>
    <xf numFmtId="0" fontId="19" fillId="34" borderId="26" xfId="0" applyFont="1" applyFill="1" applyBorder="1" applyAlignment="1">
      <alignment horizontal="center" vertical="center"/>
    </xf>
    <xf numFmtId="0" fontId="19" fillId="34" borderId="29" xfId="0" applyFont="1" applyFill="1" applyBorder="1" applyAlignment="1">
      <alignment horizontal="center" vertic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/>
    <cellStyle name="60% - Accent2" xfId="25" builtinId="36" customBuiltin="1"/>
    <cellStyle name="60% - Accent2 2" xfId="44"/>
    <cellStyle name="60% - Accent3" xfId="29" builtinId="40" customBuiltin="1"/>
    <cellStyle name="60% - Accent3 2" xfId="45"/>
    <cellStyle name="60% - Accent4" xfId="33" builtinId="44" customBuiltin="1"/>
    <cellStyle name="60% - Accent4 2" xfId="46"/>
    <cellStyle name="60% - Accent5" xfId="37" builtinId="48" customBuiltin="1"/>
    <cellStyle name="60% - Accent5 2" xfId="47"/>
    <cellStyle name="60% - Accent6" xfId="41" builtinId="52" customBuiltin="1"/>
    <cellStyle name="60% - Accent6 2" xfId="48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2"/>
    <cellStyle name="Normal" xfId="0" builtinId="0"/>
    <cellStyle name="Normal 2" xfId="49"/>
    <cellStyle name="Note" xfId="15" builtinId="10" customBuiltin="1"/>
    <cellStyle name="Output" xfId="10" builtinId="21" customBuiltin="1"/>
    <cellStyle name="Percent" xfId="50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externalLink" Target="externalLinks/externalLink3.xml"/><Relationship Id="rId3" Type="http://purl.oclc.org/ooxml/officeDocument/relationships/worksheet" Target="worksheets/sheet3.xml"/><Relationship Id="rId7" Type="http://purl.oclc.org/ooxml/officeDocument/relationships/externalLink" Target="externalLinks/externalLink2.xml"/><Relationship Id="rId12" Type="http://purl.oclc.org/ooxml/officeDocument/relationships/calcChain" Target="calcChain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externalLink" Target="externalLinks/externalLink1.xml"/><Relationship Id="rId11" Type="http://purl.oclc.org/ooxml/officeDocument/relationships/sharedStrings" Target="sharedStrings.xml"/><Relationship Id="rId5" Type="http://purl.oclc.org/ooxml/officeDocument/relationships/worksheet" Target="worksheets/sheet5.xml"/><Relationship Id="rId10" Type="http://purl.oclc.org/ooxml/officeDocument/relationships/styles" Target="styles.xml"/><Relationship Id="rId4" Type="http://purl.oclc.org/ooxml/officeDocument/relationships/worksheet" Target="worksheets/sheet4.xml"/><Relationship Id="rId9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3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4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6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'Q2- Q3'!$J$1</c:f>
              <c:strCache>
                <c:ptCount val="1"/>
                <c:pt idx="0">
                  <c:v>Residual autocorrelation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%"/>
                  <a:alpha val="14%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%"/>
                    <a:alpha val="25%"/>
                  </a:schemeClr>
                </a:glow>
              </a:effectLst>
            </c:spPr>
          </c:marker>
          <c:yVal>
            <c:numRef>
              <c:f>'Q2- Q3'!$J$2:$J$20</c:f>
              <c:numCache>
                <c:formatCode>General</c:formatCode>
                <c:ptCount val="19"/>
                <c:pt idx="1">
                  <c:v>0.65</c:v>
                </c:pt>
                <c:pt idx="2">
                  <c:v>0.44</c:v>
                </c:pt>
                <c:pt idx="3">
                  <c:v>0.37</c:v>
                </c:pt>
                <c:pt idx="4">
                  <c:v>0.4</c:v>
                </c:pt>
                <c:pt idx="5">
                  <c:v>0.34</c:v>
                </c:pt>
                <c:pt idx="6">
                  <c:v>0.33</c:v>
                </c:pt>
                <c:pt idx="7">
                  <c:v>0.4</c:v>
                </c:pt>
                <c:pt idx="8">
                  <c:v>0.46</c:v>
                </c:pt>
                <c:pt idx="9">
                  <c:v>0.46</c:v>
                </c:pt>
                <c:pt idx="10">
                  <c:v>0.42</c:v>
                </c:pt>
                <c:pt idx="11">
                  <c:v>0.4</c:v>
                </c:pt>
                <c:pt idx="12">
                  <c:v>0.38</c:v>
                </c:pt>
                <c:pt idx="13">
                  <c:v>0.31</c:v>
                </c:pt>
                <c:pt idx="14">
                  <c:v>0.35</c:v>
                </c:pt>
                <c:pt idx="15">
                  <c:v>0.41</c:v>
                </c:pt>
                <c:pt idx="16">
                  <c:v>0.39</c:v>
                </c:pt>
                <c:pt idx="17">
                  <c:v>0.36</c:v>
                </c:pt>
                <c:pt idx="18">
                  <c:v>0.32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5138688"/>
        <c:axId val="1825139232"/>
      </c:scatterChart>
      <c:valAx>
        <c:axId val="1825138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%"/>
                  <a:lumOff val="35%"/>
                  <a:alpha val="7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139232"/>
        <c:crosses val="autoZero"/>
        <c:crossBetween val="midCat"/>
      </c:valAx>
      <c:valAx>
        <c:axId val="1825139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%"/>
                  <a:lumOff val="35%"/>
                  <a:alpha val="7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138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'Q2- Q3'!$E$1</c:f>
              <c:strCache>
                <c:ptCount val="1"/>
                <c:pt idx="0">
                  <c:v>EngDispl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'Q2- Q3'!$E$2:$E$246</c:f>
              <c:numCache>
                <c:formatCode>General</c:formatCode>
                <c:ptCount val="245"/>
                <c:pt idx="0">
                  <c:v>5.9</c:v>
                </c:pt>
                <c:pt idx="1">
                  <c:v>4.2</c:v>
                </c:pt>
                <c:pt idx="2">
                  <c:v>4.2</c:v>
                </c:pt>
                <c:pt idx="3">
                  <c:v>5.2</c:v>
                </c:pt>
                <c:pt idx="4">
                  <c:v>5.2</c:v>
                </c:pt>
                <c:pt idx="5">
                  <c:v>3</c:v>
                </c:pt>
                <c:pt idx="6">
                  <c:v>1.5</c:v>
                </c:pt>
                <c:pt idx="7">
                  <c:v>1.5</c:v>
                </c:pt>
                <c:pt idx="8">
                  <c:v>6.3</c:v>
                </c:pt>
                <c:pt idx="9">
                  <c:v>6</c:v>
                </c:pt>
                <c:pt idx="10">
                  <c:v>6.2</c:v>
                </c:pt>
                <c:pt idx="11">
                  <c:v>3.6</c:v>
                </c:pt>
                <c:pt idx="12">
                  <c:v>3.8</c:v>
                </c:pt>
                <c:pt idx="13">
                  <c:v>3.4</c:v>
                </c:pt>
                <c:pt idx="14">
                  <c:v>3.4</c:v>
                </c:pt>
                <c:pt idx="15">
                  <c:v>5</c:v>
                </c:pt>
                <c:pt idx="16">
                  <c:v>3.8</c:v>
                </c:pt>
                <c:pt idx="17">
                  <c:v>3.8</c:v>
                </c:pt>
                <c:pt idx="18">
                  <c:v>3.8</c:v>
                </c:pt>
                <c:pt idx="19">
                  <c:v>3.8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3.7</c:v>
                </c:pt>
                <c:pt idx="29">
                  <c:v>3.7</c:v>
                </c:pt>
                <c:pt idx="30">
                  <c:v>3.5</c:v>
                </c:pt>
                <c:pt idx="31">
                  <c:v>3.5</c:v>
                </c:pt>
                <c:pt idx="32">
                  <c:v>5.5</c:v>
                </c:pt>
                <c:pt idx="33">
                  <c:v>5.5</c:v>
                </c:pt>
                <c:pt idx="34">
                  <c:v>1.6</c:v>
                </c:pt>
                <c:pt idx="35">
                  <c:v>1.6</c:v>
                </c:pt>
                <c:pt idx="36">
                  <c:v>1.8</c:v>
                </c:pt>
                <c:pt idx="37">
                  <c:v>1.8</c:v>
                </c:pt>
                <c:pt idx="38">
                  <c:v>4</c:v>
                </c:pt>
                <c:pt idx="39">
                  <c:v>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2</c:v>
                </c:pt>
                <c:pt idx="45">
                  <c:v>2</c:v>
                </c:pt>
                <c:pt idx="46">
                  <c:v>3.6</c:v>
                </c:pt>
                <c:pt idx="47">
                  <c:v>6.4</c:v>
                </c:pt>
                <c:pt idx="48">
                  <c:v>6.4</c:v>
                </c:pt>
                <c:pt idx="49">
                  <c:v>1.8</c:v>
                </c:pt>
                <c:pt idx="50">
                  <c:v>1.5</c:v>
                </c:pt>
                <c:pt idx="51">
                  <c:v>1.5</c:v>
                </c:pt>
                <c:pt idx="52">
                  <c:v>1.6</c:v>
                </c:pt>
                <c:pt idx="53">
                  <c:v>1.6</c:v>
                </c:pt>
                <c:pt idx="54">
                  <c:v>1.6</c:v>
                </c:pt>
                <c:pt idx="55">
                  <c:v>1.6</c:v>
                </c:pt>
                <c:pt idx="56">
                  <c:v>1.6</c:v>
                </c:pt>
                <c:pt idx="57">
                  <c:v>1.6</c:v>
                </c:pt>
                <c:pt idx="58">
                  <c:v>2.5</c:v>
                </c:pt>
                <c:pt idx="59">
                  <c:v>2.5</c:v>
                </c:pt>
                <c:pt idx="60">
                  <c:v>2.5</c:v>
                </c:pt>
                <c:pt idx="61">
                  <c:v>2.5</c:v>
                </c:pt>
                <c:pt idx="62">
                  <c:v>2.5</c:v>
                </c:pt>
                <c:pt idx="63">
                  <c:v>2.5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2.5</c:v>
                </c:pt>
                <c:pt idx="71">
                  <c:v>2.5</c:v>
                </c:pt>
                <c:pt idx="72">
                  <c:v>3</c:v>
                </c:pt>
                <c:pt idx="73">
                  <c:v>6.8</c:v>
                </c:pt>
                <c:pt idx="74">
                  <c:v>4.4000000000000004</c:v>
                </c:pt>
                <c:pt idx="75">
                  <c:v>4.4000000000000004</c:v>
                </c:pt>
                <c:pt idx="76">
                  <c:v>2.4</c:v>
                </c:pt>
                <c:pt idx="77">
                  <c:v>3.6</c:v>
                </c:pt>
                <c:pt idx="78">
                  <c:v>3.6</c:v>
                </c:pt>
                <c:pt idx="79">
                  <c:v>2</c:v>
                </c:pt>
                <c:pt idx="80">
                  <c:v>2</c:v>
                </c:pt>
                <c:pt idx="81">
                  <c:v>2.4</c:v>
                </c:pt>
                <c:pt idx="82">
                  <c:v>2</c:v>
                </c:pt>
                <c:pt idx="83">
                  <c:v>2</c:v>
                </c:pt>
                <c:pt idx="84">
                  <c:v>3.6</c:v>
                </c:pt>
                <c:pt idx="85">
                  <c:v>3</c:v>
                </c:pt>
                <c:pt idx="86">
                  <c:v>2.5</c:v>
                </c:pt>
                <c:pt idx="87">
                  <c:v>2.5</c:v>
                </c:pt>
                <c:pt idx="88">
                  <c:v>3.7</c:v>
                </c:pt>
                <c:pt idx="89">
                  <c:v>3.7</c:v>
                </c:pt>
                <c:pt idx="90">
                  <c:v>5.6</c:v>
                </c:pt>
                <c:pt idx="91">
                  <c:v>5.6</c:v>
                </c:pt>
                <c:pt idx="92">
                  <c:v>3</c:v>
                </c:pt>
                <c:pt idx="93">
                  <c:v>2.5</c:v>
                </c:pt>
                <c:pt idx="94">
                  <c:v>2.2999999999999998</c:v>
                </c:pt>
                <c:pt idx="95">
                  <c:v>3</c:v>
                </c:pt>
                <c:pt idx="96">
                  <c:v>4.2</c:v>
                </c:pt>
                <c:pt idx="97">
                  <c:v>3</c:v>
                </c:pt>
                <c:pt idx="98">
                  <c:v>4.4000000000000004</c:v>
                </c:pt>
                <c:pt idx="99">
                  <c:v>4.4000000000000004</c:v>
                </c:pt>
                <c:pt idx="100">
                  <c:v>3</c:v>
                </c:pt>
                <c:pt idx="101">
                  <c:v>3</c:v>
                </c:pt>
                <c:pt idx="102">
                  <c:v>4.4000000000000004</c:v>
                </c:pt>
                <c:pt idx="103">
                  <c:v>4.4000000000000004</c:v>
                </c:pt>
                <c:pt idx="104">
                  <c:v>4.4000000000000004</c:v>
                </c:pt>
                <c:pt idx="105">
                  <c:v>4.4000000000000004</c:v>
                </c:pt>
                <c:pt idx="106">
                  <c:v>4.4000000000000004</c:v>
                </c:pt>
                <c:pt idx="107">
                  <c:v>3.6</c:v>
                </c:pt>
                <c:pt idx="108">
                  <c:v>5.7</c:v>
                </c:pt>
                <c:pt idx="109">
                  <c:v>4.5999999999999996</c:v>
                </c:pt>
                <c:pt idx="110">
                  <c:v>3.6</c:v>
                </c:pt>
                <c:pt idx="111">
                  <c:v>3.6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1.6</c:v>
                </c:pt>
                <c:pt idx="117">
                  <c:v>1.6</c:v>
                </c:pt>
                <c:pt idx="118">
                  <c:v>1.6</c:v>
                </c:pt>
                <c:pt idx="119">
                  <c:v>2.4</c:v>
                </c:pt>
                <c:pt idx="120">
                  <c:v>2.4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3.5</c:v>
                </c:pt>
                <c:pt idx="126">
                  <c:v>3.7</c:v>
                </c:pt>
                <c:pt idx="127">
                  <c:v>4.7</c:v>
                </c:pt>
                <c:pt idx="128">
                  <c:v>3.7</c:v>
                </c:pt>
                <c:pt idx="129">
                  <c:v>4.7</c:v>
                </c:pt>
                <c:pt idx="130">
                  <c:v>5.7</c:v>
                </c:pt>
                <c:pt idx="131">
                  <c:v>3.7</c:v>
                </c:pt>
                <c:pt idx="132">
                  <c:v>3.7</c:v>
                </c:pt>
                <c:pt idx="133">
                  <c:v>5</c:v>
                </c:pt>
                <c:pt idx="134">
                  <c:v>5</c:v>
                </c:pt>
                <c:pt idx="135">
                  <c:v>3.7</c:v>
                </c:pt>
                <c:pt idx="136">
                  <c:v>4.7</c:v>
                </c:pt>
                <c:pt idx="137">
                  <c:v>4.7</c:v>
                </c:pt>
                <c:pt idx="138">
                  <c:v>5.7</c:v>
                </c:pt>
                <c:pt idx="139">
                  <c:v>3.7</c:v>
                </c:pt>
                <c:pt idx="140">
                  <c:v>3.7</c:v>
                </c:pt>
                <c:pt idx="141">
                  <c:v>5</c:v>
                </c:pt>
                <c:pt idx="142">
                  <c:v>5</c:v>
                </c:pt>
                <c:pt idx="143">
                  <c:v>6.2</c:v>
                </c:pt>
                <c:pt idx="144">
                  <c:v>2.2000000000000002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4.5999999999999996</c:v>
                </c:pt>
                <c:pt idx="149">
                  <c:v>5.4</c:v>
                </c:pt>
                <c:pt idx="150">
                  <c:v>4.5999999999999996</c:v>
                </c:pt>
                <c:pt idx="151">
                  <c:v>5.4</c:v>
                </c:pt>
                <c:pt idx="152">
                  <c:v>6.8</c:v>
                </c:pt>
                <c:pt idx="153">
                  <c:v>5.4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4.8</c:v>
                </c:pt>
                <c:pt idx="158">
                  <c:v>6</c:v>
                </c:pt>
                <c:pt idx="159">
                  <c:v>6</c:v>
                </c:pt>
                <c:pt idx="160">
                  <c:v>4.5999999999999996</c:v>
                </c:pt>
                <c:pt idx="161">
                  <c:v>5.4</c:v>
                </c:pt>
                <c:pt idx="162">
                  <c:v>6.8</c:v>
                </c:pt>
                <c:pt idx="163">
                  <c:v>5.4</c:v>
                </c:pt>
                <c:pt idx="164">
                  <c:v>4.8</c:v>
                </c:pt>
                <c:pt idx="165">
                  <c:v>6</c:v>
                </c:pt>
                <c:pt idx="166">
                  <c:v>6</c:v>
                </c:pt>
                <c:pt idx="167">
                  <c:v>3.6</c:v>
                </c:pt>
                <c:pt idx="168">
                  <c:v>3.6</c:v>
                </c:pt>
                <c:pt idx="169">
                  <c:v>2.7</c:v>
                </c:pt>
                <c:pt idx="170">
                  <c:v>3.5</c:v>
                </c:pt>
                <c:pt idx="171">
                  <c:v>3.5</c:v>
                </c:pt>
                <c:pt idx="172">
                  <c:v>6</c:v>
                </c:pt>
                <c:pt idx="173">
                  <c:v>3.6</c:v>
                </c:pt>
                <c:pt idx="174">
                  <c:v>5.7</c:v>
                </c:pt>
                <c:pt idx="175">
                  <c:v>2</c:v>
                </c:pt>
                <c:pt idx="176">
                  <c:v>3.6</c:v>
                </c:pt>
                <c:pt idx="177">
                  <c:v>3.7</c:v>
                </c:pt>
                <c:pt idx="178">
                  <c:v>4</c:v>
                </c:pt>
                <c:pt idx="179">
                  <c:v>3.5</c:v>
                </c:pt>
                <c:pt idx="180">
                  <c:v>3.5</c:v>
                </c:pt>
                <c:pt idx="181">
                  <c:v>6</c:v>
                </c:pt>
                <c:pt idx="182">
                  <c:v>6</c:v>
                </c:pt>
                <c:pt idx="183">
                  <c:v>2.4</c:v>
                </c:pt>
                <c:pt idx="184">
                  <c:v>2.4</c:v>
                </c:pt>
                <c:pt idx="185">
                  <c:v>3.5</c:v>
                </c:pt>
                <c:pt idx="186">
                  <c:v>5.4</c:v>
                </c:pt>
                <c:pt idx="187">
                  <c:v>2</c:v>
                </c:pt>
                <c:pt idx="188">
                  <c:v>2</c:v>
                </c:pt>
                <c:pt idx="189">
                  <c:v>3.2</c:v>
                </c:pt>
                <c:pt idx="190">
                  <c:v>3.2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4.4000000000000004</c:v>
                </c:pt>
                <c:pt idx="195">
                  <c:v>6</c:v>
                </c:pt>
                <c:pt idx="196">
                  <c:v>6.2</c:v>
                </c:pt>
                <c:pt idx="197">
                  <c:v>6.2</c:v>
                </c:pt>
                <c:pt idx="198">
                  <c:v>5.3</c:v>
                </c:pt>
                <c:pt idx="199">
                  <c:v>5.3</c:v>
                </c:pt>
                <c:pt idx="200">
                  <c:v>6</c:v>
                </c:pt>
                <c:pt idx="201">
                  <c:v>3.6</c:v>
                </c:pt>
                <c:pt idx="202">
                  <c:v>5.7</c:v>
                </c:pt>
                <c:pt idx="203">
                  <c:v>3.6</c:v>
                </c:pt>
                <c:pt idx="204">
                  <c:v>3.7</c:v>
                </c:pt>
                <c:pt idx="205">
                  <c:v>4</c:v>
                </c:pt>
                <c:pt idx="206">
                  <c:v>6</c:v>
                </c:pt>
                <c:pt idx="207">
                  <c:v>5.3</c:v>
                </c:pt>
                <c:pt idx="208">
                  <c:v>6.2</c:v>
                </c:pt>
                <c:pt idx="209">
                  <c:v>6</c:v>
                </c:pt>
                <c:pt idx="210">
                  <c:v>5</c:v>
                </c:pt>
                <c:pt idx="211">
                  <c:v>2.4</c:v>
                </c:pt>
                <c:pt idx="212">
                  <c:v>3.5</c:v>
                </c:pt>
                <c:pt idx="213">
                  <c:v>5</c:v>
                </c:pt>
                <c:pt idx="214">
                  <c:v>5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2</c:v>
                </c:pt>
                <c:pt idx="219">
                  <c:v>3</c:v>
                </c:pt>
                <c:pt idx="220">
                  <c:v>2.5</c:v>
                </c:pt>
                <c:pt idx="221">
                  <c:v>2.5</c:v>
                </c:pt>
                <c:pt idx="222">
                  <c:v>2.5</c:v>
                </c:pt>
                <c:pt idx="223">
                  <c:v>2.5</c:v>
                </c:pt>
                <c:pt idx="224">
                  <c:v>2.5</c:v>
                </c:pt>
                <c:pt idx="225">
                  <c:v>3.6</c:v>
                </c:pt>
                <c:pt idx="226">
                  <c:v>3.6</c:v>
                </c:pt>
                <c:pt idx="227">
                  <c:v>3</c:v>
                </c:pt>
                <c:pt idx="228">
                  <c:v>1.8</c:v>
                </c:pt>
                <c:pt idx="229">
                  <c:v>1.8</c:v>
                </c:pt>
                <c:pt idx="230">
                  <c:v>4.5999999999999996</c:v>
                </c:pt>
                <c:pt idx="231">
                  <c:v>4.5999999999999996</c:v>
                </c:pt>
                <c:pt idx="232">
                  <c:v>2</c:v>
                </c:pt>
                <c:pt idx="233">
                  <c:v>2</c:v>
                </c:pt>
                <c:pt idx="234">
                  <c:v>2.4</c:v>
                </c:pt>
                <c:pt idx="235">
                  <c:v>2.4</c:v>
                </c:pt>
                <c:pt idx="236">
                  <c:v>2.4</c:v>
                </c:pt>
                <c:pt idx="237">
                  <c:v>2</c:v>
                </c:pt>
                <c:pt idx="238">
                  <c:v>3.5</c:v>
                </c:pt>
                <c:pt idx="239">
                  <c:v>2</c:v>
                </c:pt>
                <c:pt idx="240">
                  <c:v>2</c:v>
                </c:pt>
                <c:pt idx="241">
                  <c:v>2.8</c:v>
                </c:pt>
                <c:pt idx="242">
                  <c:v>3</c:v>
                </c:pt>
                <c:pt idx="243">
                  <c:v>3</c:v>
                </c:pt>
                <c:pt idx="244">
                  <c:v>2.4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4401776"/>
        <c:axId val="1824664832"/>
      </c:scatterChart>
      <c:valAx>
        <c:axId val="1824401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664832"/>
        <c:crosses val="autoZero"/>
        <c:crossBetween val="midCat"/>
      </c:valAx>
      <c:valAx>
        <c:axId val="182466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44017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'Q2- Q3'!$K$1</c:f>
              <c:strCache>
                <c:ptCount val="1"/>
                <c:pt idx="0">
                  <c:v>abs(Residuals)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'Q2- Q3'!$K$2:$K$20</c:f>
              <c:numCache>
                <c:formatCode>General</c:formatCode>
                <c:ptCount val="19"/>
                <c:pt idx="1">
                  <c:v>10.15</c:v>
                </c:pt>
                <c:pt idx="2">
                  <c:v>7.55</c:v>
                </c:pt>
                <c:pt idx="3">
                  <c:v>10.02</c:v>
                </c:pt>
                <c:pt idx="4">
                  <c:v>9.26</c:v>
                </c:pt>
                <c:pt idx="5">
                  <c:v>10.52</c:v>
                </c:pt>
                <c:pt idx="6">
                  <c:v>2.34</c:v>
                </c:pt>
                <c:pt idx="7">
                  <c:v>15.9</c:v>
                </c:pt>
                <c:pt idx="8">
                  <c:v>19.34</c:v>
                </c:pt>
                <c:pt idx="9">
                  <c:v>6.79</c:v>
                </c:pt>
                <c:pt idx="10">
                  <c:v>8.01</c:v>
                </c:pt>
                <c:pt idx="11">
                  <c:v>6.06</c:v>
                </c:pt>
                <c:pt idx="12">
                  <c:v>2.46</c:v>
                </c:pt>
                <c:pt idx="13">
                  <c:v>2.15</c:v>
                </c:pt>
                <c:pt idx="14">
                  <c:v>6.44</c:v>
                </c:pt>
                <c:pt idx="15">
                  <c:v>2.15</c:v>
                </c:pt>
                <c:pt idx="16">
                  <c:v>2.89</c:v>
                </c:pt>
                <c:pt idx="17">
                  <c:v>21.02</c:v>
                </c:pt>
                <c:pt idx="18">
                  <c:v>0.24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925376"/>
        <c:axId val="1827935712"/>
      </c:scatterChart>
      <c:valAx>
        <c:axId val="1827925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935712"/>
        <c:crosses val="autoZero"/>
        <c:crossBetween val="midCat"/>
      </c:valAx>
      <c:valAx>
        <c:axId val="182793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9253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6088188976377955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'Q2- Q3'!$M$1</c:f>
              <c:strCache>
                <c:ptCount val="1"/>
                <c:pt idx="0">
                  <c:v>abs(Residuals)2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'Q2- Q3'!$M$2:$M$20</c:f>
              <c:numCache>
                <c:formatCode>General</c:formatCode>
                <c:ptCount val="19"/>
                <c:pt idx="1">
                  <c:v>103.02</c:v>
                </c:pt>
                <c:pt idx="2">
                  <c:v>57</c:v>
                </c:pt>
                <c:pt idx="3">
                  <c:v>100.4</c:v>
                </c:pt>
                <c:pt idx="4">
                  <c:v>85.75</c:v>
                </c:pt>
                <c:pt idx="5">
                  <c:v>110.67</c:v>
                </c:pt>
                <c:pt idx="6">
                  <c:v>5.48</c:v>
                </c:pt>
                <c:pt idx="7">
                  <c:v>252.81</c:v>
                </c:pt>
                <c:pt idx="8">
                  <c:v>374.04</c:v>
                </c:pt>
                <c:pt idx="9">
                  <c:v>46.1</c:v>
                </c:pt>
                <c:pt idx="10">
                  <c:v>64.16</c:v>
                </c:pt>
                <c:pt idx="11">
                  <c:v>36.72</c:v>
                </c:pt>
                <c:pt idx="12">
                  <c:v>6.05</c:v>
                </c:pt>
                <c:pt idx="13">
                  <c:v>4.62</c:v>
                </c:pt>
                <c:pt idx="14">
                  <c:v>41.47</c:v>
                </c:pt>
                <c:pt idx="15">
                  <c:v>4.62</c:v>
                </c:pt>
                <c:pt idx="16">
                  <c:v>8.35</c:v>
                </c:pt>
                <c:pt idx="17">
                  <c:v>441.84</c:v>
                </c:pt>
                <c:pt idx="18">
                  <c:v>0.06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7912320"/>
        <c:axId val="1827934080"/>
      </c:lineChart>
      <c:catAx>
        <c:axId val="1827912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934080"/>
        <c:crosses val="autoZero"/>
        <c:auto val="1"/>
        <c:lblAlgn val="ctr"/>
        <c:lblOffset val="100"/>
        <c:noMultiLvlLbl val="0"/>
      </c:catAx>
      <c:valAx>
        <c:axId val="182793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912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'Q2- Q3'!$F$1</c:f>
              <c:strCache>
                <c:ptCount val="1"/>
                <c:pt idx="0">
                  <c:v>FE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'Q2- Q3'!$E$2:$E$246</c:f>
              <c:numCache>
                <c:formatCode>General</c:formatCode>
                <c:ptCount val="245"/>
                <c:pt idx="0">
                  <c:v>5.9</c:v>
                </c:pt>
                <c:pt idx="1">
                  <c:v>4.2</c:v>
                </c:pt>
                <c:pt idx="2">
                  <c:v>4.2</c:v>
                </c:pt>
                <c:pt idx="3">
                  <c:v>5.2</c:v>
                </c:pt>
                <c:pt idx="4">
                  <c:v>5.2</c:v>
                </c:pt>
                <c:pt idx="5">
                  <c:v>3</c:v>
                </c:pt>
                <c:pt idx="6">
                  <c:v>1.5</c:v>
                </c:pt>
                <c:pt idx="7">
                  <c:v>1.5</c:v>
                </c:pt>
                <c:pt idx="8">
                  <c:v>6.3</c:v>
                </c:pt>
                <c:pt idx="9">
                  <c:v>6</c:v>
                </c:pt>
                <c:pt idx="10">
                  <c:v>6.2</c:v>
                </c:pt>
                <c:pt idx="11">
                  <c:v>3.6</c:v>
                </c:pt>
                <c:pt idx="12">
                  <c:v>3.8</c:v>
                </c:pt>
                <c:pt idx="13">
                  <c:v>3.4</c:v>
                </c:pt>
                <c:pt idx="14">
                  <c:v>3.4</c:v>
                </c:pt>
                <c:pt idx="15">
                  <c:v>5</c:v>
                </c:pt>
                <c:pt idx="16">
                  <c:v>3.8</c:v>
                </c:pt>
                <c:pt idx="17">
                  <c:v>3.8</c:v>
                </c:pt>
                <c:pt idx="18">
                  <c:v>3.8</c:v>
                </c:pt>
                <c:pt idx="19">
                  <c:v>3.8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1.6</c:v>
                </c:pt>
                <c:pt idx="26">
                  <c:v>1.6</c:v>
                </c:pt>
                <c:pt idx="27">
                  <c:v>1.6</c:v>
                </c:pt>
                <c:pt idx="28">
                  <c:v>3.7</c:v>
                </c:pt>
                <c:pt idx="29">
                  <c:v>3.7</c:v>
                </c:pt>
                <c:pt idx="30">
                  <c:v>3.5</c:v>
                </c:pt>
                <c:pt idx="31">
                  <c:v>3.5</c:v>
                </c:pt>
                <c:pt idx="32">
                  <c:v>5.5</c:v>
                </c:pt>
                <c:pt idx="33">
                  <c:v>5.5</c:v>
                </c:pt>
                <c:pt idx="34">
                  <c:v>1.6</c:v>
                </c:pt>
                <c:pt idx="35">
                  <c:v>1.6</c:v>
                </c:pt>
                <c:pt idx="36">
                  <c:v>1.8</c:v>
                </c:pt>
                <c:pt idx="37">
                  <c:v>1.8</c:v>
                </c:pt>
                <c:pt idx="38">
                  <c:v>4</c:v>
                </c:pt>
                <c:pt idx="39">
                  <c:v>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2</c:v>
                </c:pt>
                <c:pt idx="45">
                  <c:v>2</c:v>
                </c:pt>
                <c:pt idx="46">
                  <c:v>3.6</c:v>
                </c:pt>
                <c:pt idx="47">
                  <c:v>6.4</c:v>
                </c:pt>
                <c:pt idx="48">
                  <c:v>6.4</c:v>
                </c:pt>
                <c:pt idx="49">
                  <c:v>1.8</c:v>
                </c:pt>
                <c:pt idx="50">
                  <c:v>1.5</c:v>
                </c:pt>
                <c:pt idx="51">
                  <c:v>1.5</c:v>
                </c:pt>
                <c:pt idx="52">
                  <c:v>1.6</c:v>
                </c:pt>
                <c:pt idx="53">
                  <c:v>1.6</c:v>
                </c:pt>
                <c:pt idx="54">
                  <c:v>1.6</c:v>
                </c:pt>
                <c:pt idx="55">
                  <c:v>1.6</c:v>
                </c:pt>
                <c:pt idx="56">
                  <c:v>1.6</c:v>
                </c:pt>
                <c:pt idx="57">
                  <c:v>1.6</c:v>
                </c:pt>
                <c:pt idx="58">
                  <c:v>2.5</c:v>
                </c:pt>
                <c:pt idx="59">
                  <c:v>2.5</c:v>
                </c:pt>
                <c:pt idx="60">
                  <c:v>2.5</c:v>
                </c:pt>
                <c:pt idx="61">
                  <c:v>2.5</c:v>
                </c:pt>
                <c:pt idx="62">
                  <c:v>2.5</c:v>
                </c:pt>
                <c:pt idx="63">
                  <c:v>2.5</c:v>
                </c:pt>
                <c:pt idx="64">
                  <c:v>2</c:v>
                </c:pt>
                <c:pt idx="65">
                  <c:v>2</c:v>
                </c:pt>
                <c:pt idx="66">
                  <c:v>2</c:v>
                </c:pt>
                <c:pt idx="67">
                  <c:v>2</c:v>
                </c:pt>
                <c:pt idx="68">
                  <c:v>2</c:v>
                </c:pt>
                <c:pt idx="69">
                  <c:v>2</c:v>
                </c:pt>
                <c:pt idx="70">
                  <c:v>2.5</c:v>
                </c:pt>
                <c:pt idx="71">
                  <c:v>2.5</c:v>
                </c:pt>
                <c:pt idx="72">
                  <c:v>3</c:v>
                </c:pt>
                <c:pt idx="73">
                  <c:v>6.8</c:v>
                </c:pt>
                <c:pt idx="74">
                  <c:v>4.4000000000000004</c:v>
                </c:pt>
                <c:pt idx="75">
                  <c:v>4.4000000000000004</c:v>
                </c:pt>
                <c:pt idx="76">
                  <c:v>2.4</c:v>
                </c:pt>
                <c:pt idx="77">
                  <c:v>3.6</c:v>
                </c:pt>
                <c:pt idx="78">
                  <c:v>3.6</c:v>
                </c:pt>
                <c:pt idx="79">
                  <c:v>2</c:v>
                </c:pt>
                <c:pt idx="80">
                  <c:v>2</c:v>
                </c:pt>
                <c:pt idx="81">
                  <c:v>2.4</c:v>
                </c:pt>
                <c:pt idx="82">
                  <c:v>2</c:v>
                </c:pt>
                <c:pt idx="83">
                  <c:v>2</c:v>
                </c:pt>
                <c:pt idx="84">
                  <c:v>3.6</c:v>
                </c:pt>
                <c:pt idx="85">
                  <c:v>3</c:v>
                </c:pt>
                <c:pt idx="86">
                  <c:v>2.5</c:v>
                </c:pt>
                <c:pt idx="87">
                  <c:v>2.5</c:v>
                </c:pt>
                <c:pt idx="88">
                  <c:v>3.7</c:v>
                </c:pt>
                <c:pt idx="89">
                  <c:v>3.7</c:v>
                </c:pt>
                <c:pt idx="90">
                  <c:v>5.6</c:v>
                </c:pt>
                <c:pt idx="91">
                  <c:v>5.6</c:v>
                </c:pt>
                <c:pt idx="92">
                  <c:v>3</c:v>
                </c:pt>
                <c:pt idx="93">
                  <c:v>2.5</c:v>
                </c:pt>
                <c:pt idx="94">
                  <c:v>2.2999999999999998</c:v>
                </c:pt>
                <c:pt idx="95">
                  <c:v>3</c:v>
                </c:pt>
                <c:pt idx="96">
                  <c:v>4.2</c:v>
                </c:pt>
                <c:pt idx="97">
                  <c:v>3</c:v>
                </c:pt>
                <c:pt idx="98">
                  <c:v>4.4000000000000004</c:v>
                </c:pt>
                <c:pt idx="99">
                  <c:v>4.4000000000000004</c:v>
                </c:pt>
                <c:pt idx="100">
                  <c:v>3</c:v>
                </c:pt>
                <c:pt idx="101">
                  <c:v>3</c:v>
                </c:pt>
                <c:pt idx="102">
                  <c:v>4.4000000000000004</c:v>
                </c:pt>
                <c:pt idx="103">
                  <c:v>4.4000000000000004</c:v>
                </c:pt>
                <c:pt idx="104">
                  <c:v>4.4000000000000004</c:v>
                </c:pt>
                <c:pt idx="105">
                  <c:v>4.4000000000000004</c:v>
                </c:pt>
                <c:pt idx="106">
                  <c:v>4.4000000000000004</c:v>
                </c:pt>
                <c:pt idx="107">
                  <c:v>3.6</c:v>
                </c:pt>
                <c:pt idx="108">
                  <c:v>5.7</c:v>
                </c:pt>
                <c:pt idx="109">
                  <c:v>4.5999999999999996</c:v>
                </c:pt>
                <c:pt idx="110">
                  <c:v>3.6</c:v>
                </c:pt>
                <c:pt idx="111">
                  <c:v>3.6</c:v>
                </c:pt>
                <c:pt idx="112">
                  <c:v>3</c:v>
                </c:pt>
                <c:pt idx="113">
                  <c:v>3</c:v>
                </c:pt>
                <c:pt idx="114">
                  <c:v>3</c:v>
                </c:pt>
                <c:pt idx="115">
                  <c:v>3</c:v>
                </c:pt>
                <c:pt idx="116">
                  <c:v>1.6</c:v>
                </c:pt>
                <c:pt idx="117">
                  <c:v>1.6</c:v>
                </c:pt>
                <c:pt idx="118">
                  <c:v>1.6</c:v>
                </c:pt>
                <c:pt idx="119">
                  <c:v>2.4</c:v>
                </c:pt>
                <c:pt idx="120">
                  <c:v>2.4</c:v>
                </c:pt>
                <c:pt idx="121">
                  <c:v>2.5</c:v>
                </c:pt>
                <c:pt idx="122">
                  <c:v>2.5</c:v>
                </c:pt>
                <c:pt idx="123">
                  <c:v>2.5</c:v>
                </c:pt>
                <c:pt idx="124">
                  <c:v>2.5</c:v>
                </c:pt>
                <c:pt idx="125">
                  <c:v>3.5</c:v>
                </c:pt>
                <c:pt idx="126">
                  <c:v>3.7</c:v>
                </c:pt>
                <c:pt idx="127">
                  <c:v>4.7</c:v>
                </c:pt>
                <c:pt idx="128">
                  <c:v>3.7</c:v>
                </c:pt>
                <c:pt idx="129">
                  <c:v>4.7</c:v>
                </c:pt>
                <c:pt idx="130">
                  <c:v>5.7</c:v>
                </c:pt>
                <c:pt idx="131">
                  <c:v>3.7</c:v>
                </c:pt>
                <c:pt idx="132">
                  <c:v>3.7</c:v>
                </c:pt>
                <c:pt idx="133">
                  <c:v>5</c:v>
                </c:pt>
                <c:pt idx="134">
                  <c:v>5</c:v>
                </c:pt>
                <c:pt idx="135">
                  <c:v>3.7</c:v>
                </c:pt>
                <c:pt idx="136">
                  <c:v>4.7</c:v>
                </c:pt>
                <c:pt idx="137">
                  <c:v>4.7</c:v>
                </c:pt>
                <c:pt idx="138">
                  <c:v>5.7</c:v>
                </c:pt>
                <c:pt idx="139">
                  <c:v>3.7</c:v>
                </c:pt>
                <c:pt idx="140">
                  <c:v>3.7</c:v>
                </c:pt>
                <c:pt idx="141">
                  <c:v>5</c:v>
                </c:pt>
                <c:pt idx="142">
                  <c:v>5</c:v>
                </c:pt>
                <c:pt idx="143">
                  <c:v>6.2</c:v>
                </c:pt>
                <c:pt idx="144">
                  <c:v>2.2000000000000002</c:v>
                </c:pt>
                <c:pt idx="145">
                  <c:v>6</c:v>
                </c:pt>
                <c:pt idx="146">
                  <c:v>6</c:v>
                </c:pt>
                <c:pt idx="147">
                  <c:v>6</c:v>
                </c:pt>
                <c:pt idx="148">
                  <c:v>4.5999999999999996</c:v>
                </c:pt>
                <c:pt idx="149">
                  <c:v>5.4</c:v>
                </c:pt>
                <c:pt idx="150">
                  <c:v>4.5999999999999996</c:v>
                </c:pt>
                <c:pt idx="151">
                  <c:v>5.4</c:v>
                </c:pt>
                <c:pt idx="152">
                  <c:v>6.8</c:v>
                </c:pt>
                <c:pt idx="153">
                  <c:v>5.4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4.8</c:v>
                </c:pt>
                <c:pt idx="158">
                  <c:v>6</c:v>
                </c:pt>
                <c:pt idx="159">
                  <c:v>6</c:v>
                </c:pt>
                <c:pt idx="160">
                  <c:v>4.5999999999999996</c:v>
                </c:pt>
                <c:pt idx="161">
                  <c:v>5.4</c:v>
                </c:pt>
                <c:pt idx="162">
                  <c:v>6.8</c:v>
                </c:pt>
                <c:pt idx="163">
                  <c:v>5.4</c:v>
                </c:pt>
                <c:pt idx="164">
                  <c:v>4.8</c:v>
                </c:pt>
                <c:pt idx="165">
                  <c:v>6</c:v>
                </c:pt>
                <c:pt idx="166">
                  <c:v>6</c:v>
                </c:pt>
                <c:pt idx="167">
                  <c:v>3.6</c:v>
                </c:pt>
                <c:pt idx="168">
                  <c:v>3.6</c:v>
                </c:pt>
                <c:pt idx="169">
                  <c:v>2.7</c:v>
                </c:pt>
                <c:pt idx="170">
                  <c:v>3.5</c:v>
                </c:pt>
                <c:pt idx="171">
                  <c:v>3.5</c:v>
                </c:pt>
                <c:pt idx="172">
                  <c:v>6</c:v>
                </c:pt>
                <c:pt idx="173">
                  <c:v>3.6</c:v>
                </c:pt>
                <c:pt idx="174">
                  <c:v>5.7</c:v>
                </c:pt>
                <c:pt idx="175">
                  <c:v>2</c:v>
                </c:pt>
                <c:pt idx="176">
                  <c:v>3.6</c:v>
                </c:pt>
                <c:pt idx="177">
                  <c:v>3.7</c:v>
                </c:pt>
                <c:pt idx="178">
                  <c:v>4</c:v>
                </c:pt>
                <c:pt idx="179">
                  <c:v>3.5</c:v>
                </c:pt>
                <c:pt idx="180">
                  <c:v>3.5</c:v>
                </c:pt>
                <c:pt idx="181">
                  <c:v>6</c:v>
                </c:pt>
                <c:pt idx="182">
                  <c:v>6</c:v>
                </c:pt>
                <c:pt idx="183">
                  <c:v>2.4</c:v>
                </c:pt>
                <c:pt idx="184">
                  <c:v>2.4</c:v>
                </c:pt>
                <c:pt idx="185">
                  <c:v>3.5</c:v>
                </c:pt>
                <c:pt idx="186">
                  <c:v>5.4</c:v>
                </c:pt>
                <c:pt idx="187">
                  <c:v>2</c:v>
                </c:pt>
                <c:pt idx="188">
                  <c:v>2</c:v>
                </c:pt>
                <c:pt idx="189">
                  <c:v>3.2</c:v>
                </c:pt>
                <c:pt idx="190">
                  <c:v>3.2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4.4000000000000004</c:v>
                </c:pt>
                <c:pt idx="195">
                  <c:v>6</c:v>
                </c:pt>
                <c:pt idx="196">
                  <c:v>6.2</c:v>
                </c:pt>
                <c:pt idx="197">
                  <c:v>6.2</c:v>
                </c:pt>
                <c:pt idx="198">
                  <c:v>5.3</c:v>
                </c:pt>
                <c:pt idx="199">
                  <c:v>5.3</c:v>
                </c:pt>
                <c:pt idx="200">
                  <c:v>6</c:v>
                </c:pt>
                <c:pt idx="201">
                  <c:v>3.6</c:v>
                </c:pt>
                <c:pt idx="202">
                  <c:v>5.7</c:v>
                </c:pt>
                <c:pt idx="203">
                  <c:v>3.6</c:v>
                </c:pt>
                <c:pt idx="204">
                  <c:v>3.7</c:v>
                </c:pt>
                <c:pt idx="205">
                  <c:v>4</c:v>
                </c:pt>
                <c:pt idx="206">
                  <c:v>6</c:v>
                </c:pt>
                <c:pt idx="207">
                  <c:v>5.3</c:v>
                </c:pt>
                <c:pt idx="208">
                  <c:v>6.2</c:v>
                </c:pt>
                <c:pt idx="209">
                  <c:v>6</c:v>
                </c:pt>
                <c:pt idx="210">
                  <c:v>5</c:v>
                </c:pt>
                <c:pt idx="211">
                  <c:v>2.4</c:v>
                </c:pt>
                <c:pt idx="212">
                  <c:v>3.5</c:v>
                </c:pt>
                <c:pt idx="213">
                  <c:v>5</c:v>
                </c:pt>
                <c:pt idx="214">
                  <c:v>5</c:v>
                </c:pt>
                <c:pt idx="215">
                  <c:v>3</c:v>
                </c:pt>
                <c:pt idx="216">
                  <c:v>3</c:v>
                </c:pt>
                <c:pt idx="217">
                  <c:v>3</c:v>
                </c:pt>
                <c:pt idx="218">
                  <c:v>2</c:v>
                </c:pt>
                <c:pt idx="219">
                  <c:v>3</c:v>
                </c:pt>
                <c:pt idx="220">
                  <c:v>2.5</c:v>
                </c:pt>
                <c:pt idx="221">
                  <c:v>2.5</c:v>
                </c:pt>
                <c:pt idx="222">
                  <c:v>2.5</c:v>
                </c:pt>
                <c:pt idx="223">
                  <c:v>2.5</c:v>
                </c:pt>
                <c:pt idx="224">
                  <c:v>2.5</c:v>
                </c:pt>
                <c:pt idx="225">
                  <c:v>3.6</c:v>
                </c:pt>
                <c:pt idx="226">
                  <c:v>3.6</c:v>
                </c:pt>
                <c:pt idx="227">
                  <c:v>3</c:v>
                </c:pt>
                <c:pt idx="228">
                  <c:v>1.8</c:v>
                </c:pt>
                <c:pt idx="229">
                  <c:v>1.8</c:v>
                </c:pt>
                <c:pt idx="230">
                  <c:v>4.5999999999999996</c:v>
                </c:pt>
                <c:pt idx="231">
                  <c:v>4.5999999999999996</c:v>
                </c:pt>
                <c:pt idx="232">
                  <c:v>2</c:v>
                </c:pt>
                <c:pt idx="233">
                  <c:v>2</c:v>
                </c:pt>
                <c:pt idx="234">
                  <c:v>2.4</c:v>
                </c:pt>
                <c:pt idx="235">
                  <c:v>2.4</c:v>
                </c:pt>
                <c:pt idx="236">
                  <c:v>2.4</c:v>
                </c:pt>
                <c:pt idx="237">
                  <c:v>2</c:v>
                </c:pt>
                <c:pt idx="238">
                  <c:v>3.5</c:v>
                </c:pt>
                <c:pt idx="239">
                  <c:v>2</c:v>
                </c:pt>
                <c:pt idx="240">
                  <c:v>2</c:v>
                </c:pt>
                <c:pt idx="241">
                  <c:v>2.8</c:v>
                </c:pt>
                <c:pt idx="242">
                  <c:v>3</c:v>
                </c:pt>
                <c:pt idx="243">
                  <c:v>3</c:v>
                </c:pt>
                <c:pt idx="244">
                  <c:v>2.4</c:v>
                </c:pt>
              </c:numCache>
            </c:numRef>
          </c:xVal>
          <c:yVal>
            <c:numRef>
              <c:f>'Q2- Q3'!$F$2:$F$246</c:f>
              <c:numCache>
                <c:formatCode>General</c:formatCode>
                <c:ptCount val="245"/>
                <c:pt idx="0">
                  <c:v>22.93</c:v>
                </c:pt>
                <c:pt idx="1">
                  <c:v>26.77</c:v>
                </c:pt>
                <c:pt idx="2">
                  <c:v>24.3</c:v>
                </c:pt>
                <c:pt idx="3">
                  <c:v>24.33</c:v>
                </c:pt>
                <c:pt idx="4">
                  <c:v>23.07</c:v>
                </c:pt>
                <c:pt idx="5">
                  <c:v>32.86</c:v>
                </c:pt>
                <c:pt idx="6">
                  <c:v>52.2</c:v>
                </c:pt>
                <c:pt idx="7">
                  <c:v>55.64</c:v>
                </c:pt>
                <c:pt idx="8">
                  <c:v>26</c:v>
                </c:pt>
                <c:pt idx="9">
                  <c:v>25</c:v>
                </c:pt>
                <c:pt idx="10">
                  <c:v>26.8</c:v>
                </c:pt>
                <c:pt idx="11">
                  <c:v>32.299999999999997</c:v>
                </c:pt>
                <c:pt idx="12">
                  <c:v>36.770000000000003</c:v>
                </c:pt>
                <c:pt idx="13">
                  <c:v>41.35</c:v>
                </c:pt>
                <c:pt idx="14">
                  <c:v>37.06</c:v>
                </c:pt>
                <c:pt idx="15">
                  <c:v>30.85</c:v>
                </c:pt>
                <c:pt idx="16">
                  <c:v>55.64</c:v>
                </c:pt>
                <c:pt idx="17">
                  <c:v>34.86</c:v>
                </c:pt>
                <c:pt idx="18">
                  <c:v>37.06</c:v>
                </c:pt>
                <c:pt idx="19">
                  <c:v>36.03</c:v>
                </c:pt>
                <c:pt idx="20">
                  <c:v>24.7</c:v>
                </c:pt>
                <c:pt idx="21">
                  <c:v>36.47</c:v>
                </c:pt>
                <c:pt idx="22">
                  <c:v>32.86</c:v>
                </c:pt>
                <c:pt idx="23">
                  <c:v>36.47</c:v>
                </c:pt>
                <c:pt idx="24">
                  <c:v>32.86</c:v>
                </c:pt>
                <c:pt idx="25">
                  <c:v>54.25</c:v>
                </c:pt>
                <c:pt idx="26">
                  <c:v>52.6</c:v>
                </c:pt>
                <c:pt idx="27">
                  <c:v>56.42</c:v>
                </c:pt>
                <c:pt idx="28">
                  <c:v>41.41</c:v>
                </c:pt>
                <c:pt idx="29">
                  <c:v>35.159999999999997</c:v>
                </c:pt>
                <c:pt idx="30">
                  <c:v>34.74</c:v>
                </c:pt>
                <c:pt idx="31">
                  <c:v>34.9</c:v>
                </c:pt>
                <c:pt idx="32">
                  <c:v>30.6</c:v>
                </c:pt>
                <c:pt idx="33">
                  <c:v>31.7</c:v>
                </c:pt>
                <c:pt idx="34">
                  <c:v>47.85</c:v>
                </c:pt>
                <c:pt idx="35">
                  <c:v>50.24</c:v>
                </c:pt>
                <c:pt idx="36">
                  <c:v>47.2</c:v>
                </c:pt>
                <c:pt idx="37">
                  <c:v>46.9</c:v>
                </c:pt>
                <c:pt idx="38">
                  <c:v>28.4</c:v>
                </c:pt>
                <c:pt idx="39">
                  <c:v>27.97</c:v>
                </c:pt>
                <c:pt idx="40">
                  <c:v>50.4</c:v>
                </c:pt>
                <c:pt idx="41">
                  <c:v>54.05</c:v>
                </c:pt>
                <c:pt idx="42">
                  <c:v>59.7</c:v>
                </c:pt>
                <c:pt idx="43">
                  <c:v>52.75</c:v>
                </c:pt>
                <c:pt idx="44">
                  <c:v>40</c:v>
                </c:pt>
                <c:pt idx="45">
                  <c:v>40.9</c:v>
                </c:pt>
                <c:pt idx="46">
                  <c:v>40.5</c:v>
                </c:pt>
                <c:pt idx="47">
                  <c:v>29.95</c:v>
                </c:pt>
                <c:pt idx="48">
                  <c:v>31.4</c:v>
                </c:pt>
                <c:pt idx="49">
                  <c:v>57</c:v>
                </c:pt>
                <c:pt idx="50">
                  <c:v>46.5</c:v>
                </c:pt>
                <c:pt idx="51">
                  <c:v>49.6</c:v>
                </c:pt>
                <c:pt idx="52">
                  <c:v>42</c:v>
                </c:pt>
                <c:pt idx="53">
                  <c:v>49.95</c:v>
                </c:pt>
                <c:pt idx="54">
                  <c:v>45.3</c:v>
                </c:pt>
                <c:pt idx="55">
                  <c:v>45.5</c:v>
                </c:pt>
                <c:pt idx="56">
                  <c:v>42.8</c:v>
                </c:pt>
                <c:pt idx="57">
                  <c:v>43.7</c:v>
                </c:pt>
                <c:pt idx="58">
                  <c:v>42.9</c:v>
                </c:pt>
                <c:pt idx="59">
                  <c:v>43.26</c:v>
                </c:pt>
                <c:pt idx="60">
                  <c:v>37.590000000000003</c:v>
                </c:pt>
                <c:pt idx="61">
                  <c:v>36.659999999999997</c:v>
                </c:pt>
                <c:pt idx="62">
                  <c:v>34.43</c:v>
                </c:pt>
                <c:pt idx="63">
                  <c:v>31.37</c:v>
                </c:pt>
                <c:pt idx="64">
                  <c:v>41.57</c:v>
                </c:pt>
                <c:pt idx="65">
                  <c:v>44.71</c:v>
                </c:pt>
                <c:pt idx="66">
                  <c:v>59.54</c:v>
                </c:pt>
                <c:pt idx="67">
                  <c:v>59.44</c:v>
                </c:pt>
                <c:pt idx="68">
                  <c:v>46.2</c:v>
                </c:pt>
                <c:pt idx="69">
                  <c:v>41.4</c:v>
                </c:pt>
                <c:pt idx="70">
                  <c:v>44.52</c:v>
                </c:pt>
                <c:pt idx="71">
                  <c:v>42.5</c:v>
                </c:pt>
                <c:pt idx="72">
                  <c:v>35.799999999999997</c:v>
                </c:pt>
                <c:pt idx="73">
                  <c:v>23.4</c:v>
                </c:pt>
                <c:pt idx="74">
                  <c:v>33.049900000000001</c:v>
                </c:pt>
                <c:pt idx="75">
                  <c:v>33.603200000000001</c:v>
                </c:pt>
                <c:pt idx="76">
                  <c:v>42</c:v>
                </c:pt>
                <c:pt idx="77">
                  <c:v>37.487400000000001</c:v>
                </c:pt>
                <c:pt idx="78">
                  <c:v>36.1</c:v>
                </c:pt>
                <c:pt idx="79">
                  <c:v>39.4</c:v>
                </c:pt>
                <c:pt idx="80">
                  <c:v>44.7</c:v>
                </c:pt>
                <c:pt idx="81">
                  <c:v>42.5</c:v>
                </c:pt>
                <c:pt idx="82">
                  <c:v>41.5</c:v>
                </c:pt>
                <c:pt idx="83">
                  <c:v>43.5</c:v>
                </c:pt>
                <c:pt idx="84">
                  <c:v>40.5</c:v>
                </c:pt>
                <c:pt idx="85">
                  <c:v>39.700000000000003</c:v>
                </c:pt>
                <c:pt idx="86">
                  <c:v>40.807499999999997</c:v>
                </c:pt>
                <c:pt idx="87">
                  <c:v>37.979999999999997</c:v>
                </c:pt>
                <c:pt idx="88">
                  <c:v>36.752800000000001</c:v>
                </c:pt>
                <c:pt idx="89">
                  <c:v>33.4</c:v>
                </c:pt>
                <c:pt idx="90">
                  <c:v>34.5</c:v>
                </c:pt>
                <c:pt idx="91">
                  <c:v>32.4</c:v>
                </c:pt>
                <c:pt idx="92">
                  <c:v>39.700000000000003</c:v>
                </c:pt>
                <c:pt idx="93">
                  <c:v>51.6</c:v>
                </c:pt>
                <c:pt idx="94">
                  <c:v>34.700000000000003</c:v>
                </c:pt>
                <c:pt idx="95">
                  <c:v>47.1</c:v>
                </c:pt>
                <c:pt idx="96">
                  <c:v>35.722200000000001</c:v>
                </c:pt>
                <c:pt idx="97">
                  <c:v>37.999699999999997</c:v>
                </c:pt>
                <c:pt idx="98">
                  <c:v>31.227399999999999</c:v>
                </c:pt>
                <c:pt idx="99">
                  <c:v>30.547999999999998</c:v>
                </c:pt>
                <c:pt idx="100">
                  <c:v>35.496600000000001</c:v>
                </c:pt>
                <c:pt idx="101">
                  <c:v>35.496600000000001</c:v>
                </c:pt>
                <c:pt idx="102">
                  <c:v>33.603200000000001</c:v>
                </c:pt>
                <c:pt idx="103">
                  <c:v>29.837800000000001</c:v>
                </c:pt>
                <c:pt idx="104">
                  <c:v>27.730699999999999</c:v>
                </c:pt>
                <c:pt idx="105">
                  <c:v>29.837800000000001</c:v>
                </c:pt>
                <c:pt idx="106">
                  <c:v>27.730699999999999</c:v>
                </c:pt>
                <c:pt idx="107">
                  <c:v>37.9</c:v>
                </c:pt>
                <c:pt idx="108">
                  <c:v>34.5</c:v>
                </c:pt>
                <c:pt idx="109">
                  <c:v>33.9</c:v>
                </c:pt>
                <c:pt idx="110">
                  <c:v>37.299799999999998</c:v>
                </c:pt>
                <c:pt idx="111">
                  <c:v>36.543999999999997</c:v>
                </c:pt>
                <c:pt idx="112">
                  <c:v>36.920200000000001</c:v>
                </c:pt>
                <c:pt idx="113">
                  <c:v>37.425899999999999</c:v>
                </c:pt>
                <c:pt idx="114">
                  <c:v>35.435400000000001</c:v>
                </c:pt>
                <c:pt idx="115">
                  <c:v>35.890999999999998</c:v>
                </c:pt>
                <c:pt idx="116">
                  <c:v>43.297899999999998</c:v>
                </c:pt>
                <c:pt idx="117">
                  <c:v>45.5991</c:v>
                </c:pt>
                <c:pt idx="118">
                  <c:v>41.7</c:v>
                </c:pt>
                <c:pt idx="119">
                  <c:v>38.700000000000003</c:v>
                </c:pt>
                <c:pt idx="120">
                  <c:v>38.700000000000003</c:v>
                </c:pt>
                <c:pt idx="121">
                  <c:v>37.5899</c:v>
                </c:pt>
                <c:pt idx="122">
                  <c:v>36.655700000000003</c:v>
                </c:pt>
                <c:pt idx="123">
                  <c:v>34.434100000000001</c:v>
                </c:pt>
                <c:pt idx="124">
                  <c:v>31.366900000000001</c:v>
                </c:pt>
                <c:pt idx="125">
                  <c:v>32.200000000000003</c:v>
                </c:pt>
                <c:pt idx="126">
                  <c:v>28.1</c:v>
                </c:pt>
                <c:pt idx="127">
                  <c:v>25.7</c:v>
                </c:pt>
                <c:pt idx="128">
                  <c:v>27.8</c:v>
                </c:pt>
                <c:pt idx="129">
                  <c:v>25.6</c:v>
                </c:pt>
                <c:pt idx="130">
                  <c:v>27.2</c:v>
                </c:pt>
                <c:pt idx="131">
                  <c:v>31.364100000000001</c:v>
                </c:pt>
                <c:pt idx="132">
                  <c:v>31.363900000000001</c:v>
                </c:pt>
                <c:pt idx="133">
                  <c:v>28.716000000000001</c:v>
                </c:pt>
                <c:pt idx="134">
                  <c:v>28.700900000000001</c:v>
                </c:pt>
                <c:pt idx="135">
                  <c:v>24.4</c:v>
                </c:pt>
                <c:pt idx="136">
                  <c:v>25.6</c:v>
                </c:pt>
                <c:pt idx="137">
                  <c:v>24.6</c:v>
                </c:pt>
                <c:pt idx="138">
                  <c:v>25.6</c:v>
                </c:pt>
                <c:pt idx="139">
                  <c:v>28.566800000000001</c:v>
                </c:pt>
                <c:pt idx="140">
                  <c:v>28.567399999999999</c:v>
                </c:pt>
                <c:pt idx="141">
                  <c:v>25.897500000000001</c:v>
                </c:pt>
                <c:pt idx="142">
                  <c:v>25.897200000000002</c:v>
                </c:pt>
                <c:pt idx="143">
                  <c:v>19.5139</c:v>
                </c:pt>
                <c:pt idx="144">
                  <c:v>30.45</c:v>
                </c:pt>
                <c:pt idx="145">
                  <c:v>21.473400000000002</c:v>
                </c:pt>
                <c:pt idx="146">
                  <c:v>21.473400000000002</c:v>
                </c:pt>
                <c:pt idx="147">
                  <c:v>21.473400000000002</c:v>
                </c:pt>
                <c:pt idx="148">
                  <c:v>23</c:v>
                </c:pt>
                <c:pt idx="149">
                  <c:v>21.8</c:v>
                </c:pt>
                <c:pt idx="150">
                  <c:v>23</c:v>
                </c:pt>
                <c:pt idx="151">
                  <c:v>21.641200000000001</c:v>
                </c:pt>
                <c:pt idx="152">
                  <c:v>18.600000000000001</c:v>
                </c:pt>
                <c:pt idx="153">
                  <c:v>21.2</c:v>
                </c:pt>
                <c:pt idx="154">
                  <c:v>21.473400000000002</c:v>
                </c:pt>
                <c:pt idx="155">
                  <c:v>21.473400000000002</c:v>
                </c:pt>
                <c:pt idx="156">
                  <c:v>21.473400000000002</c:v>
                </c:pt>
                <c:pt idx="157">
                  <c:v>22.8</c:v>
                </c:pt>
                <c:pt idx="158">
                  <c:v>21.8</c:v>
                </c:pt>
                <c:pt idx="159">
                  <c:v>21.628499999999999</c:v>
                </c:pt>
                <c:pt idx="160">
                  <c:v>21.9</c:v>
                </c:pt>
                <c:pt idx="161">
                  <c:v>21.2</c:v>
                </c:pt>
                <c:pt idx="162">
                  <c:v>17.7</c:v>
                </c:pt>
                <c:pt idx="163">
                  <c:v>20.6</c:v>
                </c:pt>
                <c:pt idx="164">
                  <c:v>22.8</c:v>
                </c:pt>
                <c:pt idx="165">
                  <c:v>21.8</c:v>
                </c:pt>
                <c:pt idx="166">
                  <c:v>21.651499999999999</c:v>
                </c:pt>
                <c:pt idx="167">
                  <c:v>35</c:v>
                </c:pt>
                <c:pt idx="168">
                  <c:v>35</c:v>
                </c:pt>
                <c:pt idx="169">
                  <c:v>37</c:v>
                </c:pt>
                <c:pt idx="170">
                  <c:v>34</c:v>
                </c:pt>
                <c:pt idx="171">
                  <c:v>30.049299999999999</c:v>
                </c:pt>
                <c:pt idx="172">
                  <c:v>21.7</c:v>
                </c:pt>
                <c:pt idx="173">
                  <c:v>32.299999999999997</c:v>
                </c:pt>
                <c:pt idx="174">
                  <c:v>27.2</c:v>
                </c:pt>
                <c:pt idx="175">
                  <c:v>36.799999999999997</c:v>
                </c:pt>
                <c:pt idx="176">
                  <c:v>35.5</c:v>
                </c:pt>
                <c:pt idx="177">
                  <c:v>30.4</c:v>
                </c:pt>
                <c:pt idx="178">
                  <c:v>29.4</c:v>
                </c:pt>
                <c:pt idx="179">
                  <c:v>34.762999999999998</c:v>
                </c:pt>
                <c:pt idx="180">
                  <c:v>34.767499999999998</c:v>
                </c:pt>
                <c:pt idx="181">
                  <c:v>32.799999999999997</c:v>
                </c:pt>
                <c:pt idx="182">
                  <c:v>21.7</c:v>
                </c:pt>
                <c:pt idx="183">
                  <c:v>40.299999999999997</c:v>
                </c:pt>
                <c:pt idx="184">
                  <c:v>37.299999999999997</c:v>
                </c:pt>
                <c:pt idx="185">
                  <c:v>35.799999999999997</c:v>
                </c:pt>
                <c:pt idx="186">
                  <c:v>24.1556</c:v>
                </c:pt>
                <c:pt idx="187">
                  <c:v>43.2</c:v>
                </c:pt>
                <c:pt idx="188">
                  <c:v>42.97</c:v>
                </c:pt>
                <c:pt idx="189">
                  <c:v>34.54</c:v>
                </c:pt>
                <c:pt idx="190">
                  <c:v>34.54</c:v>
                </c:pt>
                <c:pt idx="191">
                  <c:v>35.51</c:v>
                </c:pt>
                <c:pt idx="192">
                  <c:v>35.99</c:v>
                </c:pt>
                <c:pt idx="193">
                  <c:v>32.29</c:v>
                </c:pt>
                <c:pt idx="194">
                  <c:v>28.17</c:v>
                </c:pt>
                <c:pt idx="195">
                  <c:v>32.4</c:v>
                </c:pt>
                <c:pt idx="196">
                  <c:v>24.2</c:v>
                </c:pt>
                <c:pt idx="197">
                  <c:v>24.2</c:v>
                </c:pt>
                <c:pt idx="198">
                  <c:v>29</c:v>
                </c:pt>
                <c:pt idx="199">
                  <c:v>29</c:v>
                </c:pt>
                <c:pt idx="200">
                  <c:v>21.2</c:v>
                </c:pt>
                <c:pt idx="201">
                  <c:v>31.2</c:v>
                </c:pt>
                <c:pt idx="202">
                  <c:v>27.29</c:v>
                </c:pt>
                <c:pt idx="203">
                  <c:v>32.9</c:v>
                </c:pt>
                <c:pt idx="204">
                  <c:v>28.5</c:v>
                </c:pt>
                <c:pt idx="205">
                  <c:v>28.5</c:v>
                </c:pt>
                <c:pt idx="206">
                  <c:v>32.4</c:v>
                </c:pt>
                <c:pt idx="207">
                  <c:v>29</c:v>
                </c:pt>
                <c:pt idx="208">
                  <c:v>24.2</c:v>
                </c:pt>
                <c:pt idx="209">
                  <c:v>21.2</c:v>
                </c:pt>
                <c:pt idx="210">
                  <c:v>27.44</c:v>
                </c:pt>
                <c:pt idx="211">
                  <c:v>37.4</c:v>
                </c:pt>
                <c:pt idx="212">
                  <c:v>34.9</c:v>
                </c:pt>
                <c:pt idx="213">
                  <c:v>24.79</c:v>
                </c:pt>
                <c:pt idx="214">
                  <c:v>23.6</c:v>
                </c:pt>
                <c:pt idx="215">
                  <c:v>31.5</c:v>
                </c:pt>
                <c:pt idx="216">
                  <c:v>34.4</c:v>
                </c:pt>
                <c:pt idx="217">
                  <c:v>33.299999999999997</c:v>
                </c:pt>
                <c:pt idx="218">
                  <c:v>41.2</c:v>
                </c:pt>
                <c:pt idx="219">
                  <c:v>33.119999999999997</c:v>
                </c:pt>
                <c:pt idx="220">
                  <c:v>32.799999999999997</c:v>
                </c:pt>
                <c:pt idx="221">
                  <c:v>37.6</c:v>
                </c:pt>
                <c:pt idx="222">
                  <c:v>37.04</c:v>
                </c:pt>
                <c:pt idx="223">
                  <c:v>40.11</c:v>
                </c:pt>
                <c:pt idx="224">
                  <c:v>37.14</c:v>
                </c:pt>
                <c:pt idx="225">
                  <c:v>34.26</c:v>
                </c:pt>
                <c:pt idx="226">
                  <c:v>29.5</c:v>
                </c:pt>
                <c:pt idx="227">
                  <c:v>33.200000000000003</c:v>
                </c:pt>
                <c:pt idx="228">
                  <c:v>49.1</c:v>
                </c:pt>
                <c:pt idx="229">
                  <c:v>50.8</c:v>
                </c:pt>
                <c:pt idx="230">
                  <c:v>21.9</c:v>
                </c:pt>
                <c:pt idx="231">
                  <c:v>24.3</c:v>
                </c:pt>
                <c:pt idx="232">
                  <c:v>48.7</c:v>
                </c:pt>
                <c:pt idx="233">
                  <c:v>46.2</c:v>
                </c:pt>
                <c:pt idx="234">
                  <c:v>43.43</c:v>
                </c:pt>
                <c:pt idx="235">
                  <c:v>44.8</c:v>
                </c:pt>
                <c:pt idx="236">
                  <c:v>59.9</c:v>
                </c:pt>
                <c:pt idx="237">
                  <c:v>51.79</c:v>
                </c:pt>
                <c:pt idx="238">
                  <c:v>34.03</c:v>
                </c:pt>
                <c:pt idx="239">
                  <c:v>39.44</c:v>
                </c:pt>
                <c:pt idx="240">
                  <c:v>46.9</c:v>
                </c:pt>
                <c:pt idx="241">
                  <c:v>30.3</c:v>
                </c:pt>
                <c:pt idx="242">
                  <c:v>31.3</c:v>
                </c:pt>
                <c:pt idx="243">
                  <c:v>34.4</c:v>
                </c:pt>
                <c:pt idx="244">
                  <c:v>56.3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921024"/>
        <c:axId val="1827928640"/>
      </c:scatterChart>
      <c:valAx>
        <c:axId val="182792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928640"/>
        <c:crosses val="autoZero"/>
        <c:crossBetween val="midCat"/>
      </c:valAx>
      <c:valAx>
        <c:axId val="1827928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921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'Q4'!$G$4</c:f>
              <c:strCache>
                <c:ptCount val="1"/>
                <c:pt idx="0">
                  <c:v>Residual2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'Q4'!$G$5:$G$249</c:f>
              <c:numCache>
                <c:formatCode>General</c:formatCode>
                <c:ptCount val="245"/>
                <c:pt idx="1">
                  <c:v>18.579999999999998</c:v>
                </c:pt>
                <c:pt idx="2">
                  <c:v>20.07</c:v>
                </c:pt>
                <c:pt idx="3">
                  <c:v>2.2799999999999998</c:v>
                </c:pt>
                <c:pt idx="4">
                  <c:v>6.71</c:v>
                </c:pt>
                <c:pt idx="5">
                  <c:v>2.4300000000000002</c:v>
                </c:pt>
                <c:pt idx="6">
                  <c:v>123.43</c:v>
                </c:pt>
                <c:pt idx="7">
                  <c:v>38.69</c:v>
                </c:pt>
                <c:pt idx="8">
                  <c:v>22.85</c:v>
                </c:pt>
                <c:pt idx="9">
                  <c:v>1.9</c:v>
                </c:pt>
                <c:pt idx="10">
                  <c:v>7.73</c:v>
                </c:pt>
                <c:pt idx="11">
                  <c:v>22.66</c:v>
                </c:pt>
                <c:pt idx="12">
                  <c:v>19.010000000000002</c:v>
                </c:pt>
                <c:pt idx="13">
                  <c:v>13.91</c:v>
                </c:pt>
                <c:pt idx="14">
                  <c:v>5.81</c:v>
                </c:pt>
                <c:pt idx="15">
                  <c:v>1.28</c:v>
                </c:pt>
                <c:pt idx="16">
                  <c:v>408.44</c:v>
                </c:pt>
                <c:pt idx="17">
                  <c:v>176.62</c:v>
                </c:pt>
                <c:pt idx="18">
                  <c:v>5.86</c:v>
                </c:pt>
                <c:pt idx="19">
                  <c:v>0</c:v>
                </c:pt>
                <c:pt idx="20">
                  <c:v>1.28</c:v>
                </c:pt>
                <c:pt idx="21">
                  <c:v>1.64</c:v>
                </c:pt>
                <c:pt idx="22">
                  <c:v>16.399999999999999</c:v>
                </c:pt>
                <c:pt idx="23">
                  <c:v>3.65</c:v>
                </c:pt>
                <c:pt idx="24">
                  <c:v>16.399999999999999</c:v>
                </c:pt>
                <c:pt idx="25">
                  <c:v>184.96</c:v>
                </c:pt>
                <c:pt idx="26">
                  <c:v>4.04</c:v>
                </c:pt>
                <c:pt idx="27">
                  <c:v>47.61</c:v>
                </c:pt>
                <c:pt idx="28">
                  <c:v>2.13</c:v>
                </c:pt>
                <c:pt idx="29">
                  <c:v>15.21</c:v>
                </c:pt>
                <c:pt idx="30">
                  <c:v>1.25</c:v>
                </c:pt>
                <c:pt idx="31">
                  <c:v>0.01</c:v>
                </c:pt>
                <c:pt idx="32">
                  <c:v>17.47</c:v>
                </c:pt>
                <c:pt idx="33">
                  <c:v>5.81</c:v>
                </c:pt>
                <c:pt idx="34">
                  <c:v>0.79</c:v>
                </c:pt>
                <c:pt idx="35">
                  <c:v>14.52</c:v>
                </c:pt>
                <c:pt idx="36">
                  <c:v>0.01</c:v>
                </c:pt>
                <c:pt idx="37">
                  <c:v>1.42</c:v>
                </c:pt>
                <c:pt idx="38">
                  <c:v>57</c:v>
                </c:pt>
                <c:pt idx="39">
                  <c:v>4.71</c:v>
                </c:pt>
                <c:pt idx="40">
                  <c:v>85.19</c:v>
                </c:pt>
                <c:pt idx="41">
                  <c:v>31.92</c:v>
                </c:pt>
                <c:pt idx="42">
                  <c:v>79.739999999999995</c:v>
                </c:pt>
                <c:pt idx="43">
                  <c:v>2.89</c:v>
                </c:pt>
                <c:pt idx="44">
                  <c:v>53.58</c:v>
                </c:pt>
                <c:pt idx="45">
                  <c:v>0.03</c:v>
                </c:pt>
                <c:pt idx="46">
                  <c:v>37.82</c:v>
                </c:pt>
                <c:pt idx="47">
                  <c:v>12.39</c:v>
                </c:pt>
                <c:pt idx="48">
                  <c:v>15.21</c:v>
                </c:pt>
                <c:pt idx="49">
                  <c:v>73.099999999999994</c:v>
                </c:pt>
                <c:pt idx="50">
                  <c:v>47.33</c:v>
                </c:pt>
                <c:pt idx="51">
                  <c:v>15.13</c:v>
                </c:pt>
                <c:pt idx="52">
                  <c:v>27.98</c:v>
                </c:pt>
                <c:pt idx="53">
                  <c:v>53.58</c:v>
                </c:pt>
                <c:pt idx="54">
                  <c:v>6.25</c:v>
                </c:pt>
                <c:pt idx="55">
                  <c:v>0.53</c:v>
                </c:pt>
                <c:pt idx="56">
                  <c:v>4.45</c:v>
                </c:pt>
                <c:pt idx="57">
                  <c:v>0.3</c:v>
                </c:pt>
                <c:pt idx="58">
                  <c:v>9.49</c:v>
                </c:pt>
                <c:pt idx="59">
                  <c:v>2.02</c:v>
                </c:pt>
                <c:pt idx="60">
                  <c:v>20.16</c:v>
                </c:pt>
                <c:pt idx="61">
                  <c:v>2.99</c:v>
                </c:pt>
                <c:pt idx="62">
                  <c:v>11.29</c:v>
                </c:pt>
                <c:pt idx="63">
                  <c:v>24.7</c:v>
                </c:pt>
                <c:pt idx="64">
                  <c:v>25.4</c:v>
                </c:pt>
                <c:pt idx="65">
                  <c:v>8.76</c:v>
                </c:pt>
                <c:pt idx="66">
                  <c:v>248.06</c:v>
                </c:pt>
                <c:pt idx="67">
                  <c:v>36.119999999999997</c:v>
                </c:pt>
                <c:pt idx="68">
                  <c:v>51.41</c:v>
                </c:pt>
                <c:pt idx="69">
                  <c:v>11.29</c:v>
                </c:pt>
                <c:pt idx="70">
                  <c:v>25.6</c:v>
                </c:pt>
                <c:pt idx="71">
                  <c:v>0.16</c:v>
                </c:pt>
                <c:pt idx="72">
                  <c:v>13.1</c:v>
                </c:pt>
                <c:pt idx="73">
                  <c:v>11.97</c:v>
                </c:pt>
                <c:pt idx="74">
                  <c:v>0</c:v>
                </c:pt>
                <c:pt idx="75">
                  <c:v>1.1000000000000001</c:v>
                </c:pt>
                <c:pt idx="76">
                  <c:v>0.15</c:v>
                </c:pt>
                <c:pt idx="77">
                  <c:v>1.66</c:v>
                </c:pt>
                <c:pt idx="78">
                  <c:v>0.31</c:v>
                </c:pt>
                <c:pt idx="79">
                  <c:v>11.02</c:v>
                </c:pt>
                <c:pt idx="80">
                  <c:v>19.010000000000002</c:v>
                </c:pt>
                <c:pt idx="81">
                  <c:v>0.2</c:v>
                </c:pt>
                <c:pt idx="82">
                  <c:v>3.96</c:v>
                </c:pt>
                <c:pt idx="83">
                  <c:v>3.24</c:v>
                </c:pt>
                <c:pt idx="84">
                  <c:v>19.89</c:v>
                </c:pt>
                <c:pt idx="85">
                  <c:v>2.34</c:v>
                </c:pt>
                <c:pt idx="86">
                  <c:v>0.14000000000000001</c:v>
                </c:pt>
                <c:pt idx="87">
                  <c:v>6.25</c:v>
                </c:pt>
                <c:pt idx="88">
                  <c:v>11.09</c:v>
                </c:pt>
                <c:pt idx="89">
                  <c:v>6.92</c:v>
                </c:pt>
                <c:pt idx="90">
                  <c:v>79.569999999999993</c:v>
                </c:pt>
                <c:pt idx="91">
                  <c:v>0.53</c:v>
                </c:pt>
                <c:pt idx="92">
                  <c:v>3.65</c:v>
                </c:pt>
                <c:pt idx="93">
                  <c:v>108.58</c:v>
                </c:pt>
                <c:pt idx="94">
                  <c:v>186.87</c:v>
                </c:pt>
                <c:pt idx="95">
                  <c:v>177.69</c:v>
                </c:pt>
                <c:pt idx="96">
                  <c:v>8.24</c:v>
                </c:pt>
                <c:pt idx="97">
                  <c:v>3.31</c:v>
                </c:pt>
                <c:pt idx="98">
                  <c:v>0.34</c:v>
                </c:pt>
                <c:pt idx="99">
                  <c:v>0.67</c:v>
                </c:pt>
                <c:pt idx="100">
                  <c:v>2.31</c:v>
                </c:pt>
                <c:pt idx="101">
                  <c:v>0.61</c:v>
                </c:pt>
                <c:pt idx="102">
                  <c:v>11.7</c:v>
                </c:pt>
                <c:pt idx="103">
                  <c:v>9.42</c:v>
                </c:pt>
                <c:pt idx="104">
                  <c:v>7.45</c:v>
                </c:pt>
                <c:pt idx="105">
                  <c:v>0.55000000000000004</c:v>
                </c:pt>
                <c:pt idx="106">
                  <c:v>7.45</c:v>
                </c:pt>
                <c:pt idx="107">
                  <c:v>28.41</c:v>
                </c:pt>
                <c:pt idx="108">
                  <c:v>45.16</c:v>
                </c:pt>
                <c:pt idx="109">
                  <c:v>5.81</c:v>
                </c:pt>
                <c:pt idx="110">
                  <c:v>0.02</c:v>
                </c:pt>
                <c:pt idx="111">
                  <c:v>0</c:v>
                </c:pt>
                <c:pt idx="112">
                  <c:v>2.99</c:v>
                </c:pt>
                <c:pt idx="113">
                  <c:v>0.05</c:v>
                </c:pt>
                <c:pt idx="114">
                  <c:v>4.37</c:v>
                </c:pt>
                <c:pt idx="115">
                  <c:v>0.12</c:v>
                </c:pt>
                <c:pt idx="116">
                  <c:v>0.46</c:v>
                </c:pt>
                <c:pt idx="117">
                  <c:v>4.54</c:v>
                </c:pt>
                <c:pt idx="118">
                  <c:v>10.69</c:v>
                </c:pt>
                <c:pt idx="119">
                  <c:v>7.0000000000000007E-2</c:v>
                </c:pt>
                <c:pt idx="120">
                  <c:v>0.32</c:v>
                </c:pt>
                <c:pt idx="121">
                  <c:v>1.56</c:v>
                </c:pt>
                <c:pt idx="122">
                  <c:v>3.03</c:v>
                </c:pt>
                <c:pt idx="123">
                  <c:v>11.22</c:v>
                </c:pt>
                <c:pt idx="124">
                  <c:v>24.8</c:v>
                </c:pt>
                <c:pt idx="125">
                  <c:v>4.84</c:v>
                </c:pt>
                <c:pt idx="126">
                  <c:v>19.36</c:v>
                </c:pt>
                <c:pt idx="127">
                  <c:v>0.13</c:v>
                </c:pt>
                <c:pt idx="128">
                  <c:v>14.98</c:v>
                </c:pt>
                <c:pt idx="129">
                  <c:v>7.0000000000000007E-2</c:v>
                </c:pt>
                <c:pt idx="130">
                  <c:v>18.489999999999998</c:v>
                </c:pt>
                <c:pt idx="131">
                  <c:v>16.89</c:v>
                </c:pt>
                <c:pt idx="132">
                  <c:v>1.35</c:v>
                </c:pt>
                <c:pt idx="133">
                  <c:v>3.42</c:v>
                </c:pt>
                <c:pt idx="134">
                  <c:v>0.01</c:v>
                </c:pt>
                <c:pt idx="135">
                  <c:v>101.4</c:v>
                </c:pt>
                <c:pt idx="136">
                  <c:v>3.8</c:v>
                </c:pt>
                <c:pt idx="137">
                  <c:v>7.02</c:v>
                </c:pt>
                <c:pt idx="138">
                  <c:v>11.22</c:v>
                </c:pt>
                <c:pt idx="139">
                  <c:v>34.340000000000003</c:v>
                </c:pt>
                <c:pt idx="140">
                  <c:v>4.58</c:v>
                </c:pt>
                <c:pt idx="141">
                  <c:v>0.72</c:v>
                </c:pt>
                <c:pt idx="142">
                  <c:v>1.21</c:v>
                </c:pt>
                <c:pt idx="143">
                  <c:v>5.1100000000000003</c:v>
                </c:pt>
                <c:pt idx="144">
                  <c:v>63.36</c:v>
                </c:pt>
                <c:pt idx="145">
                  <c:v>14.36</c:v>
                </c:pt>
                <c:pt idx="146">
                  <c:v>1.25</c:v>
                </c:pt>
                <c:pt idx="147">
                  <c:v>1.25</c:v>
                </c:pt>
                <c:pt idx="148">
                  <c:v>32.380000000000003</c:v>
                </c:pt>
                <c:pt idx="149">
                  <c:v>0.19</c:v>
                </c:pt>
                <c:pt idx="150">
                  <c:v>17.64</c:v>
                </c:pt>
                <c:pt idx="151">
                  <c:v>0.36</c:v>
                </c:pt>
                <c:pt idx="152">
                  <c:v>1.1399999999999999</c:v>
                </c:pt>
                <c:pt idx="153">
                  <c:v>19.36</c:v>
                </c:pt>
                <c:pt idx="154">
                  <c:v>0.56000000000000005</c:v>
                </c:pt>
                <c:pt idx="155">
                  <c:v>1.25</c:v>
                </c:pt>
                <c:pt idx="156">
                  <c:v>1.25</c:v>
                </c:pt>
                <c:pt idx="157">
                  <c:v>25.2</c:v>
                </c:pt>
                <c:pt idx="158">
                  <c:v>3.03</c:v>
                </c:pt>
                <c:pt idx="159">
                  <c:v>1.39</c:v>
                </c:pt>
                <c:pt idx="160">
                  <c:v>47.47</c:v>
                </c:pt>
                <c:pt idx="161">
                  <c:v>0.11</c:v>
                </c:pt>
                <c:pt idx="162">
                  <c:v>0.21</c:v>
                </c:pt>
                <c:pt idx="163">
                  <c:v>19.54</c:v>
                </c:pt>
                <c:pt idx="164">
                  <c:v>7.56</c:v>
                </c:pt>
                <c:pt idx="165">
                  <c:v>3.03</c:v>
                </c:pt>
                <c:pt idx="166">
                  <c:v>1.35</c:v>
                </c:pt>
                <c:pt idx="167">
                  <c:v>3.42</c:v>
                </c:pt>
                <c:pt idx="168">
                  <c:v>0</c:v>
                </c:pt>
                <c:pt idx="169">
                  <c:v>3.8</c:v>
                </c:pt>
                <c:pt idx="170">
                  <c:v>0.05</c:v>
                </c:pt>
                <c:pt idx="171">
                  <c:v>20.16</c:v>
                </c:pt>
                <c:pt idx="172">
                  <c:v>0.36</c:v>
                </c:pt>
                <c:pt idx="173">
                  <c:v>0.79</c:v>
                </c:pt>
                <c:pt idx="174">
                  <c:v>9.36</c:v>
                </c:pt>
                <c:pt idx="175">
                  <c:v>36.840000000000003</c:v>
                </c:pt>
                <c:pt idx="176">
                  <c:v>14.52</c:v>
                </c:pt>
                <c:pt idx="177">
                  <c:v>20.52</c:v>
                </c:pt>
                <c:pt idx="178">
                  <c:v>1.42</c:v>
                </c:pt>
                <c:pt idx="179">
                  <c:v>3.2</c:v>
                </c:pt>
                <c:pt idx="180">
                  <c:v>7.0000000000000007E-2</c:v>
                </c:pt>
                <c:pt idx="181">
                  <c:v>74.48</c:v>
                </c:pt>
                <c:pt idx="182">
                  <c:v>68.23</c:v>
                </c:pt>
                <c:pt idx="183">
                  <c:v>3.61</c:v>
                </c:pt>
                <c:pt idx="184">
                  <c:v>9.1199999999999992</c:v>
                </c:pt>
                <c:pt idx="185">
                  <c:v>4.97</c:v>
                </c:pt>
                <c:pt idx="186">
                  <c:v>10.82</c:v>
                </c:pt>
                <c:pt idx="187">
                  <c:v>9.99</c:v>
                </c:pt>
                <c:pt idx="188">
                  <c:v>0.03</c:v>
                </c:pt>
                <c:pt idx="189">
                  <c:v>8.41</c:v>
                </c:pt>
                <c:pt idx="190">
                  <c:v>0.66</c:v>
                </c:pt>
                <c:pt idx="191">
                  <c:v>0.5</c:v>
                </c:pt>
                <c:pt idx="192">
                  <c:v>0.08</c:v>
                </c:pt>
                <c:pt idx="193">
                  <c:v>18.489999999999998</c:v>
                </c:pt>
                <c:pt idx="194">
                  <c:v>0</c:v>
                </c:pt>
                <c:pt idx="195">
                  <c:v>99.6</c:v>
                </c:pt>
                <c:pt idx="196">
                  <c:v>21.44</c:v>
                </c:pt>
                <c:pt idx="197">
                  <c:v>0.02</c:v>
                </c:pt>
                <c:pt idx="198">
                  <c:v>1.04</c:v>
                </c:pt>
                <c:pt idx="199">
                  <c:v>0.2</c:v>
                </c:pt>
                <c:pt idx="200">
                  <c:v>18.579999999999998</c:v>
                </c:pt>
                <c:pt idx="201">
                  <c:v>2.76</c:v>
                </c:pt>
                <c:pt idx="202">
                  <c:v>14.9</c:v>
                </c:pt>
                <c:pt idx="203">
                  <c:v>9.42</c:v>
                </c:pt>
                <c:pt idx="204">
                  <c:v>22.47</c:v>
                </c:pt>
                <c:pt idx="205">
                  <c:v>0.74</c:v>
                </c:pt>
                <c:pt idx="206">
                  <c:v>118.81</c:v>
                </c:pt>
                <c:pt idx="207">
                  <c:v>13.99</c:v>
                </c:pt>
                <c:pt idx="208">
                  <c:v>0.19</c:v>
                </c:pt>
                <c:pt idx="209">
                  <c:v>13.91</c:v>
                </c:pt>
                <c:pt idx="210">
                  <c:v>0.45</c:v>
                </c:pt>
                <c:pt idx="211">
                  <c:v>3.65</c:v>
                </c:pt>
                <c:pt idx="212">
                  <c:v>1.59</c:v>
                </c:pt>
                <c:pt idx="213">
                  <c:v>14.59</c:v>
                </c:pt>
                <c:pt idx="214">
                  <c:v>7.13</c:v>
                </c:pt>
                <c:pt idx="215">
                  <c:v>7.29</c:v>
                </c:pt>
                <c:pt idx="216">
                  <c:v>0.52</c:v>
                </c:pt>
                <c:pt idx="217">
                  <c:v>5.1100000000000003</c:v>
                </c:pt>
                <c:pt idx="218">
                  <c:v>4.04</c:v>
                </c:pt>
                <c:pt idx="219">
                  <c:v>16.32</c:v>
                </c:pt>
                <c:pt idx="220">
                  <c:v>16.89</c:v>
                </c:pt>
                <c:pt idx="221">
                  <c:v>5.38</c:v>
                </c:pt>
                <c:pt idx="222">
                  <c:v>1.85</c:v>
                </c:pt>
                <c:pt idx="223">
                  <c:v>4.28</c:v>
                </c:pt>
                <c:pt idx="224">
                  <c:v>8.35</c:v>
                </c:pt>
                <c:pt idx="225">
                  <c:v>0.88</c:v>
                </c:pt>
                <c:pt idx="226">
                  <c:v>25.6</c:v>
                </c:pt>
                <c:pt idx="227">
                  <c:v>0.76</c:v>
                </c:pt>
                <c:pt idx="228">
                  <c:v>82.81</c:v>
                </c:pt>
                <c:pt idx="229">
                  <c:v>14.9</c:v>
                </c:pt>
                <c:pt idx="230">
                  <c:v>195.16</c:v>
                </c:pt>
                <c:pt idx="231">
                  <c:v>0.49</c:v>
                </c:pt>
                <c:pt idx="232">
                  <c:v>117.29</c:v>
                </c:pt>
                <c:pt idx="233">
                  <c:v>0.04</c:v>
                </c:pt>
                <c:pt idx="234">
                  <c:v>0.17</c:v>
                </c:pt>
                <c:pt idx="235">
                  <c:v>6</c:v>
                </c:pt>
                <c:pt idx="236">
                  <c:v>277.56</c:v>
                </c:pt>
                <c:pt idx="237">
                  <c:v>9.06</c:v>
                </c:pt>
                <c:pt idx="238">
                  <c:v>61.31</c:v>
                </c:pt>
                <c:pt idx="239">
                  <c:v>2.72</c:v>
                </c:pt>
                <c:pt idx="240">
                  <c:v>42.64</c:v>
                </c:pt>
                <c:pt idx="241">
                  <c:v>130.87</c:v>
                </c:pt>
                <c:pt idx="242">
                  <c:v>1.08</c:v>
                </c:pt>
                <c:pt idx="243">
                  <c:v>0.72</c:v>
                </c:pt>
                <c:pt idx="244">
                  <c:v>328.7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929184"/>
        <c:axId val="1827915040"/>
      </c:scatterChart>
      <c:valAx>
        <c:axId val="182792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915040"/>
        <c:crosses val="autoZero"/>
        <c:crossBetween val="midCat"/>
      </c:valAx>
      <c:valAx>
        <c:axId val="182791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92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'Q4'!$D$4</c:f>
              <c:strCache>
                <c:ptCount val="1"/>
                <c:pt idx="0">
                  <c:v>FE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%"/>
                  <a:alpha val="14%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%"/>
                  <a:lumOff val="40%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%"/>
                    <a:alpha val="25%"/>
                  </a:schemeClr>
                </a:glow>
              </a:effectLst>
            </c:spPr>
          </c:marker>
          <c:xVal>
            <c:numRef>
              <c:f>'Q4'!$C$5:$C$249</c:f>
              <c:numCache>
                <c:formatCode>General</c:formatCode>
                <c:ptCount val="245"/>
                <c:pt idx="1">
                  <c:v>0.36499999999999977</c:v>
                </c:pt>
                <c:pt idx="2">
                  <c:v>1.4699999999999998</c:v>
                </c:pt>
                <c:pt idx="3">
                  <c:v>2.4699999999999998</c:v>
                </c:pt>
                <c:pt idx="4">
                  <c:v>1.8199999999999998</c:v>
                </c:pt>
                <c:pt idx="5">
                  <c:v>-0.38000000000000034</c:v>
                </c:pt>
                <c:pt idx="6">
                  <c:v>-0.45000000000000018</c:v>
                </c:pt>
                <c:pt idx="7">
                  <c:v>0.52499999999999991</c:v>
                </c:pt>
                <c:pt idx="8">
                  <c:v>5.3249999999999993</c:v>
                </c:pt>
                <c:pt idx="9">
                  <c:v>1.9050000000000002</c:v>
                </c:pt>
                <c:pt idx="10">
                  <c:v>2.2999999999999998</c:v>
                </c:pt>
                <c:pt idx="11">
                  <c:v>-0.43000000000000016</c:v>
                </c:pt>
                <c:pt idx="12">
                  <c:v>1.4599999999999995</c:v>
                </c:pt>
                <c:pt idx="13">
                  <c:v>0.93000000000000016</c:v>
                </c:pt>
                <c:pt idx="14">
                  <c:v>1.19</c:v>
                </c:pt>
                <c:pt idx="15">
                  <c:v>2.79</c:v>
                </c:pt>
                <c:pt idx="16">
                  <c:v>0.54999999999999982</c:v>
                </c:pt>
                <c:pt idx="17">
                  <c:v>1.33</c:v>
                </c:pt>
                <c:pt idx="18">
                  <c:v>1.33</c:v>
                </c:pt>
                <c:pt idx="19">
                  <c:v>1.33</c:v>
                </c:pt>
                <c:pt idx="20">
                  <c:v>3.5300000000000002</c:v>
                </c:pt>
                <c:pt idx="21">
                  <c:v>-0.90000000000000036</c:v>
                </c:pt>
                <c:pt idx="22">
                  <c:v>1.0499999999999998</c:v>
                </c:pt>
                <c:pt idx="23">
                  <c:v>1.0499999999999998</c:v>
                </c:pt>
                <c:pt idx="24">
                  <c:v>1.0499999999999998</c:v>
                </c:pt>
                <c:pt idx="25">
                  <c:v>-0.35000000000000009</c:v>
                </c:pt>
                <c:pt idx="26">
                  <c:v>0.56000000000000005</c:v>
                </c:pt>
                <c:pt idx="27">
                  <c:v>0.56000000000000005</c:v>
                </c:pt>
                <c:pt idx="28">
                  <c:v>2.66</c:v>
                </c:pt>
                <c:pt idx="29">
                  <c:v>1.2949999999999999</c:v>
                </c:pt>
                <c:pt idx="30">
                  <c:v>1.0949999999999998</c:v>
                </c:pt>
                <c:pt idx="31">
                  <c:v>1.2250000000000001</c:v>
                </c:pt>
                <c:pt idx="32">
                  <c:v>3.2250000000000001</c:v>
                </c:pt>
                <c:pt idx="33">
                  <c:v>1.9249999999999998</c:v>
                </c:pt>
                <c:pt idx="34">
                  <c:v>-1.9750000000000001</c:v>
                </c:pt>
                <c:pt idx="35">
                  <c:v>0.56000000000000005</c:v>
                </c:pt>
                <c:pt idx="36">
                  <c:v>0.76</c:v>
                </c:pt>
                <c:pt idx="37">
                  <c:v>0.62999999999999989</c:v>
                </c:pt>
                <c:pt idx="38">
                  <c:v>2.83</c:v>
                </c:pt>
                <c:pt idx="39">
                  <c:v>1.4</c:v>
                </c:pt>
                <c:pt idx="40">
                  <c:v>-1.2000000000000002</c:v>
                </c:pt>
                <c:pt idx="41">
                  <c:v>0.49</c:v>
                </c:pt>
                <c:pt idx="42">
                  <c:v>0.49</c:v>
                </c:pt>
                <c:pt idx="43">
                  <c:v>0.49</c:v>
                </c:pt>
                <c:pt idx="44">
                  <c:v>1.0900000000000001</c:v>
                </c:pt>
                <c:pt idx="45">
                  <c:v>0.7</c:v>
                </c:pt>
                <c:pt idx="46">
                  <c:v>2.2999999999999998</c:v>
                </c:pt>
                <c:pt idx="47">
                  <c:v>4.0600000000000005</c:v>
                </c:pt>
                <c:pt idx="48">
                  <c:v>2.2400000000000002</c:v>
                </c:pt>
                <c:pt idx="49">
                  <c:v>-2.3600000000000003</c:v>
                </c:pt>
                <c:pt idx="50">
                  <c:v>0.32999999999999985</c:v>
                </c:pt>
                <c:pt idx="51">
                  <c:v>0.52499999999999991</c:v>
                </c:pt>
                <c:pt idx="52">
                  <c:v>0.625</c:v>
                </c:pt>
                <c:pt idx="53">
                  <c:v>0.56000000000000005</c:v>
                </c:pt>
                <c:pt idx="54">
                  <c:v>0.56000000000000005</c:v>
                </c:pt>
                <c:pt idx="55">
                  <c:v>0.56000000000000005</c:v>
                </c:pt>
                <c:pt idx="56">
                  <c:v>0.56000000000000005</c:v>
                </c:pt>
                <c:pt idx="57">
                  <c:v>0.56000000000000005</c:v>
                </c:pt>
                <c:pt idx="58">
                  <c:v>1.46</c:v>
                </c:pt>
                <c:pt idx="59">
                  <c:v>0.875</c:v>
                </c:pt>
                <c:pt idx="60">
                  <c:v>0.875</c:v>
                </c:pt>
                <c:pt idx="61">
                  <c:v>0.875</c:v>
                </c:pt>
                <c:pt idx="62">
                  <c:v>0.875</c:v>
                </c:pt>
                <c:pt idx="63">
                  <c:v>0.875</c:v>
                </c:pt>
                <c:pt idx="64">
                  <c:v>0.375</c:v>
                </c:pt>
                <c:pt idx="65">
                  <c:v>0.7</c:v>
                </c:pt>
                <c:pt idx="66">
                  <c:v>0.7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1.2</c:v>
                </c:pt>
                <c:pt idx="71">
                  <c:v>0.875</c:v>
                </c:pt>
                <c:pt idx="72">
                  <c:v>1.375</c:v>
                </c:pt>
                <c:pt idx="73">
                  <c:v>4.8499999999999996</c:v>
                </c:pt>
                <c:pt idx="74">
                  <c:v>-1.9999999999999574E-2</c:v>
                </c:pt>
                <c:pt idx="75">
                  <c:v>1.54</c:v>
                </c:pt>
                <c:pt idx="76">
                  <c:v>-0.46000000000000041</c:v>
                </c:pt>
                <c:pt idx="77">
                  <c:v>2.04</c:v>
                </c:pt>
                <c:pt idx="78">
                  <c:v>1.2599999999999998</c:v>
                </c:pt>
                <c:pt idx="79">
                  <c:v>-0.3400000000000003</c:v>
                </c:pt>
                <c:pt idx="80">
                  <c:v>0.7</c:v>
                </c:pt>
                <c:pt idx="81">
                  <c:v>1.0999999999999999</c:v>
                </c:pt>
                <c:pt idx="82">
                  <c:v>0.43999999999999995</c:v>
                </c:pt>
                <c:pt idx="83">
                  <c:v>0.7</c:v>
                </c:pt>
                <c:pt idx="84">
                  <c:v>2.2999999999999998</c:v>
                </c:pt>
                <c:pt idx="85">
                  <c:v>0.6599999999999997</c:v>
                </c:pt>
                <c:pt idx="86">
                  <c:v>0.54999999999999982</c:v>
                </c:pt>
                <c:pt idx="87">
                  <c:v>0.875</c:v>
                </c:pt>
                <c:pt idx="88">
                  <c:v>2.0750000000000002</c:v>
                </c:pt>
                <c:pt idx="89">
                  <c:v>1.2949999999999999</c:v>
                </c:pt>
                <c:pt idx="90">
                  <c:v>3.1949999999999994</c:v>
                </c:pt>
                <c:pt idx="91">
                  <c:v>1.96</c:v>
                </c:pt>
                <c:pt idx="92">
                  <c:v>-0.63999999999999968</c:v>
                </c:pt>
                <c:pt idx="93">
                  <c:v>0.54999999999999982</c:v>
                </c:pt>
                <c:pt idx="94">
                  <c:v>0.67499999999999982</c:v>
                </c:pt>
                <c:pt idx="95">
                  <c:v>1.5050000000000001</c:v>
                </c:pt>
                <c:pt idx="96">
                  <c:v>2.25</c:v>
                </c:pt>
                <c:pt idx="97">
                  <c:v>0.26999999999999957</c:v>
                </c:pt>
                <c:pt idx="98">
                  <c:v>2.4500000000000002</c:v>
                </c:pt>
                <c:pt idx="99">
                  <c:v>1.54</c:v>
                </c:pt>
                <c:pt idx="100">
                  <c:v>0.13999999999999968</c:v>
                </c:pt>
                <c:pt idx="101">
                  <c:v>1.0499999999999998</c:v>
                </c:pt>
                <c:pt idx="102">
                  <c:v>2.4500000000000002</c:v>
                </c:pt>
                <c:pt idx="103">
                  <c:v>1.54</c:v>
                </c:pt>
                <c:pt idx="104">
                  <c:v>1.54</c:v>
                </c:pt>
                <c:pt idx="105">
                  <c:v>1.54</c:v>
                </c:pt>
                <c:pt idx="106">
                  <c:v>1.54</c:v>
                </c:pt>
                <c:pt idx="107">
                  <c:v>0.73999999999999977</c:v>
                </c:pt>
                <c:pt idx="108">
                  <c:v>3.36</c:v>
                </c:pt>
                <c:pt idx="109">
                  <c:v>0.89499999999999957</c:v>
                </c:pt>
                <c:pt idx="110">
                  <c:v>0.61000000000000032</c:v>
                </c:pt>
                <c:pt idx="111">
                  <c:v>1.2599999999999998</c:v>
                </c:pt>
                <c:pt idx="112">
                  <c:v>0.6599999999999997</c:v>
                </c:pt>
                <c:pt idx="113">
                  <c:v>1.0499999999999998</c:v>
                </c:pt>
                <c:pt idx="114">
                  <c:v>1.0499999999999998</c:v>
                </c:pt>
                <c:pt idx="115">
                  <c:v>1.0499999999999998</c:v>
                </c:pt>
                <c:pt idx="116">
                  <c:v>-0.35000000000000009</c:v>
                </c:pt>
                <c:pt idx="117">
                  <c:v>0.56000000000000005</c:v>
                </c:pt>
                <c:pt idx="118">
                  <c:v>0.56000000000000005</c:v>
                </c:pt>
                <c:pt idx="119">
                  <c:v>1.3599999999999999</c:v>
                </c:pt>
                <c:pt idx="120">
                  <c:v>0.83999999999999986</c:v>
                </c:pt>
                <c:pt idx="121">
                  <c:v>0.94</c:v>
                </c:pt>
                <c:pt idx="122">
                  <c:v>0.875</c:v>
                </c:pt>
                <c:pt idx="123">
                  <c:v>0.875</c:v>
                </c:pt>
                <c:pt idx="124">
                  <c:v>0.875</c:v>
                </c:pt>
                <c:pt idx="125">
                  <c:v>1.875</c:v>
                </c:pt>
                <c:pt idx="126">
                  <c:v>1.4250000000000003</c:v>
                </c:pt>
                <c:pt idx="127">
                  <c:v>2.2949999999999999</c:v>
                </c:pt>
                <c:pt idx="128">
                  <c:v>0.64500000000000002</c:v>
                </c:pt>
                <c:pt idx="129">
                  <c:v>2.2949999999999999</c:v>
                </c:pt>
                <c:pt idx="130">
                  <c:v>2.645</c:v>
                </c:pt>
                <c:pt idx="131">
                  <c:v>-4.9999999999998934E-3</c:v>
                </c:pt>
                <c:pt idx="132">
                  <c:v>1.2949999999999999</c:v>
                </c:pt>
                <c:pt idx="133">
                  <c:v>2.5949999999999998</c:v>
                </c:pt>
                <c:pt idx="134">
                  <c:v>1.75</c:v>
                </c:pt>
                <c:pt idx="135">
                  <c:v>0.45000000000000018</c:v>
                </c:pt>
                <c:pt idx="136">
                  <c:v>2.2949999999999999</c:v>
                </c:pt>
                <c:pt idx="137">
                  <c:v>1.645</c:v>
                </c:pt>
                <c:pt idx="138">
                  <c:v>2.645</c:v>
                </c:pt>
                <c:pt idx="139">
                  <c:v>-4.9999999999998934E-3</c:v>
                </c:pt>
                <c:pt idx="140">
                  <c:v>1.2949999999999999</c:v>
                </c:pt>
                <c:pt idx="141">
                  <c:v>2.5949999999999998</c:v>
                </c:pt>
                <c:pt idx="142">
                  <c:v>1.75</c:v>
                </c:pt>
                <c:pt idx="143">
                  <c:v>2.95</c:v>
                </c:pt>
                <c:pt idx="144">
                  <c:v>-1.83</c:v>
                </c:pt>
                <c:pt idx="145">
                  <c:v>4.57</c:v>
                </c:pt>
                <c:pt idx="146">
                  <c:v>2.0999999999999996</c:v>
                </c:pt>
                <c:pt idx="147">
                  <c:v>2.0999999999999996</c:v>
                </c:pt>
                <c:pt idx="148">
                  <c:v>0.69999999999999929</c:v>
                </c:pt>
                <c:pt idx="149">
                  <c:v>2.4100000000000006</c:v>
                </c:pt>
                <c:pt idx="150">
                  <c:v>1.0899999999999994</c:v>
                </c:pt>
                <c:pt idx="151">
                  <c:v>2.4100000000000006</c:v>
                </c:pt>
                <c:pt idx="152">
                  <c:v>3.2899999999999996</c:v>
                </c:pt>
                <c:pt idx="153">
                  <c:v>0.98000000000000043</c:v>
                </c:pt>
                <c:pt idx="154">
                  <c:v>2.4899999999999998</c:v>
                </c:pt>
                <c:pt idx="155">
                  <c:v>2.0999999999999996</c:v>
                </c:pt>
                <c:pt idx="156">
                  <c:v>2.0999999999999996</c:v>
                </c:pt>
                <c:pt idx="157">
                  <c:v>0.89999999999999947</c:v>
                </c:pt>
                <c:pt idx="158">
                  <c:v>2.88</c:v>
                </c:pt>
                <c:pt idx="159">
                  <c:v>2.0999999999999996</c:v>
                </c:pt>
                <c:pt idx="160">
                  <c:v>0.69999999999999929</c:v>
                </c:pt>
                <c:pt idx="161">
                  <c:v>2.4100000000000006</c:v>
                </c:pt>
                <c:pt idx="162">
                  <c:v>3.2899999999999996</c:v>
                </c:pt>
                <c:pt idx="163">
                  <c:v>0.98000000000000043</c:v>
                </c:pt>
                <c:pt idx="164">
                  <c:v>1.2899999999999996</c:v>
                </c:pt>
                <c:pt idx="165">
                  <c:v>2.88</c:v>
                </c:pt>
                <c:pt idx="166">
                  <c:v>2.0999999999999996</c:v>
                </c:pt>
                <c:pt idx="167">
                  <c:v>-0.30000000000000027</c:v>
                </c:pt>
                <c:pt idx="168">
                  <c:v>1.2599999999999998</c:v>
                </c:pt>
                <c:pt idx="169">
                  <c:v>0.35999999999999988</c:v>
                </c:pt>
                <c:pt idx="170">
                  <c:v>1.7449999999999999</c:v>
                </c:pt>
                <c:pt idx="171">
                  <c:v>1.2250000000000001</c:v>
                </c:pt>
                <c:pt idx="172">
                  <c:v>3.7250000000000001</c:v>
                </c:pt>
                <c:pt idx="173">
                  <c:v>-0.30000000000000027</c:v>
                </c:pt>
                <c:pt idx="174">
                  <c:v>3.36</c:v>
                </c:pt>
                <c:pt idx="175">
                  <c:v>-1.7050000000000001</c:v>
                </c:pt>
                <c:pt idx="176">
                  <c:v>2.2999999999999998</c:v>
                </c:pt>
                <c:pt idx="177">
                  <c:v>1.3599999999999999</c:v>
                </c:pt>
                <c:pt idx="178">
                  <c:v>1.5949999999999998</c:v>
                </c:pt>
                <c:pt idx="179">
                  <c:v>0.89999999999999991</c:v>
                </c:pt>
                <c:pt idx="180">
                  <c:v>1.2250000000000001</c:v>
                </c:pt>
                <c:pt idx="181">
                  <c:v>3.7250000000000001</c:v>
                </c:pt>
                <c:pt idx="182">
                  <c:v>2.0999999999999996</c:v>
                </c:pt>
                <c:pt idx="183">
                  <c:v>-1.5000000000000004</c:v>
                </c:pt>
                <c:pt idx="184">
                  <c:v>0.83999999999999986</c:v>
                </c:pt>
                <c:pt idx="185">
                  <c:v>1.94</c:v>
                </c:pt>
                <c:pt idx="186">
                  <c:v>3.1250000000000004</c:v>
                </c:pt>
                <c:pt idx="187">
                  <c:v>-1.5100000000000002</c:v>
                </c:pt>
                <c:pt idx="188">
                  <c:v>0.7</c:v>
                </c:pt>
                <c:pt idx="189">
                  <c:v>1.9000000000000001</c:v>
                </c:pt>
                <c:pt idx="190">
                  <c:v>1.1200000000000001</c:v>
                </c:pt>
                <c:pt idx="191">
                  <c:v>0.91999999999999993</c:v>
                </c:pt>
                <c:pt idx="192">
                  <c:v>1.0499999999999998</c:v>
                </c:pt>
                <c:pt idx="193">
                  <c:v>1.0499999999999998</c:v>
                </c:pt>
                <c:pt idx="194">
                  <c:v>2.4500000000000002</c:v>
                </c:pt>
                <c:pt idx="195">
                  <c:v>3.1399999999999997</c:v>
                </c:pt>
                <c:pt idx="196">
                  <c:v>2.2999999999999998</c:v>
                </c:pt>
                <c:pt idx="197">
                  <c:v>2.17</c:v>
                </c:pt>
                <c:pt idx="198">
                  <c:v>1.2699999999999996</c:v>
                </c:pt>
                <c:pt idx="199">
                  <c:v>1.855</c:v>
                </c:pt>
                <c:pt idx="200">
                  <c:v>2.5550000000000002</c:v>
                </c:pt>
                <c:pt idx="201">
                  <c:v>-0.30000000000000027</c:v>
                </c:pt>
                <c:pt idx="202">
                  <c:v>3.36</c:v>
                </c:pt>
                <c:pt idx="203">
                  <c:v>-0.10499999999999998</c:v>
                </c:pt>
                <c:pt idx="204">
                  <c:v>1.3599999999999999</c:v>
                </c:pt>
                <c:pt idx="205">
                  <c:v>1.5949999999999998</c:v>
                </c:pt>
                <c:pt idx="206">
                  <c:v>3.4</c:v>
                </c:pt>
                <c:pt idx="207">
                  <c:v>1.3999999999999995</c:v>
                </c:pt>
                <c:pt idx="208">
                  <c:v>2.7550000000000003</c:v>
                </c:pt>
                <c:pt idx="209">
                  <c:v>1.9699999999999998</c:v>
                </c:pt>
                <c:pt idx="210">
                  <c:v>1.0999999999999996</c:v>
                </c:pt>
                <c:pt idx="211">
                  <c:v>-0.85000000000000009</c:v>
                </c:pt>
                <c:pt idx="212">
                  <c:v>1.94</c:v>
                </c:pt>
                <c:pt idx="213">
                  <c:v>2.7250000000000001</c:v>
                </c:pt>
                <c:pt idx="214">
                  <c:v>1.75</c:v>
                </c:pt>
                <c:pt idx="215">
                  <c:v>-0.25</c:v>
                </c:pt>
                <c:pt idx="216">
                  <c:v>1.0499999999999998</c:v>
                </c:pt>
                <c:pt idx="217">
                  <c:v>1.0499999999999998</c:v>
                </c:pt>
                <c:pt idx="218">
                  <c:v>4.9999999999999822E-2</c:v>
                </c:pt>
                <c:pt idx="219">
                  <c:v>1.7</c:v>
                </c:pt>
                <c:pt idx="220">
                  <c:v>0.54999999999999982</c:v>
                </c:pt>
                <c:pt idx="221">
                  <c:v>0.875</c:v>
                </c:pt>
                <c:pt idx="222">
                  <c:v>0.875</c:v>
                </c:pt>
                <c:pt idx="223">
                  <c:v>0.875</c:v>
                </c:pt>
                <c:pt idx="224">
                  <c:v>0.875</c:v>
                </c:pt>
                <c:pt idx="225">
                  <c:v>1.9750000000000001</c:v>
                </c:pt>
                <c:pt idx="226">
                  <c:v>1.2599999999999998</c:v>
                </c:pt>
                <c:pt idx="227">
                  <c:v>0.6599999999999997</c:v>
                </c:pt>
                <c:pt idx="228">
                  <c:v>-0.15000000000000013</c:v>
                </c:pt>
                <c:pt idx="229">
                  <c:v>0.62999999999999989</c:v>
                </c:pt>
                <c:pt idx="230">
                  <c:v>3.4299999999999997</c:v>
                </c:pt>
                <c:pt idx="231">
                  <c:v>1.6099999999999999</c:v>
                </c:pt>
                <c:pt idx="232">
                  <c:v>-0.98999999999999977</c:v>
                </c:pt>
                <c:pt idx="233">
                  <c:v>0.7</c:v>
                </c:pt>
                <c:pt idx="234">
                  <c:v>1.0999999999999999</c:v>
                </c:pt>
                <c:pt idx="235">
                  <c:v>0.83999999999999986</c:v>
                </c:pt>
                <c:pt idx="236">
                  <c:v>0.83999999999999986</c:v>
                </c:pt>
                <c:pt idx="237">
                  <c:v>0.43999999999999995</c:v>
                </c:pt>
                <c:pt idx="238">
                  <c:v>2.2000000000000002</c:v>
                </c:pt>
                <c:pt idx="239">
                  <c:v>-0.27499999999999991</c:v>
                </c:pt>
                <c:pt idx="240">
                  <c:v>0.7</c:v>
                </c:pt>
                <c:pt idx="241">
                  <c:v>1.4999999999999998</c:v>
                </c:pt>
                <c:pt idx="242">
                  <c:v>1.1800000000000002</c:v>
                </c:pt>
                <c:pt idx="243">
                  <c:v>1.0499999999999998</c:v>
                </c:pt>
                <c:pt idx="244">
                  <c:v>0.44999999999999973</c:v>
                </c:pt>
              </c:numCache>
            </c:numRef>
          </c:xVal>
          <c:yVal>
            <c:numRef>
              <c:f>'Q4'!$D$5:$D$249</c:f>
              <c:numCache>
                <c:formatCode>General</c:formatCode>
                <c:ptCount val="245"/>
                <c:pt idx="1">
                  <c:v>11.865499999999999</c:v>
                </c:pt>
                <c:pt idx="2">
                  <c:v>6.8994999999999997</c:v>
                </c:pt>
                <c:pt idx="3">
                  <c:v>8.5349999999999966</c:v>
                </c:pt>
                <c:pt idx="4">
                  <c:v>7.2555000000000014</c:v>
                </c:pt>
                <c:pt idx="5">
                  <c:v>17.8645</c:v>
                </c:pt>
                <c:pt idx="6">
                  <c:v>30.841000000000001</c:v>
                </c:pt>
                <c:pt idx="7">
                  <c:v>21.71</c:v>
                </c:pt>
                <c:pt idx="8">
                  <c:v>-10.166000000000004</c:v>
                </c:pt>
                <c:pt idx="9">
                  <c:v>8.0999999999999979</c:v>
                </c:pt>
                <c:pt idx="10">
                  <c:v>10.55</c:v>
                </c:pt>
                <c:pt idx="11">
                  <c:v>14.879999999999995</c:v>
                </c:pt>
                <c:pt idx="12">
                  <c:v>15.775000000000006</c:v>
                </c:pt>
                <c:pt idx="13">
                  <c:v>17.449499999999997</c:v>
                </c:pt>
                <c:pt idx="14">
                  <c:v>10.182500000000001</c:v>
                </c:pt>
                <c:pt idx="15">
                  <c:v>6.7609999999999992</c:v>
                </c:pt>
                <c:pt idx="16">
                  <c:v>35.587499999999999</c:v>
                </c:pt>
                <c:pt idx="17">
                  <c:v>-1.3060000000000045</c:v>
                </c:pt>
                <c:pt idx="18">
                  <c:v>14.401000000000003</c:v>
                </c:pt>
                <c:pt idx="19">
                  <c:v>11.940999999999999</c:v>
                </c:pt>
                <c:pt idx="20">
                  <c:v>1.2804999999999964</c:v>
                </c:pt>
                <c:pt idx="21">
                  <c:v>20.414999999999999</c:v>
                </c:pt>
                <c:pt idx="22">
                  <c:v>9.1544999999999987</c:v>
                </c:pt>
                <c:pt idx="23">
                  <c:v>15.110999999999997</c:v>
                </c:pt>
                <c:pt idx="24">
                  <c:v>9.1544999999999987</c:v>
                </c:pt>
                <c:pt idx="25">
                  <c:v>32.890999999999998</c:v>
                </c:pt>
                <c:pt idx="26">
                  <c:v>17.337499999999999</c:v>
                </c:pt>
                <c:pt idx="27">
                  <c:v>22.229999999999997</c:v>
                </c:pt>
                <c:pt idx="28">
                  <c:v>4.7369999999999948</c:v>
                </c:pt>
                <c:pt idx="29">
                  <c:v>8.2434999999999974</c:v>
                </c:pt>
                <c:pt idx="30">
                  <c:v>11.886000000000003</c:v>
                </c:pt>
                <c:pt idx="31">
                  <c:v>12.318999999999996</c:v>
                </c:pt>
                <c:pt idx="32">
                  <c:v>7.9150000000000027</c:v>
                </c:pt>
                <c:pt idx="33">
                  <c:v>11.809999999999999</c:v>
                </c:pt>
                <c:pt idx="34">
                  <c:v>27.245000000000001</c:v>
                </c:pt>
                <c:pt idx="35">
                  <c:v>19.137499999999999</c:v>
                </c:pt>
                <c:pt idx="36">
                  <c:v>14.543999999999997</c:v>
                </c:pt>
                <c:pt idx="37">
                  <c:v>16.219999999999995</c:v>
                </c:pt>
                <c:pt idx="38">
                  <c:v>-2.0850000000000009</c:v>
                </c:pt>
                <c:pt idx="39">
                  <c:v>9.509999999999998</c:v>
                </c:pt>
                <c:pt idx="40">
                  <c:v>32.219499999999996</c:v>
                </c:pt>
                <c:pt idx="41">
                  <c:v>21.29</c:v>
                </c:pt>
                <c:pt idx="42">
                  <c:v>24.567500000000003</c:v>
                </c:pt>
                <c:pt idx="43">
                  <c:v>13.945</c:v>
                </c:pt>
                <c:pt idx="44">
                  <c:v>5.7124999999999986</c:v>
                </c:pt>
                <c:pt idx="45">
                  <c:v>14.899999999999999</c:v>
                </c:pt>
                <c:pt idx="46">
                  <c:v>13.914999999999999</c:v>
                </c:pt>
                <c:pt idx="47">
                  <c:v>3.625</c:v>
                </c:pt>
                <c:pt idx="48">
                  <c:v>11.932499999999997</c:v>
                </c:pt>
                <c:pt idx="49">
                  <c:v>36.590000000000003</c:v>
                </c:pt>
                <c:pt idx="50">
                  <c:v>9.4499999999999957</c:v>
                </c:pt>
                <c:pt idx="51">
                  <c:v>19.375</c:v>
                </c:pt>
                <c:pt idx="52">
                  <c:v>9.759999999999998</c:v>
                </c:pt>
                <c:pt idx="53">
                  <c:v>22.650000000000002</c:v>
                </c:pt>
                <c:pt idx="54">
                  <c:v>12.832499999999996</c:v>
                </c:pt>
                <c:pt idx="55">
                  <c:v>16.055</c:v>
                </c:pt>
                <c:pt idx="56">
                  <c:v>13.224999999999998</c:v>
                </c:pt>
                <c:pt idx="57">
                  <c:v>15.880000000000003</c:v>
                </c:pt>
                <c:pt idx="58">
                  <c:v>14.494999999999997</c:v>
                </c:pt>
                <c:pt idx="59">
                  <c:v>15.374999999999996</c:v>
                </c:pt>
                <c:pt idx="60">
                  <c:v>9.4710000000000036</c:v>
                </c:pt>
                <c:pt idx="61">
                  <c:v>12.226499999999994</c:v>
                </c:pt>
                <c:pt idx="62">
                  <c:v>10.601000000000003</c:v>
                </c:pt>
                <c:pt idx="63">
                  <c:v>8.9905000000000008</c:v>
                </c:pt>
                <c:pt idx="64">
                  <c:v>21.179499999999997</c:v>
                </c:pt>
                <c:pt idx="65">
                  <c:v>17.689499999999999</c:v>
                </c:pt>
                <c:pt idx="66">
                  <c:v>30.478499999999997</c:v>
                </c:pt>
                <c:pt idx="67">
                  <c:v>20.738999999999997</c:v>
                </c:pt>
                <c:pt idx="68">
                  <c:v>7.5640000000000001</c:v>
                </c:pt>
                <c:pt idx="69">
                  <c:v>11.369999999999997</c:v>
                </c:pt>
                <c:pt idx="70">
                  <c:v>17.610000000000003</c:v>
                </c:pt>
                <c:pt idx="71">
                  <c:v>13.561999999999998</c:v>
                </c:pt>
                <c:pt idx="72">
                  <c:v>8.1749999999999972</c:v>
                </c:pt>
                <c:pt idx="73">
                  <c:v>0.12999999999999901</c:v>
                </c:pt>
                <c:pt idx="74">
                  <c:v>17.8399</c:v>
                </c:pt>
                <c:pt idx="75">
                  <c:v>12.120764999999999</c:v>
                </c:pt>
                <c:pt idx="76">
                  <c:v>20.157919999999997</c:v>
                </c:pt>
                <c:pt idx="77">
                  <c:v>10.1874</c:v>
                </c:pt>
                <c:pt idx="78">
                  <c:v>11.73319</c:v>
                </c:pt>
                <c:pt idx="79">
                  <c:v>15.934999999999995</c:v>
                </c:pt>
                <c:pt idx="80">
                  <c:v>19.090000000000003</c:v>
                </c:pt>
                <c:pt idx="81">
                  <c:v>13.444999999999997</c:v>
                </c:pt>
                <c:pt idx="82">
                  <c:v>13.875</c:v>
                </c:pt>
                <c:pt idx="83">
                  <c:v>16.524999999999999</c:v>
                </c:pt>
                <c:pt idx="84">
                  <c:v>12.224999999999998</c:v>
                </c:pt>
                <c:pt idx="85">
                  <c:v>13.375000000000004</c:v>
                </c:pt>
                <c:pt idx="86">
                  <c:v>15.002499999999994</c:v>
                </c:pt>
                <c:pt idx="87">
                  <c:v>11.455124999999999</c:v>
                </c:pt>
                <c:pt idx="88">
                  <c:v>12.065800000000003</c:v>
                </c:pt>
                <c:pt idx="89">
                  <c:v>9.5106799999999971</c:v>
                </c:pt>
                <c:pt idx="90">
                  <c:v>12.79</c:v>
                </c:pt>
                <c:pt idx="91">
                  <c:v>9.9749999999999979</c:v>
                </c:pt>
                <c:pt idx="92">
                  <c:v>18.640000000000004</c:v>
                </c:pt>
                <c:pt idx="93">
                  <c:v>25.794999999999998</c:v>
                </c:pt>
                <c:pt idx="94">
                  <c:v>1.1600000000000037</c:v>
                </c:pt>
                <c:pt idx="95">
                  <c:v>24.544999999999998</c:v>
                </c:pt>
                <c:pt idx="96">
                  <c:v>5.1071999999999989</c:v>
                </c:pt>
                <c:pt idx="97">
                  <c:v>14.780269999999994</c:v>
                </c:pt>
                <c:pt idx="98">
                  <c:v>6.5275950000000016</c:v>
                </c:pt>
                <c:pt idx="99">
                  <c:v>10.250189999999996</c:v>
                </c:pt>
                <c:pt idx="100">
                  <c:v>15.6404</c:v>
                </c:pt>
                <c:pt idx="101">
                  <c:v>12.42381</c:v>
                </c:pt>
                <c:pt idx="102">
                  <c:v>10.53041</c:v>
                </c:pt>
                <c:pt idx="103">
                  <c:v>7.9957199999999986</c:v>
                </c:pt>
                <c:pt idx="104">
                  <c:v>8.3361299999999972</c:v>
                </c:pt>
                <c:pt idx="105">
                  <c:v>11.812845000000003</c:v>
                </c:pt>
                <c:pt idx="106">
                  <c:v>8.3361299999999972</c:v>
                </c:pt>
                <c:pt idx="107">
                  <c:v>19.875045</c:v>
                </c:pt>
                <c:pt idx="108">
                  <c:v>9.8649999999999984</c:v>
                </c:pt>
                <c:pt idx="109">
                  <c:v>11.474999999999998</c:v>
                </c:pt>
                <c:pt idx="110">
                  <c:v>15.264799999999997</c:v>
                </c:pt>
                <c:pt idx="111">
                  <c:v>12.299129999999998</c:v>
                </c:pt>
                <c:pt idx="112">
                  <c:v>13.166600000000003</c:v>
                </c:pt>
                <c:pt idx="113">
                  <c:v>13.427769999999995</c:v>
                </c:pt>
                <c:pt idx="114">
                  <c:v>11.108565000000002</c:v>
                </c:pt>
                <c:pt idx="115">
                  <c:v>12.857989999999997</c:v>
                </c:pt>
                <c:pt idx="116">
                  <c:v>19.96875</c:v>
                </c:pt>
                <c:pt idx="117">
                  <c:v>17.455465</c:v>
                </c:pt>
                <c:pt idx="118">
                  <c:v>12.060585000000003</c:v>
                </c:pt>
                <c:pt idx="119">
                  <c:v>11.594999999999999</c:v>
                </c:pt>
                <c:pt idx="120">
                  <c:v>13.545000000000002</c:v>
                </c:pt>
                <c:pt idx="121">
                  <c:v>12.434899999999999</c:v>
                </c:pt>
                <c:pt idx="122">
                  <c:v>12.222265000000004</c:v>
                </c:pt>
                <c:pt idx="123">
                  <c:v>10.607894999999999</c:v>
                </c:pt>
                <c:pt idx="124">
                  <c:v>8.9847350000000006</c:v>
                </c:pt>
                <c:pt idx="125">
                  <c:v>11.811515</c:v>
                </c:pt>
                <c:pt idx="126">
                  <c:v>7.1699999999999982</c:v>
                </c:pt>
                <c:pt idx="127">
                  <c:v>7.4349999999999987</c:v>
                </c:pt>
                <c:pt idx="128">
                  <c:v>11.094999999999999</c:v>
                </c:pt>
                <c:pt idx="129">
                  <c:v>7.5300000000000011</c:v>
                </c:pt>
                <c:pt idx="130">
                  <c:v>10.559999999999999</c:v>
                </c:pt>
                <c:pt idx="131">
                  <c:v>13.684100000000001</c:v>
                </c:pt>
                <c:pt idx="132">
                  <c:v>10.977235</c:v>
                </c:pt>
                <c:pt idx="133">
                  <c:v>8.329464999999999</c:v>
                </c:pt>
                <c:pt idx="134">
                  <c:v>10.035499999999999</c:v>
                </c:pt>
                <c:pt idx="135">
                  <c:v>5.7444149999999965</c:v>
                </c:pt>
                <c:pt idx="136">
                  <c:v>9.740000000000002</c:v>
                </c:pt>
                <c:pt idx="137">
                  <c:v>7.9600000000000009</c:v>
                </c:pt>
                <c:pt idx="138">
                  <c:v>9.61</c:v>
                </c:pt>
                <c:pt idx="139">
                  <c:v>11.9268</c:v>
                </c:pt>
                <c:pt idx="140">
                  <c:v>9.9989799999999995</c:v>
                </c:pt>
                <c:pt idx="141">
                  <c:v>7.3286900000000017</c:v>
                </c:pt>
                <c:pt idx="142">
                  <c:v>9.0638250000000014</c:v>
                </c:pt>
                <c:pt idx="143">
                  <c:v>2.6807199999999973</c:v>
                </c:pt>
                <c:pt idx="144">
                  <c:v>17.765965000000001</c:v>
                </c:pt>
                <c:pt idx="145">
                  <c:v>1.6809000000000012</c:v>
                </c:pt>
                <c:pt idx="146">
                  <c:v>7.5156899999999993</c:v>
                </c:pt>
                <c:pt idx="147">
                  <c:v>7.5156899999999993</c:v>
                </c:pt>
                <c:pt idx="148">
                  <c:v>9.0422899999999977</c:v>
                </c:pt>
                <c:pt idx="149">
                  <c:v>6.85</c:v>
                </c:pt>
                <c:pt idx="150">
                  <c:v>8.8299999999999983</c:v>
                </c:pt>
                <c:pt idx="151">
                  <c:v>6.6912000000000003</c:v>
                </c:pt>
                <c:pt idx="152">
                  <c:v>4.53322</c:v>
                </c:pt>
                <c:pt idx="153">
                  <c:v>9.1099999999999977</c:v>
                </c:pt>
                <c:pt idx="154">
                  <c:v>7.6934000000000022</c:v>
                </c:pt>
                <c:pt idx="155">
                  <c:v>7.5156899999999993</c:v>
                </c:pt>
                <c:pt idx="156">
                  <c:v>7.5156899999999993</c:v>
                </c:pt>
                <c:pt idx="157">
                  <c:v>8.8422899999999984</c:v>
                </c:pt>
                <c:pt idx="158">
                  <c:v>6.98</c:v>
                </c:pt>
                <c:pt idx="159">
                  <c:v>7.4584999999999972</c:v>
                </c:pt>
                <c:pt idx="160">
                  <c:v>7.8414749999999991</c:v>
                </c:pt>
                <c:pt idx="161">
                  <c:v>6.9649999999999999</c:v>
                </c:pt>
                <c:pt idx="162">
                  <c:v>3.92</c:v>
                </c:pt>
                <c:pt idx="163">
                  <c:v>9.0950000000000006</c:v>
                </c:pt>
                <c:pt idx="164">
                  <c:v>9.41</c:v>
                </c:pt>
                <c:pt idx="165">
                  <c:v>6.98</c:v>
                </c:pt>
                <c:pt idx="166">
                  <c:v>7.4814999999999969</c:v>
                </c:pt>
                <c:pt idx="167">
                  <c:v>20.926524999999998</c:v>
                </c:pt>
                <c:pt idx="168">
                  <c:v>12.25</c:v>
                </c:pt>
                <c:pt idx="169">
                  <c:v>14.25</c:v>
                </c:pt>
                <c:pt idx="170">
                  <c:v>9.9499999999999993</c:v>
                </c:pt>
                <c:pt idx="171">
                  <c:v>7.9492999999999974</c:v>
                </c:pt>
                <c:pt idx="172">
                  <c:v>2.1679549999999992</c:v>
                </c:pt>
                <c:pt idx="173">
                  <c:v>18.194999999999997</c:v>
                </c:pt>
                <c:pt idx="174">
                  <c:v>6.2050000000000018</c:v>
                </c:pt>
                <c:pt idx="175">
                  <c:v>19.119999999999997</c:v>
                </c:pt>
                <c:pt idx="176">
                  <c:v>11.580000000000002</c:v>
                </c:pt>
                <c:pt idx="177">
                  <c:v>7.3249999999999993</c:v>
                </c:pt>
                <c:pt idx="178">
                  <c:v>9.64</c:v>
                </c:pt>
                <c:pt idx="179">
                  <c:v>15.652999999999999</c:v>
                </c:pt>
                <c:pt idx="180">
                  <c:v>12.17155</c:v>
                </c:pt>
                <c:pt idx="181">
                  <c:v>10.201124999999998</c:v>
                </c:pt>
                <c:pt idx="182">
                  <c:v>0.37999999999999901</c:v>
                </c:pt>
                <c:pt idx="183">
                  <c:v>26.194999999999997</c:v>
                </c:pt>
                <c:pt idx="184">
                  <c:v>11.104999999999997</c:v>
                </c:pt>
                <c:pt idx="185">
                  <c:v>11.555</c:v>
                </c:pt>
                <c:pt idx="186">
                  <c:v>0.88560000000000016</c:v>
                </c:pt>
                <c:pt idx="187">
                  <c:v>27.498860000000001</c:v>
                </c:pt>
                <c:pt idx="188">
                  <c:v>14.889999999999997</c:v>
                </c:pt>
                <c:pt idx="189">
                  <c:v>6.6095000000000006</c:v>
                </c:pt>
                <c:pt idx="190">
                  <c:v>12.088999999999999</c:v>
                </c:pt>
                <c:pt idx="191">
                  <c:v>13.058999999999997</c:v>
                </c:pt>
                <c:pt idx="192">
                  <c:v>12.908500000000004</c:v>
                </c:pt>
                <c:pt idx="193">
                  <c:v>8.8964999999999961</c:v>
                </c:pt>
                <c:pt idx="194">
                  <c:v>7.1814999999999998</c:v>
                </c:pt>
                <c:pt idx="195">
                  <c:v>14.089499999999997</c:v>
                </c:pt>
                <c:pt idx="196">
                  <c:v>3.1400000000000006</c:v>
                </c:pt>
                <c:pt idx="197">
                  <c:v>8.4699999999999989</c:v>
                </c:pt>
                <c:pt idx="198">
                  <c:v>13.27</c:v>
                </c:pt>
                <c:pt idx="199">
                  <c:v>10.149999999999999</c:v>
                </c:pt>
                <c:pt idx="200">
                  <c:v>2.3499999999999979</c:v>
                </c:pt>
                <c:pt idx="201">
                  <c:v>17.420000000000002</c:v>
                </c:pt>
                <c:pt idx="202">
                  <c:v>7.009999999999998</c:v>
                </c:pt>
                <c:pt idx="203">
                  <c:v>15.1615</c:v>
                </c:pt>
                <c:pt idx="204">
                  <c:v>7.1149999999999984</c:v>
                </c:pt>
                <c:pt idx="205">
                  <c:v>9.9749999999999979</c:v>
                </c:pt>
                <c:pt idx="206">
                  <c:v>13.874999999999996</c:v>
                </c:pt>
                <c:pt idx="207">
                  <c:v>7.9400000000000013</c:v>
                </c:pt>
                <c:pt idx="208">
                  <c:v>5.3499999999999979</c:v>
                </c:pt>
                <c:pt idx="209">
                  <c:v>5.4699999999999989</c:v>
                </c:pt>
                <c:pt idx="210">
                  <c:v>13.660000000000002</c:v>
                </c:pt>
                <c:pt idx="211">
                  <c:v>19.563999999999997</c:v>
                </c:pt>
                <c:pt idx="212">
                  <c:v>10.59</c:v>
                </c:pt>
                <c:pt idx="213">
                  <c:v>2.1050000000000004</c:v>
                </c:pt>
                <c:pt idx="214">
                  <c:v>7.486500000000003</c:v>
                </c:pt>
                <c:pt idx="215">
                  <c:v>16.159999999999997</c:v>
                </c:pt>
                <c:pt idx="216">
                  <c:v>13.924999999999997</c:v>
                </c:pt>
                <c:pt idx="217">
                  <c:v>10.939999999999998</c:v>
                </c:pt>
                <c:pt idx="218">
                  <c:v>19.555000000000003</c:v>
                </c:pt>
                <c:pt idx="219">
                  <c:v>6.3399999999999963</c:v>
                </c:pt>
                <c:pt idx="220">
                  <c:v>11.271999999999998</c:v>
                </c:pt>
                <c:pt idx="221">
                  <c:v>16.28</c:v>
                </c:pt>
                <c:pt idx="222">
                  <c:v>12.599999999999998</c:v>
                </c:pt>
                <c:pt idx="223">
                  <c:v>16.033999999999999</c:v>
                </c:pt>
                <c:pt idx="224">
                  <c:v>11.0685</c:v>
                </c:pt>
                <c:pt idx="225">
                  <c:v>10.118999999999996</c:v>
                </c:pt>
                <c:pt idx="226">
                  <c:v>7.2310000000000016</c:v>
                </c:pt>
                <c:pt idx="227">
                  <c:v>14.025000000000002</c:v>
                </c:pt>
                <c:pt idx="228">
                  <c:v>27.52</c:v>
                </c:pt>
                <c:pt idx="229">
                  <c:v>18.884999999999994</c:v>
                </c:pt>
                <c:pt idx="230">
                  <c:v>-11.119999999999997</c:v>
                </c:pt>
                <c:pt idx="231">
                  <c:v>10.065000000000001</c:v>
                </c:pt>
                <c:pt idx="232">
                  <c:v>32.905000000000001</c:v>
                </c:pt>
                <c:pt idx="233">
                  <c:v>14.544999999999998</c:v>
                </c:pt>
                <c:pt idx="234">
                  <c:v>13.399999999999999</c:v>
                </c:pt>
                <c:pt idx="235">
                  <c:v>16.570499999999996</c:v>
                </c:pt>
                <c:pt idx="236">
                  <c:v>30.78</c:v>
                </c:pt>
                <c:pt idx="237">
                  <c:v>12.854999999999997</c:v>
                </c:pt>
                <c:pt idx="238">
                  <c:v>0.36650000000000205</c:v>
                </c:pt>
                <c:pt idx="239">
                  <c:v>17.320499999999996</c:v>
                </c:pt>
                <c:pt idx="240">
                  <c:v>21.263999999999999</c:v>
                </c:pt>
                <c:pt idx="241">
                  <c:v>-0.18499999999999872</c:v>
                </c:pt>
                <c:pt idx="242">
                  <c:v>11.605</c:v>
                </c:pt>
                <c:pt idx="243">
                  <c:v>14.054999999999996</c:v>
                </c:pt>
                <c:pt idx="244">
                  <c:v>33.94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922112"/>
        <c:axId val="1827917216"/>
      </c:scatterChart>
      <c:valAx>
        <c:axId val="182792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%"/>
                  <a:lumOff val="35%"/>
                  <a:alpha val="7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917216"/>
        <c:crosses val="autoZero"/>
        <c:crossBetween val="midCat"/>
      </c:valAx>
      <c:valAx>
        <c:axId val="182791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%"/>
                  <a:lumOff val="35%"/>
                  <a:alpha val="7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7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92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%"/>
        <a:lumOff val="25%"/>
      </a:schemeClr>
    </a:solidFill>
    <a:ln w="9525" cap="flat" cmpd="sng" algn="ctr">
      <a:solidFill>
        <a:schemeClr val="dk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purl.oclc.org/ooxml/drawingml/chart" xmlns:a="http://purl.oclc.org/ooxml/drawingml/main" xmlns:r="http://purl.oclc.org/ooxml/officeDocument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R^2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'Q4'!$C$4</c:f>
              <c:strCache>
                <c:ptCount val="1"/>
                <c:pt idx="0">
                  <c:v>EngDispl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'Q4'!$C$5:$C$249</c:f>
              <c:numCache>
                <c:formatCode>General</c:formatCode>
                <c:ptCount val="245"/>
                <c:pt idx="1">
                  <c:v>0.36499999999999977</c:v>
                </c:pt>
                <c:pt idx="2">
                  <c:v>1.4699999999999998</c:v>
                </c:pt>
                <c:pt idx="3">
                  <c:v>2.4699999999999998</c:v>
                </c:pt>
                <c:pt idx="4">
                  <c:v>1.8199999999999998</c:v>
                </c:pt>
                <c:pt idx="5">
                  <c:v>-0.38000000000000034</c:v>
                </c:pt>
                <c:pt idx="6">
                  <c:v>-0.45000000000000018</c:v>
                </c:pt>
                <c:pt idx="7">
                  <c:v>0.52499999999999991</c:v>
                </c:pt>
                <c:pt idx="8">
                  <c:v>5.3249999999999993</c:v>
                </c:pt>
                <c:pt idx="9">
                  <c:v>1.9050000000000002</c:v>
                </c:pt>
                <c:pt idx="10">
                  <c:v>2.2999999999999998</c:v>
                </c:pt>
                <c:pt idx="11">
                  <c:v>-0.43000000000000016</c:v>
                </c:pt>
                <c:pt idx="12">
                  <c:v>1.4599999999999995</c:v>
                </c:pt>
                <c:pt idx="13">
                  <c:v>0.93000000000000016</c:v>
                </c:pt>
                <c:pt idx="14">
                  <c:v>1.19</c:v>
                </c:pt>
                <c:pt idx="15">
                  <c:v>2.79</c:v>
                </c:pt>
                <c:pt idx="16">
                  <c:v>0.54999999999999982</c:v>
                </c:pt>
                <c:pt idx="17">
                  <c:v>1.33</c:v>
                </c:pt>
                <c:pt idx="18">
                  <c:v>1.33</c:v>
                </c:pt>
                <c:pt idx="19">
                  <c:v>1.33</c:v>
                </c:pt>
                <c:pt idx="20">
                  <c:v>3.5300000000000002</c:v>
                </c:pt>
                <c:pt idx="21">
                  <c:v>-0.90000000000000036</c:v>
                </c:pt>
                <c:pt idx="22">
                  <c:v>1.0499999999999998</c:v>
                </c:pt>
                <c:pt idx="23">
                  <c:v>1.0499999999999998</c:v>
                </c:pt>
                <c:pt idx="24">
                  <c:v>1.0499999999999998</c:v>
                </c:pt>
                <c:pt idx="25">
                  <c:v>-0.35000000000000009</c:v>
                </c:pt>
                <c:pt idx="26">
                  <c:v>0.56000000000000005</c:v>
                </c:pt>
                <c:pt idx="27">
                  <c:v>0.56000000000000005</c:v>
                </c:pt>
                <c:pt idx="28">
                  <c:v>2.66</c:v>
                </c:pt>
                <c:pt idx="29">
                  <c:v>1.2949999999999999</c:v>
                </c:pt>
                <c:pt idx="30">
                  <c:v>1.0949999999999998</c:v>
                </c:pt>
                <c:pt idx="31">
                  <c:v>1.2250000000000001</c:v>
                </c:pt>
                <c:pt idx="32">
                  <c:v>3.2250000000000001</c:v>
                </c:pt>
                <c:pt idx="33">
                  <c:v>1.9249999999999998</c:v>
                </c:pt>
                <c:pt idx="34">
                  <c:v>-1.9750000000000001</c:v>
                </c:pt>
                <c:pt idx="35">
                  <c:v>0.56000000000000005</c:v>
                </c:pt>
                <c:pt idx="36">
                  <c:v>0.76</c:v>
                </c:pt>
                <c:pt idx="37">
                  <c:v>0.62999999999999989</c:v>
                </c:pt>
                <c:pt idx="38">
                  <c:v>2.83</c:v>
                </c:pt>
                <c:pt idx="39">
                  <c:v>1.4</c:v>
                </c:pt>
                <c:pt idx="40">
                  <c:v>-1.2000000000000002</c:v>
                </c:pt>
                <c:pt idx="41">
                  <c:v>0.49</c:v>
                </c:pt>
                <c:pt idx="42">
                  <c:v>0.49</c:v>
                </c:pt>
                <c:pt idx="43">
                  <c:v>0.49</c:v>
                </c:pt>
                <c:pt idx="44">
                  <c:v>1.0900000000000001</c:v>
                </c:pt>
                <c:pt idx="45">
                  <c:v>0.7</c:v>
                </c:pt>
                <c:pt idx="46">
                  <c:v>2.2999999999999998</c:v>
                </c:pt>
                <c:pt idx="47">
                  <c:v>4.0600000000000005</c:v>
                </c:pt>
                <c:pt idx="48">
                  <c:v>2.2400000000000002</c:v>
                </c:pt>
                <c:pt idx="49">
                  <c:v>-2.3600000000000003</c:v>
                </c:pt>
                <c:pt idx="50">
                  <c:v>0.32999999999999985</c:v>
                </c:pt>
                <c:pt idx="51">
                  <c:v>0.52499999999999991</c:v>
                </c:pt>
                <c:pt idx="52">
                  <c:v>0.625</c:v>
                </c:pt>
                <c:pt idx="53">
                  <c:v>0.56000000000000005</c:v>
                </c:pt>
                <c:pt idx="54">
                  <c:v>0.56000000000000005</c:v>
                </c:pt>
                <c:pt idx="55">
                  <c:v>0.56000000000000005</c:v>
                </c:pt>
                <c:pt idx="56">
                  <c:v>0.56000000000000005</c:v>
                </c:pt>
                <c:pt idx="57">
                  <c:v>0.56000000000000005</c:v>
                </c:pt>
                <c:pt idx="58">
                  <c:v>1.46</c:v>
                </c:pt>
                <c:pt idx="59">
                  <c:v>0.875</c:v>
                </c:pt>
                <c:pt idx="60">
                  <c:v>0.875</c:v>
                </c:pt>
                <c:pt idx="61">
                  <c:v>0.875</c:v>
                </c:pt>
                <c:pt idx="62">
                  <c:v>0.875</c:v>
                </c:pt>
                <c:pt idx="63">
                  <c:v>0.875</c:v>
                </c:pt>
                <c:pt idx="64">
                  <c:v>0.375</c:v>
                </c:pt>
                <c:pt idx="65">
                  <c:v>0.7</c:v>
                </c:pt>
                <c:pt idx="66">
                  <c:v>0.7</c:v>
                </c:pt>
                <c:pt idx="67">
                  <c:v>0.7</c:v>
                </c:pt>
                <c:pt idx="68">
                  <c:v>0.7</c:v>
                </c:pt>
                <c:pt idx="69">
                  <c:v>0.7</c:v>
                </c:pt>
                <c:pt idx="70">
                  <c:v>1.2</c:v>
                </c:pt>
                <c:pt idx="71">
                  <c:v>0.875</c:v>
                </c:pt>
                <c:pt idx="72">
                  <c:v>1.375</c:v>
                </c:pt>
                <c:pt idx="73">
                  <c:v>4.8499999999999996</c:v>
                </c:pt>
                <c:pt idx="74">
                  <c:v>-1.9999999999999574E-2</c:v>
                </c:pt>
                <c:pt idx="75">
                  <c:v>1.54</c:v>
                </c:pt>
                <c:pt idx="76">
                  <c:v>-0.46000000000000041</c:v>
                </c:pt>
                <c:pt idx="77">
                  <c:v>2.04</c:v>
                </c:pt>
                <c:pt idx="78">
                  <c:v>1.2599999999999998</c:v>
                </c:pt>
                <c:pt idx="79">
                  <c:v>-0.3400000000000003</c:v>
                </c:pt>
                <c:pt idx="80">
                  <c:v>0.7</c:v>
                </c:pt>
                <c:pt idx="81">
                  <c:v>1.0999999999999999</c:v>
                </c:pt>
                <c:pt idx="82">
                  <c:v>0.43999999999999995</c:v>
                </c:pt>
                <c:pt idx="83">
                  <c:v>0.7</c:v>
                </c:pt>
                <c:pt idx="84">
                  <c:v>2.2999999999999998</c:v>
                </c:pt>
                <c:pt idx="85">
                  <c:v>0.6599999999999997</c:v>
                </c:pt>
                <c:pt idx="86">
                  <c:v>0.54999999999999982</c:v>
                </c:pt>
                <c:pt idx="87">
                  <c:v>0.875</c:v>
                </c:pt>
                <c:pt idx="88">
                  <c:v>2.0750000000000002</c:v>
                </c:pt>
                <c:pt idx="89">
                  <c:v>1.2949999999999999</c:v>
                </c:pt>
                <c:pt idx="90">
                  <c:v>3.1949999999999994</c:v>
                </c:pt>
                <c:pt idx="91">
                  <c:v>1.96</c:v>
                </c:pt>
                <c:pt idx="92">
                  <c:v>-0.63999999999999968</c:v>
                </c:pt>
                <c:pt idx="93">
                  <c:v>0.54999999999999982</c:v>
                </c:pt>
                <c:pt idx="94">
                  <c:v>0.67499999999999982</c:v>
                </c:pt>
                <c:pt idx="95">
                  <c:v>1.5050000000000001</c:v>
                </c:pt>
                <c:pt idx="96">
                  <c:v>2.25</c:v>
                </c:pt>
                <c:pt idx="97">
                  <c:v>0.26999999999999957</c:v>
                </c:pt>
                <c:pt idx="98">
                  <c:v>2.4500000000000002</c:v>
                </c:pt>
                <c:pt idx="99">
                  <c:v>1.54</c:v>
                </c:pt>
                <c:pt idx="100">
                  <c:v>0.13999999999999968</c:v>
                </c:pt>
                <c:pt idx="101">
                  <c:v>1.0499999999999998</c:v>
                </c:pt>
                <c:pt idx="102">
                  <c:v>2.4500000000000002</c:v>
                </c:pt>
                <c:pt idx="103">
                  <c:v>1.54</c:v>
                </c:pt>
                <c:pt idx="104">
                  <c:v>1.54</c:v>
                </c:pt>
                <c:pt idx="105">
                  <c:v>1.54</c:v>
                </c:pt>
                <c:pt idx="106">
                  <c:v>1.54</c:v>
                </c:pt>
                <c:pt idx="107">
                  <c:v>0.73999999999999977</c:v>
                </c:pt>
                <c:pt idx="108">
                  <c:v>3.36</c:v>
                </c:pt>
                <c:pt idx="109">
                  <c:v>0.89499999999999957</c:v>
                </c:pt>
                <c:pt idx="110">
                  <c:v>0.61000000000000032</c:v>
                </c:pt>
                <c:pt idx="111">
                  <c:v>1.2599999999999998</c:v>
                </c:pt>
                <c:pt idx="112">
                  <c:v>0.6599999999999997</c:v>
                </c:pt>
                <c:pt idx="113">
                  <c:v>1.0499999999999998</c:v>
                </c:pt>
                <c:pt idx="114">
                  <c:v>1.0499999999999998</c:v>
                </c:pt>
                <c:pt idx="115">
                  <c:v>1.0499999999999998</c:v>
                </c:pt>
                <c:pt idx="116">
                  <c:v>-0.35000000000000009</c:v>
                </c:pt>
                <c:pt idx="117">
                  <c:v>0.56000000000000005</c:v>
                </c:pt>
                <c:pt idx="118">
                  <c:v>0.56000000000000005</c:v>
                </c:pt>
                <c:pt idx="119">
                  <c:v>1.3599999999999999</c:v>
                </c:pt>
                <c:pt idx="120">
                  <c:v>0.83999999999999986</c:v>
                </c:pt>
                <c:pt idx="121">
                  <c:v>0.94</c:v>
                </c:pt>
                <c:pt idx="122">
                  <c:v>0.875</c:v>
                </c:pt>
                <c:pt idx="123">
                  <c:v>0.875</c:v>
                </c:pt>
                <c:pt idx="124">
                  <c:v>0.875</c:v>
                </c:pt>
                <c:pt idx="125">
                  <c:v>1.875</c:v>
                </c:pt>
                <c:pt idx="126">
                  <c:v>1.4250000000000003</c:v>
                </c:pt>
                <c:pt idx="127">
                  <c:v>2.2949999999999999</c:v>
                </c:pt>
                <c:pt idx="128">
                  <c:v>0.64500000000000002</c:v>
                </c:pt>
                <c:pt idx="129">
                  <c:v>2.2949999999999999</c:v>
                </c:pt>
                <c:pt idx="130">
                  <c:v>2.645</c:v>
                </c:pt>
                <c:pt idx="131">
                  <c:v>-4.9999999999998934E-3</c:v>
                </c:pt>
                <c:pt idx="132">
                  <c:v>1.2949999999999999</c:v>
                </c:pt>
                <c:pt idx="133">
                  <c:v>2.5949999999999998</c:v>
                </c:pt>
                <c:pt idx="134">
                  <c:v>1.75</c:v>
                </c:pt>
                <c:pt idx="135">
                  <c:v>0.45000000000000018</c:v>
                </c:pt>
                <c:pt idx="136">
                  <c:v>2.2949999999999999</c:v>
                </c:pt>
                <c:pt idx="137">
                  <c:v>1.645</c:v>
                </c:pt>
                <c:pt idx="138">
                  <c:v>2.645</c:v>
                </c:pt>
                <c:pt idx="139">
                  <c:v>-4.9999999999998934E-3</c:v>
                </c:pt>
                <c:pt idx="140">
                  <c:v>1.2949999999999999</c:v>
                </c:pt>
                <c:pt idx="141">
                  <c:v>2.5949999999999998</c:v>
                </c:pt>
                <c:pt idx="142">
                  <c:v>1.75</c:v>
                </c:pt>
                <c:pt idx="143">
                  <c:v>2.95</c:v>
                </c:pt>
                <c:pt idx="144">
                  <c:v>-1.83</c:v>
                </c:pt>
                <c:pt idx="145">
                  <c:v>4.57</c:v>
                </c:pt>
                <c:pt idx="146">
                  <c:v>2.0999999999999996</c:v>
                </c:pt>
                <c:pt idx="147">
                  <c:v>2.0999999999999996</c:v>
                </c:pt>
                <c:pt idx="148">
                  <c:v>0.69999999999999929</c:v>
                </c:pt>
                <c:pt idx="149">
                  <c:v>2.4100000000000006</c:v>
                </c:pt>
                <c:pt idx="150">
                  <c:v>1.0899999999999994</c:v>
                </c:pt>
                <c:pt idx="151">
                  <c:v>2.4100000000000006</c:v>
                </c:pt>
                <c:pt idx="152">
                  <c:v>3.2899999999999996</c:v>
                </c:pt>
                <c:pt idx="153">
                  <c:v>0.98000000000000043</c:v>
                </c:pt>
                <c:pt idx="154">
                  <c:v>2.4899999999999998</c:v>
                </c:pt>
                <c:pt idx="155">
                  <c:v>2.0999999999999996</c:v>
                </c:pt>
                <c:pt idx="156">
                  <c:v>2.0999999999999996</c:v>
                </c:pt>
                <c:pt idx="157">
                  <c:v>0.89999999999999947</c:v>
                </c:pt>
                <c:pt idx="158">
                  <c:v>2.88</c:v>
                </c:pt>
                <c:pt idx="159">
                  <c:v>2.0999999999999996</c:v>
                </c:pt>
                <c:pt idx="160">
                  <c:v>0.69999999999999929</c:v>
                </c:pt>
                <c:pt idx="161">
                  <c:v>2.4100000000000006</c:v>
                </c:pt>
                <c:pt idx="162">
                  <c:v>3.2899999999999996</c:v>
                </c:pt>
                <c:pt idx="163">
                  <c:v>0.98000000000000043</c:v>
                </c:pt>
                <c:pt idx="164">
                  <c:v>1.2899999999999996</c:v>
                </c:pt>
                <c:pt idx="165">
                  <c:v>2.88</c:v>
                </c:pt>
                <c:pt idx="166">
                  <c:v>2.0999999999999996</c:v>
                </c:pt>
                <c:pt idx="167">
                  <c:v>-0.30000000000000027</c:v>
                </c:pt>
                <c:pt idx="168">
                  <c:v>1.2599999999999998</c:v>
                </c:pt>
                <c:pt idx="169">
                  <c:v>0.35999999999999988</c:v>
                </c:pt>
                <c:pt idx="170">
                  <c:v>1.7449999999999999</c:v>
                </c:pt>
                <c:pt idx="171">
                  <c:v>1.2250000000000001</c:v>
                </c:pt>
                <c:pt idx="172">
                  <c:v>3.7250000000000001</c:v>
                </c:pt>
                <c:pt idx="173">
                  <c:v>-0.30000000000000027</c:v>
                </c:pt>
                <c:pt idx="174">
                  <c:v>3.36</c:v>
                </c:pt>
                <c:pt idx="175">
                  <c:v>-1.7050000000000001</c:v>
                </c:pt>
                <c:pt idx="176">
                  <c:v>2.2999999999999998</c:v>
                </c:pt>
                <c:pt idx="177">
                  <c:v>1.3599999999999999</c:v>
                </c:pt>
                <c:pt idx="178">
                  <c:v>1.5949999999999998</c:v>
                </c:pt>
                <c:pt idx="179">
                  <c:v>0.89999999999999991</c:v>
                </c:pt>
                <c:pt idx="180">
                  <c:v>1.2250000000000001</c:v>
                </c:pt>
                <c:pt idx="181">
                  <c:v>3.7250000000000001</c:v>
                </c:pt>
                <c:pt idx="182">
                  <c:v>2.0999999999999996</c:v>
                </c:pt>
                <c:pt idx="183">
                  <c:v>-1.5000000000000004</c:v>
                </c:pt>
                <c:pt idx="184">
                  <c:v>0.83999999999999986</c:v>
                </c:pt>
                <c:pt idx="185">
                  <c:v>1.94</c:v>
                </c:pt>
                <c:pt idx="186">
                  <c:v>3.1250000000000004</c:v>
                </c:pt>
                <c:pt idx="187">
                  <c:v>-1.5100000000000002</c:v>
                </c:pt>
                <c:pt idx="188">
                  <c:v>0.7</c:v>
                </c:pt>
                <c:pt idx="189">
                  <c:v>1.9000000000000001</c:v>
                </c:pt>
                <c:pt idx="190">
                  <c:v>1.1200000000000001</c:v>
                </c:pt>
                <c:pt idx="191">
                  <c:v>0.91999999999999993</c:v>
                </c:pt>
                <c:pt idx="192">
                  <c:v>1.0499999999999998</c:v>
                </c:pt>
                <c:pt idx="193">
                  <c:v>1.0499999999999998</c:v>
                </c:pt>
                <c:pt idx="194">
                  <c:v>2.4500000000000002</c:v>
                </c:pt>
                <c:pt idx="195">
                  <c:v>3.1399999999999997</c:v>
                </c:pt>
                <c:pt idx="196">
                  <c:v>2.2999999999999998</c:v>
                </c:pt>
                <c:pt idx="197">
                  <c:v>2.17</c:v>
                </c:pt>
                <c:pt idx="198">
                  <c:v>1.2699999999999996</c:v>
                </c:pt>
                <c:pt idx="199">
                  <c:v>1.855</c:v>
                </c:pt>
                <c:pt idx="200">
                  <c:v>2.5550000000000002</c:v>
                </c:pt>
                <c:pt idx="201">
                  <c:v>-0.30000000000000027</c:v>
                </c:pt>
                <c:pt idx="202">
                  <c:v>3.36</c:v>
                </c:pt>
                <c:pt idx="203">
                  <c:v>-0.10499999999999998</c:v>
                </c:pt>
                <c:pt idx="204">
                  <c:v>1.3599999999999999</c:v>
                </c:pt>
                <c:pt idx="205">
                  <c:v>1.5949999999999998</c:v>
                </c:pt>
                <c:pt idx="206">
                  <c:v>3.4</c:v>
                </c:pt>
                <c:pt idx="207">
                  <c:v>1.3999999999999995</c:v>
                </c:pt>
                <c:pt idx="208">
                  <c:v>2.7550000000000003</c:v>
                </c:pt>
                <c:pt idx="209">
                  <c:v>1.9699999999999998</c:v>
                </c:pt>
                <c:pt idx="210">
                  <c:v>1.0999999999999996</c:v>
                </c:pt>
                <c:pt idx="211">
                  <c:v>-0.85000000000000009</c:v>
                </c:pt>
                <c:pt idx="212">
                  <c:v>1.94</c:v>
                </c:pt>
                <c:pt idx="213">
                  <c:v>2.7250000000000001</c:v>
                </c:pt>
                <c:pt idx="214">
                  <c:v>1.75</c:v>
                </c:pt>
                <c:pt idx="215">
                  <c:v>-0.25</c:v>
                </c:pt>
                <c:pt idx="216">
                  <c:v>1.0499999999999998</c:v>
                </c:pt>
                <c:pt idx="217">
                  <c:v>1.0499999999999998</c:v>
                </c:pt>
                <c:pt idx="218">
                  <c:v>4.9999999999999822E-2</c:v>
                </c:pt>
                <c:pt idx="219">
                  <c:v>1.7</c:v>
                </c:pt>
                <c:pt idx="220">
                  <c:v>0.54999999999999982</c:v>
                </c:pt>
                <c:pt idx="221">
                  <c:v>0.875</c:v>
                </c:pt>
                <c:pt idx="222">
                  <c:v>0.875</c:v>
                </c:pt>
                <c:pt idx="223">
                  <c:v>0.875</c:v>
                </c:pt>
                <c:pt idx="224">
                  <c:v>0.875</c:v>
                </c:pt>
                <c:pt idx="225">
                  <c:v>1.9750000000000001</c:v>
                </c:pt>
                <c:pt idx="226">
                  <c:v>1.2599999999999998</c:v>
                </c:pt>
                <c:pt idx="227">
                  <c:v>0.6599999999999997</c:v>
                </c:pt>
                <c:pt idx="228">
                  <c:v>-0.15000000000000013</c:v>
                </c:pt>
                <c:pt idx="229">
                  <c:v>0.62999999999999989</c:v>
                </c:pt>
                <c:pt idx="230">
                  <c:v>3.4299999999999997</c:v>
                </c:pt>
                <c:pt idx="231">
                  <c:v>1.6099999999999999</c:v>
                </c:pt>
                <c:pt idx="232">
                  <c:v>-0.98999999999999977</c:v>
                </c:pt>
                <c:pt idx="233">
                  <c:v>0.7</c:v>
                </c:pt>
                <c:pt idx="234">
                  <c:v>1.0999999999999999</c:v>
                </c:pt>
                <c:pt idx="235">
                  <c:v>0.83999999999999986</c:v>
                </c:pt>
                <c:pt idx="236">
                  <c:v>0.83999999999999986</c:v>
                </c:pt>
                <c:pt idx="237">
                  <c:v>0.43999999999999995</c:v>
                </c:pt>
                <c:pt idx="238">
                  <c:v>2.2000000000000002</c:v>
                </c:pt>
                <c:pt idx="239">
                  <c:v>-0.27499999999999991</c:v>
                </c:pt>
                <c:pt idx="240">
                  <c:v>0.7</c:v>
                </c:pt>
                <c:pt idx="241">
                  <c:v>1.4999999999999998</c:v>
                </c:pt>
                <c:pt idx="242">
                  <c:v>1.1800000000000002</c:v>
                </c:pt>
                <c:pt idx="243">
                  <c:v>1.0499999999999998</c:v>
                </c:pt>
                <c:pt idx="244">
                  <c:v>0.44999999999999973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'Q4'!$G$4</c:f>
              <c:strCache>
                <c:ptCount val="1"/>
                <c:pt idx="0">
                  <c:v>Residual2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'Q4'!$G$5:$G$249</c:f>
              <c:numCache>
                <c:formatCode>General</c:formatCode>
                <c:ptCount val="245"/>
                <c:pt idx="1">
                  <c:v>18.579999999999998</c:v>
                </c:pt>
                <c:pt idx="2">
                  <c:v>20.07</c:v>
                </c:pt>
                <c:pt idx="3">
                  <c:v>2.2799999999999998</c:v>
                </c:pt>
                <c:pt idx="4">
                  <c:v>6.71</c:v>
                </c:pt>
                <c:pt idx="5">
                  <c:v>2.4300000000000002</c:v>
                </c:pt>
                <c:pt idx="6">
                  <c:v>123.43</c:v>
                </c:pt>
                <c:pt idx="7">
                  <c:v>38.69</c:v>
                </c:pt>
                <c:pt idx="8">
                  <c:v>22.85</c:v>
                </c:pt>
                <c:pt idx="9">
                  <c:v>1.9</c:v>
                </c:pt>
                <c:pt idx="10">
                  <c:v>7.73</c:v>
                </c:pt>
                <c:pt idx="11">
                  <c:v>22.66</c:v>
                </c:pt>
                <c:pt idx="12">
                  <c:v>19.010000000000002</c:v>
                </c:pt>
                <c:pt idx="13">
                  <c:v>13.91</c:v>
                </c:pt>
                <c:pt idx="14">
                  <c:v>5.81</c:v>
                </c:pt>
                <c:pt idx="15">
                  <c:v>1.28</c:v>
                </c:pt>
                <c:pt idx="16">
                  <c:v>408.44</c:v>
                </c:pt>
                <c:pt idx="17">
                  <c:v>176.62</c:v>
                </c:pt>
                <c:pt idx="18">
                  <c:v>5.86</c:v>
                </c:pt>
                <c:pt idx="19">
                  <c:v>0</c:v>
                </c:pt>
                <c:pt idx="20">
                  <c:v>1.28</c:v>
                </c:pt>
                <c:pt idx="21">
                  <c:v>1.64</c:v>
                </c:pt>
                <c:pt idx="22">
                  <c:v>16.399999999999999</c:v>
                </c:pt>
                <c:pt idx="23">
                  <c:v>3.65</c:v>
                </c:pt>
                <c:pt idx="24">
                  <c:v>16.399999999999999</c:v>
                </c:pt>
                <c:pt idx="25">
                  <c:v>184.96</c:v>
                </c:pt>
                <c:pt idx="26">
                  <c:v>4.04</c:v>
                </c:pt>
                <c:pt idx="27">
                  <c:v>47.61</c:v>
                </c:pt>
                <c:pt idx="28">
                  <c:v>2.13</c:v>
                </c:pt>
                <c:pt idx="29">
                  <c:v>15.21</c:v>
                </c:pt>
                <c:pt idx="30">
                  <c:v>1.25</c:v>
                </c:pt>
                <c:pt idx="31">
                  <c:v>0.01</c:v>
                </c:pt>
                <c:pt idx="32">
                  <c:v>17.47</c:v>
                </c:pt>
                <c:pt idx="33">
                  <c:v>5.81</c:v>
                </c:pt>
                <c:pt idx="34">
                  <c:v>0.79</c:v>
                </c:pt>
                <c:pt idx="35">
                  <c:v>14.52</c:v>
                </c:pt>
                <c:pt idx="36">
                  <c:v>0.01</c:v>
                </c:pt>
                <c:pt idx="37">
                  <c:v>1.42</c:v>
                </c:pt>
                <c:pt idx="38">
                  <c:v>57</c:v>
                </c:pt>
                <c:pt idx="39">
                  <c:v>4.71</c:v>
                </c:pt>
                <c:pt idx="40">
                  <c:v>85.19</c:v>
                </c:pt>
                <c:pt idx="41">
                  <c:v>31.92</c:v>
                </c:pt>
                <c:pt idx="42">
                  <c:v>79.739999999999995</c:v>
                </c:pt>
                <c:pt idx="43">
                  <c:v>2.89</c:v>
                </c:pt>
                <c:pt idx="44">
                  <c:v>53.58</c:v>
                </c:pt>
                <c:pt idx="45">
                  <c:v>0.03</c:v>
                </c:pt>
                <c:pt idx="46">
                  <c:v>37.82</c:v>
                </c:pt>
                <c:pt idx="47">
                  <c:v>12.39</c:v>
                </c:pt>
                <c:pt idx="48">
                  <c:v>15.21</c:v>
                </c:pt>
                <c:pt idx="49">
                  <c:v>73.099999999999994</c:v>
                </c:pt>
                <c:pt idx="50">
                  <c:v>47.33</c:v>
                </c:pt>
                <c:pt idx="51">
                  <c:v>15.13</c:v>
                </c:pt>
                <c:pt idx="52">
                  <c:v>27.98</c:v>
                </c:pt>
                <c:pt idx="53">
                  <c:v>53.58</c:v>
                </c:pt>
                <c:pt idx="54">
                  <c:v>6.25</c:v>
                </c:pt>
                <c:pt idx="55">
                  <c:v>0.53</c:v>
                </c:pt>
                <c:pt idx="56">
                  <c:v>4.45</c:v>
                </c:pt>
                <c:pt idx="57">
                  <c:v>0.3</c:v>
                </c:pt>
                <c:pt idx="58">
                  <c:v>9.49</c:v>
                </c:pt>
                <c:pt idx="59">
                  <c:v>2.02</c:v>
                </c:pt>
                <c:pt idx="60">
                  <c:v>20.16</c:v>
                </c:pt>
                <c:pt idx="61">
                  <c:v>2.99</c:v>
                </c:pt>
                <c:pt idx="62">
                  <c:v>11.29</c:v>
                </c:pt>
                <c:pt idx="63">
                  <c:v>24.7</c:v>
                </c:pt>
                <c:pt idx="64">
                  <c:v>25.4</c:v>
                </c:pt>
                <c:pt idx="65">
                  <c:v>8.76</c:v>
                </c:pt>
                <c:pt idx="66">
                  <c:v>248.06</c:v>
                </c:pt>
                <c:pt idx="67">
                  <c:v>36.119999999999997</c:v>
                </c:pt>
                <c:pt idx="68">
                  <c:v>51.41</c:v>
                </c:pt>
                <c:pt idx="69">
                  <c:v>11.29</c:v>
                </c:pt>
                <c:pt idx="70">
                  <c:v>25.6</c:v>
                </c:pt>
                <c:pt idx="71">
                  <c:v>0.16</c:v>
                </c:pt>
                <c:pt idx="72">
                  <c:v>13.1</c:v>
                </c:pt>
                <c:pt idx="73">
                  <c:v>11.97</c:v>
                </c:pt>
                <c:pt idx="74">
                  <c:v>0</c:v>
                </c:pt>
                <c:pt idx="75">
                  <c:v>1.1000000000000001</c:v>
                </c:pt>
                <c:pt idx="76">
                  <c:v>0.15</c:v>
                </c:pt>
                <c:pt idx="77">
                  <c:v>1.66</c:v>
                </c:pt>
                <c:pt idx="78">
                  <c:v>0.31</c:v>
                </c:pt>
                <c:pt idx="79">
                  <c:v>11.02</c:v>
                </c:pt>
                <c:pt idx="80">
                  <c:v>19.010000000000002</c:v>
                </c:pt>
                <c:pt idx="81">
                  <c:v>0.2</c:v>
                </c:pt>
                <c:pt idx="82">
                  <c:v>3.96</c:v>
                </c:pt>
                <c:pt idx="83">
                  <c:v>3.24</c:v>
                </c:pt>
                <c:pt idx="84">
                  <c:v>19.89</c:v>
                </c:pt>
                <c:pt idx="85">
                  <c:v>2.34</c:v>
                </c:pt>
                <c:pt idx="86">
                  <c:v>0.14000000000000001</c:v>
                </c:pt>
                <c:pt idx="87">
                  <c:v>6.25</c:v>
                </c:pt>
                <c:pt idx="88">
                  <c:v>11.09</c:v>
                </c:pt>
                <c:pt idx="89">
                  <c:v>6.92</c:v>
                </c:pt>
                <c:pt idx="90">
                  <c:v>79.569999999999993</c:v>
                </c:pt>
                <c:pt idx="91">
                  <c:v>0.53</c:v>
                </c:pt>
                <c:pt idx="92">
                  <c:v>3.65</c:v>
                </c:pt>
                <c:pt idx="93">
                  <c:v>108.58</c:v>
                </c:pt>
                <c:pt idx="94">
                  <c:v>186.87</c:v>
                </c:pt>
                <c:pt idx="95">
                  <c:v>177.69</c:v>
                </c:pt>
                <c:pt idx="96">
                  <c:v>8.24</c:v>
                </c:pt>
                <c:pt idx="97">
                  <c:v>3.31</c:v>
                </c:pt>
                <c:pt idx="98">
                  <c:v>0.34</c:v>
                </c:pt>
                <c:pt idx="99">
                  <c:v>0.67</c:v>
                </c:pt>
                <c:pt idx="100">
                  <c:v>2.31</c:v>
                </c:pt>
                <c:pt idx="101">
                  <c:v>0.61</c:v>
                </c:pt>
                <c:pt idx="102">
                  <c:v>11.7</c:v>
                </c:pt>
                <c:pt idx="103">
                  <c:v>9.42</c:v>
                </c:pt>
                <c:pt idx="104">
                  <c:v>7.45</c:v>
                </c:pt>
                <c:pt idx="105">
                  <c:v>0.55000000000000004</c:v>
                </c:pt>
                <c:pt idx="106">
                  <c:v>7.45</c:v>
                </c:pt>
                <c:pt idx="107">
                  <c:v>28.41</c:v>
                </c:pt>
                <c:pt idx="108">
                  <c:v>45.16</c:v>
                </c:pt>
                <c:pt idx="109">
                  <c:v>5.81</c:v>
                </c:pt>
                <c:pt idx="110">
                  <c:v>0.02</c:v>
                </c:pt>
                <c:pt idx="111">
                  <c:v>0</c:v>
                </c:pt>
                <c:pt idx="112">
                  <c:v>2.99</c:v>
                </c:pt>
                <c:pt idx="113">
                  <c:v>0.05</c:v>
                </c:pt>
                <c:pt idx="114">
                  <c:v>4.37</c:v>
                </c:pt>
                <c:pt idx="115">
                  <c:v>0.12</c:v>
                </c:pt>
                <c:pt idx="116">
                  <c:v>0.46</c:v>
                </c:pt>
                <c:pt idx="117">
                  <c:v>4.54</c:v>
                </c:pt>
                <c:pt idx="118">
                  <c:v>10.69</c:v>
                </c:pt>
                <c:pt idx="119">
                  <c:v>7.0000000000000007E-2</c:v>
                </c:pt>
                <c:pt idx="120">
                  <c:v>0.32</c:v>
                </c:pt>
                <c:pt idx="121">
                  <c:v>1.56</c:v>
                </c:pt>
                <c:pt idx="122">
                  <c:v>3.03</c:v>
                </c:pt>
                <c:pt idx="123">
                  <c:v>11.22</c:v>
                </c:pt>
                <c:pt idx="124">
                  <c:v>24.8</c:v>
                </c:pt>
                <c:pt idx="125">
                  <c:v>4.84</c:v>
                </c:pt>
                <c:pt idx="126">
                  <c:v>19.36</c:v>
                </c:pt>
                <c:pt idx="127">
                  <c:v>0.13</c:v>
                </c:pt>
                <c:pt idx="128">
                  <c:v>14.98</c:v>
                </c:pt>
                <c:pt idx="129">
                  <c:v>7.0000000000000007E-2</c:v>
                </c:pt>
                <c:pt idx="130">
                  <c:v>18.489999999999998</c:v>
                </c:pt>
                <c:pt idx="131">
                  <c:v>16.89</c:v>
                </c:pt>
                <c:pt idx="132">
                  <c:v>1.35</c:v>
                </c:pt>
                <c:pt idx="133">
                  <c:v>3.42</c:v>
                </c:pt>
                <c:pt idx="134">
                  <c:v>0.01</c:v>
                </c:pt>
                <c:pt idx="135">
                  <c:v>101.4</c:v>
                </c:pt>
                <c:pt idx="136">
                  <c:v>3.8</c:v>
                </c:pt>
                <c:pt idx="137">
                  <c:v>7.02</c:v>
                </c:pt>
                <c:pt idx="138">
                  <c:v>11.22</c:v>
                </c:pt>
                <c:pt idx="139">
                  <c:v>34.340000000000003</c:v>
                </c:pt>
                <c:pt idx="140">
                  <c:v>4.58</c:v>
                </c:pt>
                <c:pt idx="141">
                  <c:v>0.72</c:v>
                </c:pt>
                <c:pt idx="142">
                  <c:v>1.21</c:v>
                </c:pt>
                <c:pt idx="143">
                  <c:v>5.1100000000000003</c:v>
                </c:pt>
                <c:pt idx="144">
                  <c:v>63.36</c:v>
                </c:pt>
                <c:pt idx="145">
                  <c:v>14.36</c:v>
                </c:pt>
                <c:pt idx="146">
                  <c:v>1.25</c:v>
                </c:pt>
                <c:pt idx="147">
                  <c:v>1.25</c:v>
                </c:pt>
                <c:pt idx="148">
                  <c:v>32.380000000000003</c:v>
                </c:pt>
                <c:pt idx="149">
                  <c:v>0.19</c:v>
                </c:pt>
                <c:pt idx="150">
                  <c:v>17.64</c:v>
                </c:pt>
                <c:pt idx="151">
                  <c:v>0.36</c:v>
                </c:pt>
                <c:pt idx="152">
                  <c:v>1.1399999999999999</c:v>
                </c:pt>
                <c:pt idx="153">
                  <c:v>19.36</c:v>
                </c:pt>
                <c:pt idx="154">
                  <c:v>0.56000000000000005</c:v>
                </c:pt>
                <c:pt idx="155">
                  <c:v>1.25</c:v>
                </c:pt>
                <c:pt idx="156">
                  <c:v>1.25</c:v>
                </c:pt>
                <c:pt idx="157">
                  <c:v>25.2</c:v>
                </c:pt>
                <c:pt idx="158">
                  <c:v>3.03</c:v>
                </c:pt>
                <c:pt idx="159">
                  <c:v>1.39</c:v>
                </c:pt>
                <c:pt idx="160">
                  <c:v>47.47</c:v>
                </c:pt>
                <c:pt idx="161">
                  <c:v>0.11</c:v>
                </c:pt>
                <c:pt idx="162">
                  <c:v>0.21</c:v>
                </c:pt>
                <c:pt idx="163">
                  <c:v>19.54</c:v>
                </c:pt>
                <c:pt idx="164">
                  <c:v>7.56</c:v>
                </c:pt>
                <c:pt idx="165">
                  <c:v>3.03</c:v>
                </c:pt>
                <c:pt idx="166">
                  <c:v>1.35</c:v>
                </c:pt>
                <c:pt idx="167">
                  <c:v>3.42</c:v>
                </c:pt>
                <c:pt idx="168">
                  <c:v>0</c:v>
                </c:pt>
                <c:pt idx="169">
                  <c:v>3.8</c:v>
                </c:pt>
                <c:pt idx="170">
                  <c:v>0.05</c:v>
                </c:pt>
                <c:pt idx="171">
                  <c:v>20.16</c:v>
                </c:pt>
                <c:pt idx="172">
                  <c:v>0.36</c:v>
                </c:pt>
                <c:pt idx="173">
                  <c:v>0.79</c:v>
                </c:pt>
                <c:pt idx="174">
                  <c:v>9.36</c:v>
                </c:pt>
                <c:pt idx="175">
                  <c:v>36.840000000000003</c:v>
                </c:pt>
                <c:pt idx="176">
                  <c:v>14.52</c:v>
                </c:pt>
                <c:pt idx="177">
                  <c:v>20.52</c:v>
                </c:pt>
                <c:pt idx="178">
                  <c:v>1.42</c:v>
                </c:pt>
                <c:pt idx="179">
                  <c:v>3.2</c:v>
                </c:pt>
                <c:pt idx="180">
                  <c:v>7.0000000000000007E-2</c:v>
                </c:pt>
                <c:pt idx="181">
                  <c:v>74.48</c:v>
                </c:pt>
                <c:pt idx="182">
                  <c:v>68.23</c:v>
                </c:pt>
                <c:pt idx="183">
                  <c:v>3.61</c:v>
                </c:pt>
                <c:pt idx="184">
                  <c:v>9.1199999999999992</c:v>
                </c:pt>
                <c:pt idx="185">
                  <c:v>4.97</c:v>
                </c:pt>
                <c:pt idx="186">
                  <c:v>10.82</c:v>
                </c:pt>
                <c:pt idx="187">
                  <c:v>9.99</c:v>
                </c:pt>
                <c:pt idx="188">
                  <c:v>0.03</c:v>
                </c:pt>
                <c:pt idx="189">
                  <c:v>8.41</c:v>
                </c:pt>
                <c:pt idx="190">
                  <c:v>0.66</c:v>
                </c:pt>
                <c:pt idx="191">
                  <c:v>0.5</c:v>
                </c:pt>
                <c:pt idx="192">
                  <c:v>0.08</c:v>
                </c:pt>
                <c:pt idx="193">
                  <c:v>18.489999999999998</c:v>
                </c:pt>
                <c:pt idx="194">
                  <c:v>0</c:v>
                </c:pt>
                <c:pt idx="195">
                  <c:v>99.6</c:v>
                </c:pt>
                <c:pt idx="196">
                  <c:v>21.44</c:v>
                </c:pt>
                <c:pt idx="197">
                  <c:v>0.02</c:v>
                </c:pt>
                <c:pt idx="198">
                  <c:v>1.04</c:v>
                </c:pt>
                <c:pt idx="199">
                  <c:v>0.2</c:v>
                </c:pt>
                <c:pt idx="200">
                  <c:v>18.579999999999998</c:v>
                </c:pt>
                <c:pt idx="201">
                  <c:v>2.76</c:v>
                </c:pt>
                <c:pt idx="202">
                  <c:v>14.9</c:v>
                </c:pt>
                <c:pt idx="203">
                  <c:v>9.42</c:v>
                </c:pt>
                <c:pt idx="204">
                  <c:v>22.47</c:v>
                </c:pt>
                <c:pt idx="205">
                  <c:v>0.74</c:v>
                </c:pt>
                <c:pt idx="206">
                  <c:v>118.81</c:v>
                </c:pt>
                <c:pt idx="207">
                  <c:v>13.99</c:v>
                </c:pt>
                <c:pt idx="208">
                  <c:v>0.19</c:v>
                </c:pt>
                <c:pt idx="209">
                  <c:v>13.91</c:v>
                </c:pt>
                <c:pt idx="210">
                  <c:v>0.45</c:v>
                </c:pt>
                <c:pt idx="211">
                  <c:v>3.65</c:v>
                </c:pt>
                <c:pt idx="212">
                  <c:v>1.59</c:v>
                </c:pt>
                <c:pt idx="213">
                  <c:v>14.59</c:v>
                </c:pt>
                <c:pt idx="214">
                  <c:v>7.13</c:v>
                </c:pt>
                <c:pt idx="215">
                  <c:v>7.29</c:v>
                </c:pt>
                <c:pt idx="216">
                  <c:v>0.52</c:v>
                </c:pt>
                <c:pt idx="217">
                  <c:v>5.1100000000000003</c:v>
                </c:pt>
                <c:pt idx="218">
                  <c:v>4.04</c:v>
                </c:pt>
                <c:pt idx="219">
                  <c:v>16.32</c:v>
                </c:pt>
                <c:pt idx="220">
                  <c:v>16.89</c:v>
                </c:pt>
                <c:pt idx="221">
                  <c:v>5.38</c:v>
                </c:pt>
                <c:pt idx="222">
                  <c:v>1.85</c:v>
                </c:pt>
                <c:pt idx="223">
                  <c:v>4.28</c:v>
                </c:pt>
                <c:pt idx="224">
                  <c:v>8.35</c:v>
                </c:pt>
                <c:pt idx="225">
                  <c:v>0.88</c:v>
                </c:pt>
                <c:pt idx="226">
                  <c:v>25.6</c:v>
                </c:pt>
                <c:pt idx="227">
                  <c:v>0.76</c:v>
                </c:pt>
                <c:pt idx="228">
                  <c:v>82.81</c:v>
                </c:pt>
                <c:pt idx="229">
                  <c:v>14.9</c:v>
                </c:pt>
                <c:pt idx="230">
                  <c:v>195.16</c:v>
                </c:pt>
                <c:pt idx="231">
                  <c:v>0.49</c:v>
                </c:pt>
                <c:pt idx="232">
                  <c:v>117.29</c:v>
                </c:pt>
                <c:pt idx="233">
                  <c:v>0.04</c:v>
                </c:pt>
                <c:pt idx="234">
                  <c:v>0.17</c:v>
                </c:pt>
                <c:pt idx="235">
                  <c:v>6</c:v>
                </c:pt>
                <c:pt idx="236">
                  <c:v>277.56</c:v>
                </c:pt>
                <c:pt idx="237">
                  <c:v>9.06</c:v>
                </c:pt>
                <c:pt idx="238">
                  <c:v>61.31</c:v>
                </c:pt>
                <c:pt idx="239">
                  <c:v>2.72</c:v>
                </c:pt>
                <c:pt idx="240">
                  <c:v>42.64</c:v>
                </c:pt>
                <c:pt idx="241">
                  <c:v>130.87</c:v>
                </c:pt>
                <c:pt idx="242">
                  <c:v>1.08</c:v>
                </c:pt>
                <c:pt idx="243">
                  <c:v>0.72</c:v>
                </c:pt>
                <c:pt idx="244">
                  <c:v>328.7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27936800"/>
        <c:axId val="1827919936"/>
      </c:lineChart>
      <c:catAx>
        <c:axId val="1827936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919936"/>
        <c:crosses val="autoZero"/>
        <c:auto val="1"/>
        <c:lblAlgn val="ctr"/>
        <c:lblOffset val="100"/>
        <c:noMultiLvlLbl val="0"/>
      </c:catAx>
      <c:valAx>
        <c:axId val="182791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93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7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8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5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%"/>
        <a:lumOff val="85%"/>
      </a:schemeClr>
    </cs:fontRef>
    <cs:spPr>
      <a:solidFill>
        <a:schemeClr val="dk1">
          <a:lumMod val="65%"/>
          <a:lumOff val="3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%"/>
            <a:alpha val="1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%"/>
            <a:lumOff val="35%"/>
            <a:alpha val="7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%"/>
            <a:lumOff val="35%"/>
            <a:alpha val="2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1" kern="1200" cap="none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spPr>
      <a:ln w="9525" cap="flat" cmpd="sng" algn="ctr">
        <a:solidFill>
          <a:schemeClr val="lt1">
            <a:lumMod val="50%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purl.oclc.org/ooxml/drawingml/main" id="245">
  <cs:axisTitle>
    <cs:lnRef idx="0"/>
    <cs:fillRef idx="0"/>
    <cs:effectRef idx="0"/>
    <cs:fontRef idx="minor">
      <a:schemeClr val="lt1">
        <a:lumMod val="75%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%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%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%"/>
        <a:lumOff val="85%"/>
      </a:schemeClr>
    </cs:fontRef>
    <cs:spPr>
      <a:solidFill>
        <a:schemeClr val="dk1">
          <a:lumMod val="65%"/>
          <a:lumOff val="35%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%"/>
      </a:ln>
      <a:effectLst>
        <a:glow rad="63500">
          <a:schemeClr val="phClr">
            <a:satMod val="175%"/>
            <a:alpha val="25%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%"/>
            <a:alpha val="14%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%"/>
          <a:lumOff val="40%"/>
        </a:schemeClr>
      </a:solidFill>
      <a:effectLst>
        <a:glow rad="63500">
          <a:schemeClr val="phClr">
            <a:satMod val="175%"/>
            <a:alpha val="25%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%"/>
      </a:schemeClr>
    </cs:fontRef>
    <cs:spPr>
      <a:ln w="9525">
        <a:solidFill>
          <a:schemeClr val="dk1">
            <a:lumMod val="50%"/>
            <a:lumOff val="50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%"/>
          <a:lumOff val="50%"/>
        </a:schemeClr>
      </a:solidFill>
      <a:ln w="9525">
        <a:solidFill>
          <a:schemeClr val="dk1">
            <a:lumMod val="75%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%"/>
            <a:lumOff val="35%"/>
            <a:alpha val="7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%"/>
            <a:lumOff val="35%"/>
            <a:alpha val="25%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%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%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%"/>
      </a:schemeClr>
    </cs:fontRef>
    <cs:defRPr sz="1400" b="1" kern="1200" cap="none" baseline="0%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%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%"/>
        </a:schemeClr>
      </a:solidFill>
      <a:ln w="9525">
        <a:solidFill>
          <a:schemeClr val="dk1">
            <a:lumMod val="50%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%"/>
      </a:schemeClr>
    </cs:fontRef>
    <cs:spPr>
      <a:ln w="9525" cap="flat" cmpd="sng" algn="ctr">
        <a:solidFill>
          <a:schemeClr val="lt1">
            <a:lumMod val="50%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purl.oclc.org/ooxml/officeDocument/relationships/chart" Target="../charts/chart8.xml"/><Relationship Id="rId2" Type="http://purl.oclc.org/ooxml/officeDocument/relationships/chart" Target="../charts/chart7.xml"/><Relationship Id="rId1" Type="http://purl.oclc.org/ooxml/officeDocument/relationships/chart" Target="../charts/chart6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13253</xdr:colOff>
      <xdr:row>4</xdr:row>
      <xdr:rowOff>9939</xdr:rowOff>
    </xdr:from>
    <xdr:to>
      <xdr:col>20</xdr:col>
      <xdr:colOff>523461</xdr:colOff>
      <xdr:row>18</xdr:row>
      <xdr:rowOff>29817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14</xdr:col>
      <xdr:colOff>39757</xdr:colOff>
      <xdr:row>20</xdr:row>
      <xdr:rowOff>3313</xdr:rowOff>
    </xdr:from>
    <xdr:to>
      <xdr:col>20</xdr:col>
      <xdr:colOff>549965</xdr:colOff>
      <xdr:row>34</xdr:row>
      <xdr:rowOff>149087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9</xdr:col>
      <xdr:colOff>19879</xdr:colOff>
      <xdr:row>21</xdr:row>
      <xdr:rowOff>9939</xdr:rowOff>
    </xdr:from>
    <xdr:to>
      <xdr:col>13</xdr:col>
      <xdr:colOff>463827</xdr:colOff>
      <xdr:row>35</xdr:row>
      <xdr:rowOff>155713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9</xdr:col>
      <xdr:colOff>26504</xdr:colOff>
      <xdr:row>38</xdr:row>
      <xdr:rowOff>3313</xdr:rowOff>
    </xdr:from>
    <xdr:to>
      <xdr:col>13</xdr:col>
      <xdr:colOff>470452</xdr:colOff>
      <xdr:row>52</xdr:row>
      <xdr:rowOff>149087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0</xdr:col>
      <xdr:colOff>159026</xdr:colOff>
      <xdr:row>13</xdr:row>
      <xdr:rowOff>0</xdr:rowOff>
    </xdr:from>
    <xdr:to>
      <xdr:col>3</xdr:col>
      <xdr:colOff>490331</xdr:colOff>
      <xdr:row>27</xdr:row>
      <xdr:rowOff>149087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0.05507</cdr:x>
      <cdr:y>0.56159</cdr:y>
    </cdr:from>
    <cdr:to>
      <cdr:x>0.93623</cdr:x>
      <cdr:y>0.56401</cdr:y>
    </cdr:to>
    <cdr:cxnSp macro="">
      <cdr:nvCxnSpPr>
        <cdr:cNvPr id="3" name="Straight Connector 2"/>
        <cdr:cNvCxnSpPr/>
      </cdr:nvCxnSpPr>
      <cdr:spPr>
        <a:xfrm xmlns:a="http://purl.oclc.org/ooxml/drawingml/main">
          <a:off x="251791" y="1540565"/>
          <a:ext cx="4028661" cy="6627"/>
        </a:xfrm>
        <a:prstGeom xmlns:a="http://purl.oclc.org/ooxml/drawingml/main" prst="line">
          <a:avLst/>
        </a:prstGeom>
      </cdr:spPr>
      <cdr:style>
        <a:lnRef xmlns:a="http://purl.oclc.org/ooxml/drawingml/main" idx="3">
          <a:schemeClr val="accent2"/>
        </a:lnRef>
        <a:fillRef xmlns:a="http://purl.oclc.org/ooxml/drawingml/main" idx="0">
          <a:schemeClr val="accent2"/>
        </a:fillRef>
        <a:effectRef xmlns:a="http://purl.oclc.org/ooxml/drawingml/main" idx="2">
          <a:schemeClr val="accent2"/>
        </a:effectRef>
        <a:fontRef xmlns:a="http://purl.oclc.org/ooxml/drawingml/main" idx="minor">
          <a:schemeClr val="tx1"/>
        </a:fontRef>
      </cdr:style>
    </cdr:cxnSp>
  </cdr:relSizeAnchor>
</c:userShapes>
</file>

<file path=xl/drawings/drawing3.xml><?xml version="1.0" encoding="utf-8"?>
<c:userShapes xmlns:c="http://purl.oclc.org/ooxml/drawingml/chart">
  <cdr:relSizeAnchor xmlns:cdr="http://purl.oclc.org/ooxml/drawingml/chartDrawing">
    <cdr:from>
      <cdr:x>0.06377</cdr:x>
      <cdr:y>0.66546</cdr:y>
    </cdr:from>
    <cdr:to>
      <cdr:x>0.94348</cdr:x>
      <cdr:y>0.81522</cdr:y>
    </cdr:to>
    <cdr:cxnSp macro="">
      <cdr:nvCxnSpPr>
        <cdr:cNvPr id="3" name="Straight Connector 2"/>
        <cdr:cNvCxnSpPr/>
      </cdr:nvCxnSpPr>
      <cdr:spPr>
        <a:xfrm xmlns:a="http://purl.oclc.org/ooxml/drawingml/main" flipH="1" flipV="1">
          <a:off x="291547" y="1825487"/>
          <a:ext cx="4022034" cy="410818"/>
        </a:xfrm>
        <a:prstGeom xmlns:a="http://purl.oclc.org/ooxml/drawingml/main" prst="line">
          <a:avLst/>
        </a:prstGeom>
      </cdr:spPr>
      <cdr:style>
        <a:lnRef xmlns:a="http://purl.oclc.org/ooxml/drawingml/main" idx="3">
          <a:schemeClr val="accent6"/>
        </a:lnRef>
        <a:fillRef xmlns:a="http://purl.oclc.org/ooxml/drawingml/main" idx="0">
          <a:schemeClr val="accent6"/>
        </a:fillRef>
        <a:effectRef xmlns:a="http://purl.oclc.org/ooxml/drawingml/main" idx="2">
          <a:schemeClr val="accent6"/>
        </a:effectRef>
        <a:fontRef xmlns:a="http://purl.oclc.org/ooxml/drawingml/main" idx="minor">
          <a:schemeClr val="tx1"/>
        </a:fontRef>
      </cdr:style>
    </cdr:cxnSp>
  </cdr:relSizeAnchor>
</c:userShapes>
</file>

<file path=xl/drawings/drawing4.xml><?xml version="1.0" encoding="utf-8"?>
<c:userShapes xmlns:c="http://purl.oclc.org/ooxml/drawingml/chart">
  <cdr:relSizeAnchor xmlns:cdr="http://purl.oclc.org/ooxml/drawingml/chartDrawing">
    <cdr:from>
      <cdr:x>0.61943</cdr:x>
      <cdr:y>0.02895</cdr:y>
    </cdr:from>
    <cdr:to>
      <cdr:x>0.96497</cdr:x>
      <cdr:y>0.12545</cdr:y>
    </cdr:to>
    <cdr:sp macro="" textlink="">
      <cdr:nvSpPr>
        <cdr:cNvPr id="2" name="TextBox 1"/>
        <cdr:cNvSpPr txBox="1"/>
      </cdr:nvSpPr>
      <cdr:spPr>
        <a:xfrm xmlns:a="http://purl.oclc.org/ooxml/drawingml/main">
          <a:off x="2577548" y="79513"/>
          <a:ext cx="1437861" cy="265044"/>
        </a:xfrm>
        <a:prstGeom xmlns:a="http://purl.oclc.org/ooxml/drawingml/main" prst="rect">
          <a:avLst/>
        </a:prstGeom>
      </cdr:spPr>
      <cdr:txBody>
        <a:bodyPr xmlns:a="http://purl.oclc.org/ooxml/drawingml/main" vertOverflow="clip" wrap="square" rtlCol="0"/>
        <a:lstStyle xmlns:a="http://purl.oclc.org/ooxml/drawingml/main"/>
        <a:p xmlns:a="http://purl.oclc.org/ooxml/drawingml/main">
          <a:endParaRPr lang="en-US" sz="1100"/>
        </a:p>
      </cdr:txBody>
    </cdr:sp>
  </cdr:relSizeAnchor>
  <cdr:relSizeAnchor xmlns:cdr="http://purl.oclc.org/ooxml/drawingml/chartDrawing">
    <cdr:from>
      <cdr:x>0.18471</cdr:x>
      <cdr:y>0.39324</cdr:y>
    </cdr:from>
    <cdr:to>
      <cdr:x>0.84713</cdr:x>
      <cdr:y>0.72376</cdr:y>
    </cdr:to>
    <cdr:cxnSp macro="">
      <cdr:nvCxnSpPr>
        <cdr:cNvPr id="4" name="Straight Connector 3"/>
        <cdr:cNvCxnSpPr/>
      </cdr:nvCxnSpPr>
      <cdr:spPr>
        <a:xfrm xmlns:a="http://purl.oclc.org/ooxml/drawingml/main" flipH="1" flipV="1">
          <a:off x="768626" y="1080052"/>
          <a:ext cx="2756452" cy="907774"/>
        </a:xfrm>
        <a:prstGeom xmlns:a="http://purl.oclc.org/ooxml/drawingml/main" prst="line">
          <a:avLst/>
        </a:prstGeom>
        <a:ln xmlns:a="http://purl.oclc.org/ooxml/drawingml/main" w="19050">
          <a:solidFill>
            <a:srgbClr val="FF0000"/>
          </a:solidFill>
        </a:ln>
      </cdr:spPr>
      <cdr:style>
        <a:lnRef xmlns:a="http://purl.oclc.org/ooxml/drawingml/main" idx="1">
          <a:schemeClr val="accent1"/>
        </a:lnRef>
        <a:fillRef xmlns:a="http://purl.oclc.org/ooxml/drawingml/main" idx="0">
          <a:schemeClr val="accent1"/>
        </a:fillRef>
        <a:effectRef xmlns:a="http://purl.oclc.org/ooxml/drawingml/main" idx="0">
          <a:schemeClr val="accent1"/>
        </a:effectRef>
        <a:fontRef xmlns:a="http://purl.oclc.org/ooxml/drawingml/main" idx="minor">
          <a:schemeClr val="tx1"/>
        </a:fontRef>
      </cdr:style>
    </cdr:cxnSp>
  </cdr:relSizeAnchor>
</c:userShapes>
</file>

<file path=xl/drawings/drawing5.xml><?xml version="1.0" encoding="utf-8"?>
<xdr:wsDr xmlns:xdr="http://purl.oclc.org/ooxml/drawingml/spreadsheetDrawing" xmlns:a="http://purl.oclc.org/ooxml/drawingml/main">
  <xdr:twoCellAnchor>
    <xdr:from>
      <xdr:col>15</xdr:col>
      <xdr:colOff>0</xdr:colOff>
      <xdr:row>8</xdr:row>
      <xdr:rowOff>11430</xdr:rowOff>
    </xdr:from>
    <xdr:to>
      <xdr:col>18</xdr:col>
      <xdr:colOff>1394460</xdr:colOff>
      <xdr:row>23</xdr:row>
      <xdr:rowOff>3810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14</xdr:col>
      <xdr:colOff>1051560</xdr:colOff>
      <xdr:row>24</xdr:row>
      <xdr:rowOff>171450</xdr:rowOff>
    </xdr:from>
    <xdr:to>
      <xdr:col>18</xdr:col>
      <xdr:colOff>1386840</xdr:colOff>
      <xdr:row>39</xdr:row>
      <xdr:rowOff>171450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15</xdr:col>
      <xdr:colOff>15240</xdr:colOff>
      <xdr:row>42</xdr:row>
      <xdr:rowOff>19050</xdr:rowOff>
    </xdr:from>
    <xdr:to>
      <xdr:col>18</xdr:col>
      <xdr:colOff>1409700</xdr:colOff>
      <xdr:row>57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</xdr:wsDr>
</file>

<file path=xl/drawings/drawing6.xml><?xml version="1.0" encoding="utf-8"?>
<c:userShapes xmlns:c="http://purl.oclc.org/ooxml/drawingml/chart">
  <cdr:relSizeAnchor xmlns:cdr="http://purl.oclc.org/ooxml/drawingml/chartDrawing">
    <cdr:from>
      <cdr:x>0.19167</cdr:x>
      <cdr:y>0.37083</cdr:y>
    </cdr:from>
    <cdr:to>
      <cdr:x>0.89</cdr:x>
      <cdr:y>0.75417</cdr:y>
    </cdr:to>
    <cdr:cxnSp macro="">
      <cdr:nvCxnSpPr>
        <cdr:cNvPr id="3" name="Straight Connector 2"/>
        <cdr:cNvCxnSpPr/>
      </cdr:nvCxnSpPr>
      <cdr:spPr>
        <a:xfrm xmlns:a="http://purl.oclc.org/ooxml/drawingml/main" flipH="1" flipV="1">
          <a:off x="876300" y="1017270"/>
          <a:ext cx="3192780" cy="1051560"/>
        </a:xfrm>
        <a:prstGeom xmlns:a="http://purl.oclc.org/ooxml/drawingml/main" prst="line">
          <a:avLst/>
        </a:prstGeom>
      </cdr:spPr>
      <cdr:style>
        <a:lnRef xmlns:a="http://purl.oclc.org/ooxml/drawingml/main" idx="3">
          <a:schemeClr val="accent4"/>
        </a:lnRef>
        <a:fillRef xmlns:a="http://purl.oclc.org/ooxml/drawingml/main" idx="0">
          <a:schemeClr val="accent4"/>
        </a:fillRef>
        <a:effectRef xmlns:a="http://purl.oclc.org/ooxml/drawingml/main" idx="2">
          <a:schemeClr val="accent4"/>
        </a:effectRef>
        <a:fontRef xmlns:a="http://purl.oclc.org/ooxml/drawingml/main" idx="minor">
          <a:schemeClr val="tx1"/>
        </a:fontRef>
      </cdr:style>
    </cdr:cxn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(Q4)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(Q2-%20Q3)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(%20Q4%20)" TargetMode="External"/></Relationships>
</file>

<file path=xl/externalLinks/externalLink1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FE2011"/>
      <sheetName val="Q1"/>
      <sheetName val="Q2- Q3"/>
      <sheetName val="Q4"/>
      <sheetName val="Q5"/>
    </sheetNames>
    <sheetDataSet>
      <sheetData sheetId="0"/>
      <sheetData sheetId="1"/>
      <sheetData sheetId="2"/>
      <sheetData sheetId="3">
        <row r="6">
          <cell r="F6">
            <v>-4.3099999999999996</v>
          </cell>
        </row>
        <row r="7">
          <cell r="F7">
            <v>-4.4800000000000004</v>
          </cell>
        </row>
        <row r="8">
          <cell r="F8">
            <v>1.51</v>
          </cell>
        </row>
        <row r="9">
          <cell r="F9">
            <v>-2.59</v>
          </cell>
        </row>
        <row r="10">
          <cell r="F10">
            <v>-1.56</v>
          </cell>
        </row>
        <row r="11">
          <cell r="F11">
            <v>11.11</v>
          </cell>
        </row>
        <row r="12">
          <cell r="F12">
            <v>6.22</v>
          </cell>
        </row>
        <row r="13">
          <cell r="F13">
            <v>-4.78</v>
          </cell>
        </row>
        <row r="14">
          <cell r="F14">
            <v>-1.38</v>
          </cell>
        </row>
        <row r="15">
          <cell r="F15">
            <v>2.78</v>
          </cell>
        </row>
        <row r="16">
          <cell r="F16">
            <v>-4.76</v>
          </cell>
        </row>
        <row r="17">
          <cell r="F17">
            <v>4.3600000000000003</v>
          </cell>
        </row>
        <row r="18">
          <cell r="F18">
            <v>3.73</v>
          </cell>
        </row>
        <row r="19">
          <cell r="F19">
            <v>-2.41</v>
          </cell>
        </row>
        <row r="20">
          <cell r="F20">
            <v>1.1299999999999999</v>
          </cell>
        </row>
        <row r="21">
          <cell r="F21">
            <v>20.21</v>
          </cell>
        </row>
        <row r="22">
          <cell r="F22">
            <v>-13.29</v>
          </cell>
        </row>
        <row r="23">
          <cell r="F23">
            <v>2.42</v>
          </cell>
        </row>
        <row r="24">
          <cell r="F24">
            <v>-0.04</v>
          </cell>
        </row>
        <row r="25">
          <cell r="F25">
            <v>-1.1299999999999999</v>
          </cell>
        </row>
        <row r="26">
          <cell r="F26">
            <v>-1.28</v>
          </cell>
        </row>
        <row r="27">
          <cell r="F27">
            <v>-4.05</v>
          </cell>
        </row>
        <row r="28">
          <cell r="F28">
            <v>1.91</v>
          </cell>
        </row>
        <row r="29">
          <cell r="F29">
            <v>-4.05</v>
          </cell>
        </row>
        <row r="30">
          <cell r="F30">
            <v>13.6</v>
          </cell>
        </row>
        <row r="31">
          <cell r="F31">
            <v>2.0099999999999998</v>
          </cell>
        </row>
        <row r="32">
          <cell r="F32">
            <v>6.9</v>
          </cell>
        </row>
        <row r="33">
          <cell r="F33">
            <v>-1.46</v>
          </cell>
        </row>
        <row r="34">
          <cell r="F34">
            <v>-3.9</v>
          </cell>
        </row>
        <row r="35">
          <cell r="F35">
            <v>-1.1200000000000001</v>
          </cell>
        </row>
        <row r="36">
          <cell r="F36">
            <v>-0.12</v>
          </cell>
        </row>
        <row r="37">
          <cell r="F37">
            <v>4.18</v>
          </cell>
        </row>
        <row r="38">
          <cell r="F38">
            <v>2.41</v>
          </cell>
        </row>
        <row r="39">
          <cell r="F39">
            <v>0.89</v>
          </cell>
        </row>
        <row r="40">
          <cell r="F40">
            <v>3.81</v>
          </cell>
        </row>
        <row r="41">
          <cell r="F41">
            <v>0.08</v>
          </cell>
        </row>
        <row r="42">
          <cell r="F42">
            <v>1.19</v>
          </cell>
        </row>
        <row r="43">
          <cell r="F43">
            <v>-7.55</v>
          </cell>
        </row>
        <row r="44">
          <cell r="F44">
            <v>-2.17</v>
          </cell>
        </row>
        <row r="45">
          <cell r="F45">
            <v>9.23</v>
          </cell>
        </row>
        <row r="46">
          <cell r="F46">
            <v>5.65</v>
          </cell>
        </row>
        <row r="47">
          <cell r="F47">
            <v>8.93</v>
          </cell>
        </row>
        <row r="48">
          <cell r="F48">
            <v>-1.7</v>
          </cell>
        </row>
        <row r="49">
          <cell r="F49">
            <v>-7.32</v>
          </cell>
        </row>
        <row r="50">
          <cell r="F50">
            <v>0.17</v>
          </cell>
        </row>
        <row r="51">
          <cell r="F51">
            <v>6.15</v>
          </cell>
        </row>
        <row r="52">
          <cell r="F52">
            <v>3.52</v>
          </cell>
        </row>
        <row r="53">
          <cell r="F53">
            <v>3.9</v>
          </cell>
        </row>
        <row r="54">
          <cell r="F54">
            <v>8.5500000000000007</v>
          </cell>
        </row>
        <row r="55">
          <cell r="F55">
            <v>-6.88</v>
          </cell>
        </row>
        <row r="56">
          <cell r="F56">
            <v>3.89</v>
          </cell>
        </row>
        <row r="57">
          <cell r="F57">
            <v>-5.29</v>
          </cell>
        </row>
        <row r="58">
          <cell r="F58">
            <v>7.32</v>
          </cell>
        </row>
        <row r="59">
          <cell r="F59">
            <v>-2.5</v>
          </cell>
        </row>
        <row r="60">
          <cell r="F60">
            <v>0.73</v>
          </cell>
        </row>
        <row r="61">
          <cell r="F61">
            <v>-2.11</v>
          </cell>
        </row>
        <row r="62">
          <cell r="F62">
            <v>0.55000000000000004</v>
          </cell>
        </row>
        <row r="63">
          <cell r="F63">
            <v>3.08</v>
          </cell>
        </row>
        <row r="64">
          <cell r="F64">
            <v>1.42</v>
          </cell>
        </row>
        <row r="65">
          <cell r="F65">
            <v>-4.49</v>
          </cell>
        </row>
        <row r="66">
          <cell r="F66">
            <v>-1.73</v>
          </cell>
        </row>
        <row r="67">
          <cell r="F67">
            <v>-3.36</v>
          </cell>
        </row>
        <row r="68">
          <cell r="F68">
            <v>-4.97</v>
          </cell>
        </row>
        <row r="69">
          <cell r="F69">
            <v>5.04</v>
          </cell>
        </row>
        <row r="70">
          <cell r="F70">
            <v>2.96</v>
          </cell>
        </row>
        <row r="71">
          <cell r="F71">
            <v>15.75</v>
          </cell>
        </row>
        <row r="72">
          <cell r="F72">
            <v>6.01</v>
          </cell>
        </row>
        <row r="73">
          <cell r="F73">
            <v>-7.17</v>
          </cell>
        </row>
        <row r="74">
          <cell r="F74">
            <v>-3.36</v>
          </cell>
        </row>
        <row r="75">
          <cell r="F75">
            <v>5.0599999999999996</v>
          </cell>
        </row>
        <row r="76">
          <cell r="F76">
            <v>-0.4</v>
          </cell>
        </row>
        <row r="77">
          <cell r="F77">
            <v>-3.62</v>
          </cell>
        </row>
        <row r="78">
          <cell r="F78">
            <v>3.46</v>
          </cell>
        </row>
        <row r="79">
          <cell r="F79">
            <v>-0.02</v>
          </cell>
        </row>
        <row r="80">
          <cell r="F80">
            <v>1.05</v>
          </cell>
        </row>
        <row r="81">
          <cell r="F81">
            <v>0.39</v>
          </cell>
        </row>
        <row r="82">
          <cell r="F82">
            <v>1.29</v>
          </cell>
        </row>
        <row r="83">
          <cell r="F83">
            <v>-0.56000000000000005</v>
          </cell>
        </row>
        <row r="84">
          <cell r="F84">
            <v>-3.32</v>
          </cell>
        </row>
        <row r="85">
          <cell r="F85">
            <v>4.3600000000000003</v>
          </cell>
        </row>
        <row r="86">
          <cell r="F86">
            <v>0.45</v>
          </cell>
        </row>
        <row r="87">
          <cell r="F87">
            <v>-1.99</v>
          </cell>
        </row>
        <row r="88">
          <cell r="F88">
            <v>1.8</v>
          </cell>
        </row>
        <row r="89">
          <cell r="F89">
            <v>4.46</v>
          </cell>
        </row>
        <row r="90">
          <cell r="F90">
            <v>-1.53</v>
          </cell>
        </row>
        <row r="91">
          <cell r="F91">
            <v>-0.38</v>
          </cell>
        </row>
        <row r="92">
          <cell r="F92">
            <v>-2.5</v>
          </cell>
        </row>
        <row r="93">
          <cell r="F93">
            <v>3.33</v>
          </cell>
        </row>
        <row r="94">
          <cell r="F94">
            <v>-2.63</v>
          </cell>
        </row>
        <row r="95">
          <cell r="F95">
            <v>8.92</v>
          </cell>
        </row>
        <row r="96">
          <cell r="F96">
            <v>0.73</v>
          </cell>
        </row>
        <row r="97">
          <cell r="F97">
            <v>-1.91</v>
          </cell>
        </row>
        <row r="98">
          <cell r="F98">
            <v>10.42</v>
          </cell>
        </row>
        <row r="99">
          <cell r="F99">
            <v>-13.67</v>
          </cell>
        </row>
        <row r="100">
          <cell r="F100">
            <v>13.33</v>
          </cell>
        </row>
        <row r="101">
          <cell r="F101">
            <v>-2.87</v>
          </cell>
        </row>
        <row r="102">
          <cell r="F102">
            <v>-1.82</v>
          </cell>
        </row>
        <row r="103">
          <cell r="F103">
            <v>-0.57999999999999996</v>
          </cell>
        </row>
        <row r="104">
          <cell r="F104">
            <v>-0.82</v>
          </cell>
        </row>
        <row r="105">
          <cell r="F105">
            <v>-1.52</v>
          </cell>
        </row>
        <row r="106">
          <cell r="F106">
            <v>-0.78</v>
          </cell>
        </row>
        <row r="107">
          <cell r="F107">
            <v>3.42</v>
          </cell>
        </row>
        <row r="108">
          <cell r="F108">
            <v>-3.07</v>
          </cell>
        </row>
        <row r="109">
          <cell r="F109">
            <v>-2.73</v>
          </cell>
        </row>
        <row r="110">
          <cell r="F110">
            <v>0.74</v>
          </cell>
        </row>
        <row r="111">
          <cell r="F111">
            <v>-2.73</v>
          </cell>
        </row>
        <row r="112">
          <cell r="F112">
            <v>5.33</v>
          </cell>
        </row>
        <row r="113">
          <cell r="F113">
            <v>6.72</v>
          </cell>
        </row>
        <row r="114">
          <cell r="F114">
            <v>-2.41</v>
          </cell>
        </row>
        <row r="115">
          <cell r="F115">
            <v>0.14000000000000001</v>
          </cell>
        </row>
        <row r="116">
          <cell r="F116">
            <v>0.01</v>
          </cell>
        </row>
        <row r="117">
          <cell r="F117">
            <v>-1.73</v>
          </cell>
        </row>
        <row r="118">
          <cell r="F118">
            <v>0.23</v>
          </cell>
        </row>
        <row r="119">
          <cell r="F119">
            <v>-2.09</v>
          </cell>
        </row>
        <row r="120">
          <cell r="F120">
            <v>-0.34</v>
          </cell>
        </row>
        <row r="121">
          <cell r="F121">
            <v>0.68</v>
          </cell>
        </row>
        <row r="122">
          <cell r="F122">
            <v>2.13</v>
          </cell>
        </row>
        <row r="123">
          <cell r="F123">
            <v>-3.27</v>
          </cell>
        </row>
        <row r="124">
          <cell r="F124">
            <v>-0.26</v>
          </cell>
        </row>
        <row r="125">
          <cell r="F125">
            <v>-0.56999999999999995</v>
          </cell>
        </row>
        <row r="126">
          <cell r="F126">
            <v>-1.25</v>
          </cell>
        </row>
        <row r="127">
          <cell r="F127">
            <v>-1.74</v>
          </cell>
        </row>
        <row r="128">
          <cell r="F128">
            <v>-3.35</v>
          </cell>
        </row>
        <row r="129">
          <cell r="F129">
            <v>-4.9800000000000004</v>
          </cell>
        </row>
        <row r="130">
          <cell r="F130">
            <v>2.2000000000000002</v>
          </cell>
        </row>
        <row r="131">
          <cell r="F131">
            <v>-4.4000000000000004</v>
          </cell>
        </row>
        <row r="132">
          <cell r="F132">
            <v>-0.36</v>
          </cell>
        </row>
        <row r="133">
          <cell r="F133">
            <v>-3.87</v>
          </cell>
        </row>
        <row r="134">
          <cell r="F134">
            <v>-0.26</v>
          </cell>
        </row>
        <row r="135">
          <cell r="F135">
            <v>4.3</v>
          </cell>
        </row>
        <row r="136">
          <cell r="F136">
            <v>-4.1100000000000003</v>
          </cell>
        </row>
        <row r="137">
          <cell r="F137">
            <v>-1.1599999999999999</v>
          </cell>
        </row>
        <row r="138">
          <cell r="F138">
            <v>1.85</v>
          </cell>
        </row>
        <row r="139">
          <cell r="F139">
            <v>-0.12</v>
          </cell>
        </row>
        <row r="140">
          <cell r="F140">
            <v>-10.07</v>
          </cell>
        </row>
        <row r="141">
          <cell r="F141">
            <v>1.95</v>
          </cell>
        </row>
        <row r="142">
          <cell r="F142">
            <v>-2.65</v>
          </cell>
        </row>
        <row r="143">
          <cell r="F143">
            <v>3.35</v>
          </cell>
        </row>
        <row r="144">
          <cell r="F144">
            <v>-5.86</v>
          </cell>
        </row>
        <row r="145">
          <cell r="F145">
            <v>-2.14</v>
          </cell>
        </row>
        <row r="146">
          <cell r="F146">
            <v>0.85</v>
          </cell>
        </row>
        <row r="147">
          <cell r="F147">
            <v>-1.1000000000000001</v>
          </cell>
        </row>
        <row r="148">
          <cell r="F148">
            <v>-2.2599999999999998</v>
          </cell>
        </row>
        <row r="149">
          <cell r="F149">
            <v>-7.96</v>
          </cell>
        </row>
        <row r="150">
          <cell r="F150">
            <v>3.79</v>
          </cell>
        </row>
        <row r="151">
          <cell r="F151">
            <v>-1.1200000000000001</v>
          </cell>
        </row>
        <row r="152">
          <cell r="F152">
            <v>-1.1200000000000001</v>
          </cell>
        </row>
        <row r="153">
          <cell r="F153">
            <v>-5.69</v>
          </cell>
        </row>
        <row r="154">
          <cell r="F154">
            <v>-0.44</v>
          </cell>
        </row>
        <row r="155">
          <cell r="F155">
            <v>-4.2</v>
          </cell>
        </row>
        <row r="156">
          <cell r="F156">
            <v>-0.6</v>
          </cell>
        </row>
        <row r="157">
          <cell r="F157">
            <v>1.07</v>
          </cell>
        </row>
        <row r="158">
          <cell r="F158">
            <v>-4.4000000000000004</v>
          </cell>
        </row>
        <row r="159">
          <cell r="F159">
            <v>0.75</v>
          </cell>
        </row>
        <row r="160">
          <cell r="F160">
            <v>-1.1200000000000001</v>
          </cell>
        </row>
        <row r="161">
          <cell r="F161">
            <v>-1.1200000000000001</v>
          </cell>
        </row>
        <row r="162">
          <cell r="F162">
            <v>-5.0199999999999996</v>
          </cell>
        </row>
        <row r="163">
          <cell r="F163">
            <v>1.74</v>
          </cell>
        </row>
        <row r="164">
          <cell r="F164">
            <v>-1.18</v>
          </cell>
        </row>
        <row r="165">
          <cell r="F165">
            <v>-6.89</v>
          </cell>
        </row>
        <row r="166">
          <cell r="F166">
            <v>-0.33</v>
          </cell>
        </row>
        <row r="167">
          <cell r="F167">
            <v>0.46</v>
          </cell>
        </row>
        <row r="168">
          <cell r="F168">
            <v>-4.42</v>
          </cell>
        </row>
        <row r="169">
          <cell r="F169">
            <v>-2.75</v>
          </cell>
        </row>
        <row r="170">
          <cell r="F170">
            <v>1.74</v>
          </cell>
        </row>
        <row r="171">
          <cell r="F171">
            <v>-1.1599999999999999</v>
          </cell>
        </row>
        <row r="172">
          <cell r="F172">
            <v>1.85</v>
          </cell>
        </row>
        <row r="173">
          <cell r="F173">
            <v>-0.04</v>
          </cell>
        </row>
        <row r="174">
          <cell r="F174">
            <v>-1.95</v>
          </cell>
        </row>
        <row r="175">
          <cell r="F175">
            <v>-0.23</v>
          </cell>
        </row>
        <row r="176">
          <cell r="F176">
            <v>-4.49</v>
          </cell>
        </row>
        <row r="177">
          <cell r="F177">
            <v>0.6</v>
          </cell>
        </row>
        <row r="178">
          <cell r="F178">
            <v>-0.89</v>
          </cell>
        </row>
        <row r="179">
          <cell r="F179">
            <v>3.06</v>
          </cell>
        </row>
        <row r="180">
          <cell r="F180">
            <v>-6.07</v>
          </cell>
        </row>
        <row r="181">
          <cell r="F181">
            <v>3.81</v>
          </cell>
        </row>
        <row r="182">
          <cell r="F182">
            <v>-4.53</v>
          </cell>
        </row>
        <row r="183">
          <cell r="F183">
            <v>-1.19</v>
          </cell>
        </row>
        <row r="184">
          <cell r="F184">
            <v>1.79</v>
          </cell>
        </row>
        <row r="185">
          <cell r="F185">
            <v>-0.27</v>
          </cell>
        </row>
        <row r="186">
          <cell r="F186">
            <v>8.6300000000000008</v>
          </cell>
        </row>
        <row r="187">
          <cell r="F187">
            <v>-8.26</v>
          </cell>
        </row>
        <row r="188">
          <cell r="F188">
            <v>1.9</v>
          </cell>
        </row>
        <row r="189">
          <cell r="F189">
            <v>-3.02</v>
          </cell>
        </row>
        <row r="190">
          <cell r="F190">
            <v>2.23</v>
          </cell>
        </row>
        <row r="191">
          <cell r="F191">
            <v>-3.29</v>
          </cell>
        </row>
        <row r="192">
          <cell r="F192">
            <v>3.16</v>
          </cell>
        </row>
        <row r="193">
          <cell r="F193">
            <v>0.16</v>
          </cell>
        </row>
        <row r="194">
          <cell r="F194">
            <v>-2.9</v>
          </cell>
        </row>
        <row r="195">
          <cell r="F195">
            <v>-0.81</v>
          </cell>
        </row>
        <row r="196">
          <cell r="F196">
            <v>-0.71</v>
          </cell>
        </row>
        <row r="197">
          <cell r="F197">
            <v>-0.28999999999999998</v>
          </cell>
        </row>
        <row r="198">
          <cell r="F198">
            <v>-4.3</v>
          </cell>
        </row>
        <row r="199">
          <cell r="F199">
            <v>7.0000000000000007E-2</v>
          </cell>
        </row>
        <row r="200">
          <cell r="F200">
            <v>9.98</v>
          </cell>
        </row>
        <row r="201">
          <cell r="F201">
            <v>-4.63</v>
          </cell>
        </row>
        <row r="202">
          <cell r="F202">
            <v>0.14000000000000001</v>
          </cell>
        </row>
        <row r="203">
          <cell r="F203">
            <v>1.02</v>
          </cell>
        </row>
        <row r="204">
          <cell r="F204">
            <v>0.45</v>
          </cell>
        </row>
        <row r="205">
          <cell r="F205">
            <v>-4.3099999999999996</v>
          </cell>
        </row>
        <row r="206">
          <cell r="F206">
            <v>-1.66</v>
          </cell>
        </row>
        <row r="207">
          <cell r="F207">
            <v>3.86</v>
          </cell>
        </row>
        <row r="208">
          <cell r="F208">
            <v>-3.07</v>
          </cell>
        </row>
        <row r="209">
          <cell r="F209">
            <v>-4.74</v>
          </cell>
        </row>
        <row r="210">
          <cell r="F210">
            <v>-0.86</v>
          </cell>
        </row>
        <row r="211">
          <cell r="F211">
            <v>10.9</v>
          </cell>
        </row>
        <row r="212">
          <cell r="F212">
            <v>-3.74</v>
          </cell>
        </row>
        <row r="213">
          <cell r="F213">
            <v>-0.44</v>
          </cell>
        </row>
        <row r="214">
          <cell r="F214">
            <v>-3.73</v>
          </cell>
        </row>
        <row r="215">
          <cell r="F215">
            <v>0.67</v>
          </cell>
        </row>
        <row r="216">
          <cell r="F216">
            <v>-1.91</v>
          </cell>
        </row>
        <row r="217">
          <cell r="F217">
            <v>1.26</v>
          </cell>
        </row>
        <row r="218">
          <cell r="F218">
            <v>-3.82</v>
          </cell>
        </row>
        <row r="219">
          <cell r="F219">
            <v>-2.67</v>
          </cell>
        </row>
        <row r="220">
          <cell r="F220">
            <v>-2.7</v>
          </cell>
        </row>
        <row r="221">
          <cell r="F221">
            <v>0.72</v>
          </cell>
        </row>
        <row r="222">
          <cell r="F222">
            <v>-2.2599999999999998</v>
          </cell>
        </row>
        <row r="223">
          <cell r="F223">
            <v>2.0099999999999998</v>
          </cell>
        </row>
        <row r="224">
          <cell r="F224">
            <v>-4.04</v>
          </cell>
        </row>
        <row r="225">
          <cell r="F225">
            <v>-4.1100000000000003</v>
          </cell>
        </row>
        <row r="226">
          <cell r="F226">
            <v>2.3199999999999998</v>
          </cell>
        </row>
        <row r="227">
          <cell r="F227">
            <v>-1.36</v>
          </cell>
        </row>
        <row r="228">
          <cell r="F228">
            <v>2.0699999999999998</v>
          </cell>
        </row>
        <row r="229">
          <cell r="F229">
            <v>-2.89</v>
          </cell>
        </row>
        <row r="230">
          <cell r="F230">
            <v>0.94</v>
          </cell>
        </row>
        <row r="231">
          <cell r="F231">
            <v>-5.0599999999999996</v>
          </cell>
        </row>
        <row r="232">
          <cell r="F232">
            <v>-0.87</v>
          </cell>
        </row>
        <row r="233">
          <cell r="F233">
            <v>9.1</v>
          </cell>
        </row>
        <row r="234">
          <cell r="F234">
            <v>3.86</v>
          </cell>
        </row>
        <row r="235">
          <cell r="F235">
            <v>-13.97</v>
          </cell>
        </row>
        <row r="236">
          <cell r="F236">
            <v>-0.7</v>
          </cell>
        </row>
        <row r="237">
          <cell r="F237">
            <v>10.83</v>
          </cell>
        </row>
        <row r="238">
          <cell r="F238">
            <v>-0.19</v>
          </cell>
        </row>
        <row r="239">
          <cell r="F239">
            <v>0.41</v>
          </cell>
        </row>
        <row r="240">
          <cell r="F240">
            <v>2.4500000000000002</v>
          </cell>
        </row>
        <row r="241">
          <cell r="F241">
            <v>16.66</v>
          </cell>
        </row>
        <row r="242">
          <cell r="F242">
            <v>-3.01</v>
          </cell>
        </row>
        <row r="243">
          <cell r="F243">
            <v>-7.83</v>
          </cell>
        </row>
        <row r="244">
          <cell r="F244">
            <v>-1.65</v>
          </cell>
        </row>
        <row r="245">
          <cell r="F245">
            <v>6.53</v>
          </cell>
        </row>
        <row r="246">
          <cell r="F246">
            <v>-11.44</v>
          </cell>
        </row>
        <row r="247">
          <cell r="F247">
            <v>-1.04</v>
          </cell>
        </row>
        <row r="248">
          <cell r="F248">
            <v>0.85</v>
          </cell>
        </row>
        <row r="249">
          <cell r="F249">
            <v>18.13</v>
          </cell>
        </row>
      </sheetData>
      <sheetData sheetId="4"/>
    </sheetDataSet>
  </externalBook>
</externalLink>
</file>

<file path=xl/externalLinks/externalLink2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FE2011"/>
      <sheetName val="Q1"/>
      <sheetName val="Q2- Q3"/>
      <sheetName val="Q4"/>
      <sheetName val="Q5"/>
    </sheetNames>
    <sheetDataSet>
      <sheetData sheetId="0"/>
      <sheetData sheetId="1"/>
      <sheetData sheetId="2">
        <row r="2">
          <cell r="F2">
            <v>22.93</v>
          </cell>
        </row>
        <row r="3">
          <cell r="F3">
            <v>26.77</v>
          </cell>
        </row>
        <row r="4">
          <cell r="F4">
            <v>24.3</v>
          </cell>
        </row>
        <row r="5">
          <cell r="F5">
            <v>24.33</v>
          </cell>
        </row>
        <row r="6">
          <cell r="F6">
            <v>23.07</v>
          </cell>
        </row>
        <row r="7">
          <cell r="F7">
            <v>32.86</v>
          </cell>
        </row>
        <row r="8">
          <cell r="F8">
            <v>52.2</v>
          </cell>
        </row>
        <row r="9">
          <cell r="F9">
            <v>55.64</v>
          </cell>
        </row>
        <row r="10">
          <cell r="F10">
            <v>26</v>
          </cell>
        </row>
        <row r="11">
          <cell r="F11">
            <v>25</v>
          </cell>
        </row>
        <row r="12">
          <cell r="F12">
            <v>26.8</v>
          </cell>
        </row>
        <row r="13">
          <cell r="F13">
            <v>32.299999999999997</v>
          </cell>
        </row>
        <row r="14">
          <cell r="F14">
            <v>36.770000000000003</v>
          </cell>
        </row>
        <row r="15">
          <cell r="F15">
            <v>41.35</v>
          </cell>
        </row>
        <row r="16">
          <cell r="F16">
            <v>37.06</v>
          </cell>
        </row>
        <row r="17">
          <cell r="F17">
            <v>30.85</v>
          </cell>
        </row>
        <row r="18">
          <cell r="F18">
            <v>55.64</v>
          </cell>
        </row>
        <row r="19">
          <cell r="F19">
            <v>34.86</v>
          </cell>
        </row>
        <row r="20">
          <cell r="F20">
            <v>37.06</v>
          </cell>
        </row>
        <row r="21">
          <cell r="F21">
            <v>36.03</v>
          </cell>
        </row>
        <row r="22">
          <cell r="F22">
            <v>24.7</v>
          </cell>
        </row>
        <row r="23">
          <cell r="F23">
            <v>36.47</v>
          </cell>
        </row>
        <row r="24">
          <cell r="F24">
            <v>32.86</v>
          </cell>
        </row>
        <row r="25">
          <cell r="F25">
            <v>36.47</v>
          </cell>
        </row>
        <row r="26">
          <cell r="F26">
            <v>32.86</v>
          </cell>
        </row>
        <row r="27">
          <cell r="F27">
            <v>54.25</v>
          </cell>
        </row>
        <row r="28">
          <cell r="F28">
            <v>52.6</v>
          </cell>
        </row>
        <row r="29">
          <cell r="F29">
            <v>56.42</v>
          </cell>
        </row>
        <row r="30">
          <cell r="F30">
            <v>41.41</v>
          </cell>
        </row>
        <row r="31">
          <cell r="F31">
            <v>35.159999999999997</v>
          </cell>
        </row>
        <row r="32">
          <cell r="F32">
            <v>34.74</v>
          </cell>
        </row>
        <row r="33">
          <cell r="F33">
            <v>34.9</v>
          </cell>
        </row>
        <row r="34">
          <cell r="F34">
            <v>30.6</v>
          </cell>
        </row>
        <row r="35">
          <cell r="F35">
            <v>31.7</v>
          </cell>
        </row>
        <row r="36">
          <cell r="F36">
            <v>47.85</v>
          </cell>
        </row>
        <row r="37">
          <cell r="F37">
            <v>50.24</v>
          </cell>
        </row>
        <row r="38">
          <cell r="F38">
            <v>47.2</v>
          </cell>
        </row>
        <row r="39">
          <cell r="F39">
            <v>46.9</v>
          </cell>
        </row>
        <row r="40">
          <cell r="F40">
            <v>28.4</v>
          </cell>
        </row>
        <row r="41">
          <cell r="F41">
            <v>27.97</v>
          </cell>
        </row>
        <row r="42">
          <cell r="F42">
            <v>50.4</v>
          </cell>
        </row>
        <row r="43">
          <cell r="F43">
            <v>54.05</v>
          </cell>
        </row>
        <row r="44">
          <cell r="F44">
            <v>59.7</v>
          </cell>
        </row>
        <row r="45">
          <cell r="F45">
            <v>52.75</v>
          </cell>
        </row>
        <row r="46">
          <cell r="F46">
            <v>40</v>
          </cell>
        </row>
        <row r="47">
          <cell r="F47">
            <v>40.9</v>
          </cell>
        </row>
        <row r="48">
          <cell r="F48">
            <v>40.5</v>
          </cell>
        </row>
        <row r="49">
          <cell r="F49">
            <v>29.95</v>
          </cell>
        </row>
        <row r="50">
          <cell r="F50">
            <v>31.4</v>
          </cell>
        </row>
        <row r="51">
          <cell r="F51">
            <v>57</v>
          </cell>
        </row>
        <row r="52">
          <cell r="F52">
            <v>46.5</v>
          </cell>
        </row>
        <row r="53">
          <cell r="F53">
            <v>49.6</v>
          </cell>
        </row>
        <row r="54">
          <cell r="F54">
            <v>42</v>
          </cell>
        </row>
        <row r="55">
          <cell r="F55">
            <v>49.95</v>
          </cell>
        </row>
        <row r="56">
          <cell r="F56">
            <v>45.3</v>
          </cell>
        </row>
        <row r="57">
          <cell r="F57">
            <v>45.5</v>
          </cell>
        </row>
        <row r="58">
          <cell r="F58">
            <v>42.8</v>
          </cell>
        </row>
        <row r="59">
          <cell r="F59">
            <v>43.7</v>
          </cell>
        </row>
        <row r="60">
          <cell r="F60">
            <v>42.9</v>
          </cell>
        </row>
        <row r="61">
          <cell r="F61">
            <v>43.26</v>
          </cell>
        </row>
        <row r="62">
          <cell r="F62">
            <v>37.590000000000003</v>
          </cell>
        </row>
        <row r="63">
          <cell r="F63">
            <v>36.659999999999997</v>
          </cell>
        </row>
        <row r="64">
          <cell r="F64">
            <v>34.43</v>
          </cell>
        </row>
        <row r="65">
          <cell r="F65">
            <v>31.37</v>
          </cell>
        </row>
        <row r="66">
          <cell r="F66">
            <v>41.57</v>
          </cell>
        </row>
        <row r="67">
          <cell r="F67">
            <v>44.71</v>
          </cell>
        </row>
        <row r="68">
          <cell r="F68">
            <v>59.54</v>
          </cell>
        </row>
        <row r="69">
          <cell r="F69">
            <v>59.44</v>
          </cell>
        </row>
        <row r="70">
          <cell r="F70">
            <v>46.2</v>
          </cell>
        </row>
        <row r="71">
          <cell r="F71">
            <v>41.4</v>
          </cell>
        </row>
        <row r="72">
          <cell r="F72">
            <v>44.52</v>
          </cell>
        </row>
        <row r="73">
          <cell r="F73">
            <v>42.5</v>
          </cell>
        </row>
        <row r="74">
          <cell r="F74">
            <v>35.799999999999997</v>
          </cell>
        </row>
        <row r="75">
          <cell r="F75">
            <v>23.4</v>
          </cell>
        </row>
        <row r="76">
          <cell r="F76">
            <v>33.049900000000001</v>
          </cell>
        </row>
        <row r="77">
          <cell r="F77">
            <v>33.603200000000001</v>
          </cell>
        </row>
        <row r="78">
          <cell r="F78">
            <v>42</v>
          </cell>
        </row>
        <row r="79">
          <cell r="F79">
            <v>37.487400000000001</v>
          </cell>
        </row>
        <row r="80">
          <cell r="F80">
            <v>36.1</v>
          </cell>
        </row>
        <row r="81">
          <cell r="F81">
            <v>39.4</v>
          </cell>
        </row>
        <row r="82">
          <cell r="F82">
            <v>44.7</v>
          </cell>
        </row>
        <row r="83">
          <cell r="F83">
            <v>42.5</v>
          </cell>
        </row>
        <row r="84">
          <cell r="F84">
            <v>41.5</v>
          </cell>
        </row>
        <row r="85">
          <cell r="F85">
            <v>43.5</v>
          </cell>
        </row>
        <row r="86">
          <cell r="F86">
            <v>40.5</v>
          </cell>
        </row>
        <row r="87">
          <cell r="F87">
            <v>39.700000000000003</v>
          </cell>
        </row>
        <row r="88">
          <cell r="F88">
            <v>40.807499999999997</v>
          </cell>
        </row>
        <row r="89">
          <cell r="F89">
            <v>37.979999999999997</v>
          </cell>
        </row>
        <row r="90">
          <cell r="F90">
            <v>36.752800000000001</v>
          </cell>
        </row>
        <row r="91">
          <cell r="F91">
            <v>33.4</v>
          </cell>
        </row>
        <row r="92">
          <cell r="F92">
            <v>34.5</v>
          </cell>
        </row>
        <row r="93">
          <cell r="F93">
            <v>32.4</v>
          </cell>
        </row>
        <row r="94">
          <cell r="F94">
            <v>39.700000000000003</v>
          </cell>
        </row>
        <row r="95">
          <cell r="F95">
            <v>51.6</v>
          </cell>
        </row>
        <row r="96">
          <cell r="F96">
            <v>34.700000000000003</v>
          </cell>
        </row>
        <row r="97">
          <cell r="F97">
            <v>47.1</v>
          </cell>
        </row>
        <row r="98">
          <cell r="F98">
            <v>35.722200000000001</v>
          </cell>
        </row>
        <row r="99">
          <cell r="F99">
            <v>37.999699999999997</v>
          </cell>
        </row>
        <row r="100">
          <cell r="F100">
            <v>31.227399999999999</v>
          </cell>
        </row>
        <row r="101">
          <cell r="F101">
            <v>30.547999999999998</v>
          </cell>
        </row>
        <row r="102">
          <cell r="F102">
            <v>35.496600000000001</v>
          </cell>
        </row>
        <row r="103">
          <cell r="F103">
            <v>35.496600000000001</v>
          </cell>
        </row>
        <row r="104">
          <cell r="F104">
            <v>33.603200000000001</v>
          </cell>
        </row>
        <row r="105">
          <cell r="F105">
            <v>29.837800000000001</v>
          </cell>
        </row>
        <row r="106">
          <cell r="F106">
            <v>27.730699999999999</v>
          </cell>
        </row>
        <row r="107">
          <cell r="F107">
            <v>29.837800000000001</v>
          </cell>
        </row>
        <row r="108">
          <cell r="F108">
            <v>27.730699999999999</v>
          </cell>
        </row>
        <row r="109">
          <cell r="F109">
            <v>37.9</v>
          </cell>
        </row>
        <row r="110">
          <cell r="F110">
            <v>34.5</v>
          </cell>
        </row>
        <row r="111">
          <cell r="F111">
            <v>33.9</v>
          </cell>
        </row>
        <row r="112">
          <cell r="F112">
            <v>37.299799999999998</v>
          </cell>
        </row>
        <row r="113">
          <cell r="F113">
            <v>36.543999999999997</v>
          </cell>
        </row>
        <row r="114">
          <cell r="F114">
            <v>36.920200000000001</v>
          </cell>
        </row>
        <row r="115">
          <cell r="F115">
            <v>37.425899999999999</v>
          </cell>
        </row>
        <row r="116">
          <cell r="F116">
            <v>35.435400000000001</v>
          </cell>
        </row>
        <row r="117">
          <cell r="F117">
            <v>35.890999999999998</v>
          </cell>
        </row>
        <row r="118">
          <cell r="F118">
            <v>43.297899999999998</v>
          </cell>
        </row>
        <row r="119">
          <cell r="F119">
            <v>45.5991</v>
          </cell>
        </row>
        <row r="120">
          <cell r="F120">
            <v>41.7</v>
          </cell>
        </row>
        <row r="121">
          <cell r="F121">
            <v>38.700000000000003</v>
          </cell>
        </row>
        <row r="122">
          <cell r="F122">
            <v>38.700000000000003</v>
          </cell>
        </row>
        <row r="123">
          <cell r="F123">
            <v>37.5899</v>
          </cell>
        </row>
        <row r="124">
          <cell r="F124">
            <v>36.655700000000003</v>
          </cell>
        </row>
        <row r="125">
          <cell r="F125">
            <v>34.434100000000001</v>
          </cell>
        </row>
        <row r="126">
          <cell r="F126">
            <v>31.366900000000001</v>
          </cell>
        </row>
        <row r="127">
          <cell r="F127">
            <v>32.200000000000003</v>
          </cell>
        </row>
        <row r="128">
          <cell r="F128">
            <v>28.1</v>
          </cell>
        </row>
        <row r="129">
          <cell r="F129">
            <v>25.7</v>
          </cell>
        </row>
        <row r="130">
          <cell r="F130">
            <v>27.8</v>
          </cell>
        </row>
        <row r="131">
          <cell r="F131">
            <v>25.6</v>
          </cell>
        </row>
        <row r="132">
          <cell r="F132">
            <v>27.2</v>
          </cell>
        </row>
        <row r="133">
          <cell r="F133">
            <v>31.364100000000001</v>
          </cell>
        </row>
        <row r="134">
          <cell r="F134">
            <v>31.363900000000001</v>
          </cell>
        </row>
        <row r="135">
          <cell r="F135">
            <v>28.716000000000001</v>
          </cell>
        </row>
        <row r="136">
          <cell r="F136">
            <v>28.700900000000001</v>
          </cell>
        </row>
        <row r="137">
          <cell r="F137">
            <v>24.4</v>
          </cell>
        </row>
        <row r="138">
          <cell r="F138">
            <v>25.6</v>
          </cell>
        </row>
        <row r="139">
          <cell r="F139">
            <v>24.6</v>
          </cell>
        </row>
        <row r="140">
          <cell r="F140">
            <v>25.6</v>
          </cell>
        </row>
        <row r="141">
          <cell r="F141">
            <v>28.566800000000001</v>
          </cell>
        </row>
        <row r="142">
          <cell r="F142">
            <v>28.567399999999999</v>
          </cell>
        </row>
        <row r="143">
          <cell r="F143">
            <v>25.897500000000001</v>
          </cell>
        </row>
        <row r="144">
          <cell r="F144">
            <v>25.897200000000002</v>
          </cell>
        </row>
        <row r="145">
          <cell r="F145">
            <v>19.5139</v>
          </cell>
        </row>
        <row r="146">
          <cell r="F146">
            <v>30.45</v>
          </cell>
        </row>
        <row r="147">
          <cell r="F147">
            <v>21.473400000000002</v>
          </cell>
        </row>
        <row r="148">
          <cell r="F148">
            <v>21.473400000000002</v>
          </cell>
        </row>
        <row r="149">
          <cell r="F149">
            <v>21.473400000000002</v>
          </cell>
        </row>
        <row r="150">
          <cell r="F150">
            <v>23</v>
          </cell>
        </row>
        <row r="151">
          <cell r="F151">
            <v>21.8</v>
          </cell>
        </row>
        <row r="152">
          <cell r="F152">
            <v>23</v>
          </cell>
        </row>
        <row r="153">
          <cell r="F153">
            <v>21.641200000000001</v>
          </cell>
        </row>
        <row r="154">
          <cell r="F154">
            <v>18.600000000000001</v>
          </cell>
        </row>
        <row r="155">
          <cell r="F155">
            <v>21.2</v>
          </cell>
        </row>
        <row r="156">
          <cell r="F156">
            <v>21.473400000000002</v>
          </cell>
        </row>
        <row r="157">
          <cell r="F157">
            <v>21.473400000000002</v>
          </cell>
        </row>
        <row r="158">
          <cell r="F158">
            <v>21.473400000000002</v>
          </cell>
        </row>
        <row r="159">
          <cell r="F159">
            <v>22.8</v>
          </cell>
        </row>
        <row r="160">
          <cell r="F160">
            <v>21.8</v>
          </cell>
        </row>
        <row r="161">
          <cell r="F161">
            <v>21.628499999999999</v>
          </cell>
        </row>
        <row r="162">
          <cell r="F162">
            <v>21.9</v>
          </cell>
        </row>
        <row r="163">
          <cell r="F163">
            <v>21.2</v>
          </cell>
        </row>
        <row r="164">
          <cell r="F164">
            <v>17.7</v>
          </cell>
        </row>
        <row r="165">
          <cell r="F165">
            <v>20.6</v>
          </cell>
        </row>
        <row r="166">
          <cell r="F166">
            <v>22.8</v>
          </cell>
        </row>
        <row r="167">
          <cell r="F167">
            <v>21.8</v>
          </cell>
        </row>
        <row r="168">
          <cell r="F168">
            <v>21.651499999999999</v>
          </cell>
        </row>
        <row r="169">
          <cell r="F169">
            <v>35</v>
          </cell>
        </row>
        <row r="170">
          <cell r="F170">
            <v>35</v>
          </cell>
        </row>
        <row r="171">
          <cell r="F171">
            <v>37</v>
          </cell>
        </row>
        <row r="172">
          <cell r="F172">
            <v>34</v>
          </cell>
        </row>
        <row r="173">
          <cell r="F173">
            <v>30.049299999999999</v>
          </cell>
        </row>
        <row r="174">
          <cell r="F174">
            <v>21.7</v>
          </cell>
        </row>
        <row r="175">
          <cell r="F175">
            <v>32.299999999999997</v>
          </cell>
        </row>
        <row r="176">
          <cell r="F176">
            <v>27.2</v>
          </cell>
        </row>
        <row r="177">
          <cell r="F177">
            <v>36.799999999999997</v>
          </cell>
        </row>
        <row r="178">
          <cell r="F178">
            <v>35.5</v>
          </cell>
        </row>
        <row r="179">
          <cell r="F179">
            <v>30.4</v>
          </cell>
        </row>
        <row r="180">
          <cell r="F180">
            <v>29.4</v>
          </cell>
        </row>
        <row r="181">
          <cell r="F181">
            <v>34.762999999999998</v>
          </cell>
        </row>
        <row r="182">
          <cell r="F182">
            <v>34.767499999999998</v>
          </cell>
        </row>
        <row r="183">
          <cell r="F183">
            <v>32.799999999999997</v>
          </cell>
        </row>
        <row r="184">
          <cell r="F184">
            <v>21.7</v>
          </cell>
        </row>
        <row r="185">
          <cell r="F185">
            <v>40.299999999999997</v>
          </cell>
        </row>
        <row r="186">
          <cell r="F186">
            <v>37.299999999999997</v>
          </cell>
        </row>
        <row r="187">
          <cell r="F187">
            <v>35.799999999999997</v>
          </cell>
        </row>
        <row r="188">
          <cell r="F188">
            <v>24.1556</v>
          </cell>
        </row>
        <row r="189">
          <cell r="F189">
            <v>43.2</v>
          </cell>
        </row>
        <row r="190">
          <cell r="F190">
            <v>42.97</v>
          </cell>
        </row>
        <row r="191">
          <cell r="F191">
            <v>34.54</v>
          </cell>
        </row>
        <row r="192">
          <cell r="F192">
            <v>34.54</v>
          </cell>
        </row>
        <row r="193">
          <cell r="F193">
            <v>35.51</v>
          </cell>
        </row>
        <row r="194">
          <cell r="F194">
            <v>35.99</v>
          </cell>
        </row>
        <row r="195">
          <cell r="F195">
            <v>32.29</v>
          </cell>
        </row>
        <row r="196">
          <cell r="F196">
            <v>28.17</v>
          </cell>
        </row>
        <row r="197">
          <cell r="F197">
            <v>32.4</v>
          </cell>
        </row>
        <row r="198">
          <cell r="F198">
            <v>24.2</v>
          </cell>
        </row>
        <row r="199">
          <cell r="F199">
            <v>24.2</v>
          </cell>
        </row>
        <row r="200">
          <cell r="F200">
            <v>29</v>
          </cell>
        </row>
        <row r="201">
          <cell r="F201">
            <v>29</v>
          </cell>
        </row>
        <row r="202">
          <cell r="F202">
            <v>21.2</v>
          </cell>
        </row>
        <row r="203">
          <cell r="F203">
            <v>31.2</v>
          </cell>
        </row>
        <row r="204">
          <cell r="F204">
            <v>27.29</v>
          </cell>
        </row>
        <row r="205">
          <cell r="F205">
            <v>32.9</v>
          </cell>
        </row>
        <row r="206">
          <cell r="F206">
            <v>28.5</v>
          </cell>
        </row>
        <row r="207">
          <cell r="F207">
            <v>28.5</v>
          </cell>
        </row>
        <row r="208">
          <cell r="F208">
            <v>32.4</v>
          </cell>
        </row>
        <row r="209">
          <cell r="F209">
            <v>29</v>
          </cell>
        </row>
        <row r="210">
          <cell r="F210">
            <v>24.2</v>
          </cell>
        </row>
        <row r="211">
          <cell r="F211">
            <v>21.2</v>
          </cell>
        </row>
        <row r="212">
          <cell r="F212">
            <v>27.44</v>
          </cell>
        </row>
        <row r="213">
          <cell r="F213">
            <v>37.4</v>
          </cell>
        </row>
        <row r="214">
          <cell r="F214">
            <v>34.9</v>
          </cell>
        </row>
        <row r="215">
          <cell r="F215">
            <v>24.79</v>
          </cell>
        </row>
        <row r="216">
          <cell r="F216">
            <v>23.6</v>
          </cell>
        </row>
        <row r="217">
          <cell r="F217">
            <v>31.5</v>
          </cell>
        </row>
        <row r="218">
          <cell r="F218">
            <v>34.4</v>
          </cell>
        </row>
        <row r="219">
          <cell r="F219">
            <v>33.299999999999997</v>
          </cell>
        </row>
        <row r="220">
          <cell r="F220">
            <v>41.2</v>
          </cell>
        </row>
        <row r="221">
          <cell r="F221">
            <v>33.119999999999997</v>
          </cell>
        </row>
        <row r="222">
          <cell r="F222">
            <v>32.799999999999997</v>
          </cell>
        </row>
        <row r="223">
          <cell r="F223">
            <v>37.6</v>
          </cell>
        </row>
        <row r="224">
          <cell r="F224">
            <v>37.04</v>
          </cell>
        </row>
        <row r="225">
          <cell r="F225">
            <v>40.11</v>
          </cell>
        </row>
        <row r="226">
          <cell r="F226">
            <v>37.14</v>
          </cell>
        </row>
        <row r="227">
          <cell r="F227">
            <v>34.26</v>
          </cell>
        </row>
        <row r="228">
          <cell r="F228">
            <v>29.5</v>
          </cell>
        </row>
        <row r="229">
          <cell r="F229">
            <v>33.200000000000003</v>
          </cell>
        </row>
        <row r="230">
          <cell r="F230">
            <v>49.1</v>
          </cell>
        </row>
        <row r="231">
          <cell r="F231">
            <v>50.8</v>
          </cell>
        </row>
        <row r="232">
          <cell r="F232">
            <v>21.9</v>
          </cell>
        </row>
        <row r="233">
          <cell r="F233">
            <v>24.3</v>
          </cell>
        </row>
        <row r="234">
          <cell r="F234">
            <v>48.7</v>
          </cell>
        </row>
        <row r="235">
          <cell r="F235">
            <v>46.2</v>
          </cell>
        </row>
        <row r="236">
          <cell r="F236">
            <v>43.43</v>
          </cell>
        </row>
        <row r="237">
          <cell r="F237">
            <v>44.8</v>
          </cell>
        </row>
        <row r="238">
          <cell r="F238">
            <v>59.9</v>
          </cell>
        </row>
        <row r="239">
          <cell r="F239">
            <v>51.79</v>
          </cell>
        </row>
        <row r="240">
          <cell r="F240">
            <v>34.03</v>
          </cell>
        </row>
        <row r="241">
          <cell r="F241">
            <v>39.44</v>
          </cell>
        </row>
        <row r="242">
          <cell r="F242">
            <v>46.9</v>
          </cell>
        </row>
        <row r="243">
          <cell r="F243">
            <v>30.3</v>
          </cell>
        </row>
        <row r="244">
          <cell r="F244">
            <v>31.3</v>
          </cell>
        </row>
        <row r="245">
          <cell r="F245">
            <v>34.4</v>
          </cell>
        </row>
      </sheetData>
      <sheetData sheetId="3"/>
      <sheetData sheetId="4"/>
    </sheetDataSet>
  </externalBook>
</externalLink>
</file>

<file path=xl/externalLinks/externalLink3.xml><?xml version="1.0" encoding="utf-8"?>
<externalLink xmlns="http://purl.oclc.org/ooxml/spreadsheetml/main" xmlns:mc="http://schemas.openxmlformats.org/markup-compatibility/2006" xmlns:x14="http://schemas.microsoft.com/office/spreadsheetml/2009/9/main" mc:Ignorable="x14">
  <externalBook xmlns:r="http://purl.oclc.org/ooxml/officeDocument/relationships" r:id="rId1">
    <sheetNames>
      <sheetName val="FE2011"/>
      <sheetName val="Q1"/>
      <sheetName val="Q2- Q3"/>
      <sheetName val="Q4"/>
      <sheetName val="Q5"/>
      <sheetName val="( Q4 )"/>
    </sheetNames>
    <sheetDataSet>
      <sheetData sheetId="0"/>
      <sheetData sheetId="1"/>
      <sheetData sheetId="2"/>
      <sheetData sheetId="3">
        <row r="6">
          <cell r="E6">
            <v>16.18</v>
          </cell>
        </row>
        <row r="7">
          <cell r="E7">
            <v>11.38</v>
          </cell>
        </row>
        <row r="8">
          <cell r="E8">
            <v>7.03</v>
          </cell>
        </row>
        <row r="9">
          <cell r="E9">
            <v>9.85</v>
          </cell>
        </row>
        <row r="10">
          <cell r="E10">
            <v>19.420000000000002</v>
          </cell>
        </row>
        <row r="11">
          <cell r="E11">
            <v>19.73</v>
          </cell>
          <cell r="N11">
            <v>12.29</v>
          </cell>
        </row>
        <row r="12">
          <cell r="E12">
            <v>15.49</v>
          </cell>
        </row>
        <row r="13">
          <cell r="E13">
            <v>-5.39</v>
          </cell>
        </row>
        <row r="14">
          <cell r="E14">
            <v>9.48</v>
          </cell>
        </row>
        <row r="15">
          <cell r="E15">
            <v>7.77</v>
          </cell>
        </row>
        <row r="16">
          <cell r="E16">
            <v>19.64</v>
          </cell>
        </row>
        <row r="17">
          <cell r="E17">
            <v>11.42</v>
          </cell>
        </row>
        <row r="18">
          <cell r="E18">
            <v>13.72</v>
          </cell>
        </row>
        <row r="19">
          <cell r="E19">
            <v>12.59</v>
          </cell>
        </row>
        <row r="20">
          <cell r="E20">
            <v>5.63</v>
          </cell>
        </row>
        <row r="21">
          <cell r="E21">
            <v>15.38</v>
          </cell>
        </row>
        <row r="22">
          <cell r="E22">
            <v>11.98</v>
          </cell>
        </row>
        <row r="23">
          <cell r="E23">
            <v>11.98</v>
          </cell>
        </row>
        <row r="24">
          <cell r="E24">
            <v>11.98</v>
          </cell>
        </row>
        <row r="25">
          <cell r="E25">
            <v>2.41</v>
          </cell>
        </row>
        <row r="26">
          <cell r="E26">
            <v>21.69</v>
          </cell>
        </row>
        <row r="27">
          <cell r="E27">
            <v>13.2</v>
          </cell>
        </row>
        <row r="28">
          <cell r="E28">
            <v>13.2</v>
          </cell>
        </row>
        <row r="29">
          <cell r="E29">
            <v>13.2</v>
          </cell>
        </row>
        <row r="30">
          <cell r="E30">
            <v>19.29</v>
          </cell>
        </row>
        <row r="31">
          <cell r="E31">
            <v>15.33</v>
          </cell>
        </row>
        <row r="32">
          <cell r="E32">
            <v>15.33</v>
          </cell>
        </row>
        <row r="33">
          <cell r="E33">
            <v>6.2</v>
          </cell>
        </row>
        <row r="34">
          <cell r="E34">
            <v>12.14</v>
          </cell>
        </row>
        <row r="35">
          <cell r="E35">
            <v>13.01</v>
          </cell>
        </row>
        <row r="36">
          <cell r="E36">
            <v>12.44</v>
          </cell>
        </row>
        <row r="37">
          <cell r="E37">
            <v>3.74</v>
          </cell>
        </row>
        <row r="38">
          <cell r="E38">
            <v>9.4</v>
          </cell>
        </row>
        <row r="39">
          <cell r="E39">
            <v>26.36</v>
          </cell>
        </row>
        <row r="40">
          <cell r="E40">
            <v>15.33</v>
          </cell>
        </row>
        <row r="41">
          <cell r="E41">
            <v>14.46</v>
          </cell>
        </row>
        <row r="42">
          <cell r="E42">
            <v>15.03</v>
          </cell>
        </row>
        <row r="43">
          <cell r="E43">
            <v>5.46</v>
          </cell>
        </row>
        <row r="44">
          <cell r="E44">
            <v>11.68</v>
          </cell>
        </row>
        <row r="45">
          <cell r="E45">
            <v>22.99</v>
          </cell>
        </row>
        <row r="46">
          <cell r="E46">
            <v>15.64</v>
          </cell>
        </row>
        <row r="47">
          <cell r="E47">
            <v>15.64</v>
          </cell>
        </row>
        <row r="48">
          <cell r="E48">
            <v>15.64</v>
          </cell>
        </row>
        <row r="49">
          <cell r="E49">
            <v>13.03</v>
          </cell>
        </row>
        <row r="50">
          <cell r="E50">
            <v>14.73</v>
          </cell>
        </row>
        <row r="51">
          <cell r="E51">
            <v>7.77</v>
          </cell>
        </row>
        <row r="52">
          <cell r="E52">
            <v>0.11</v>
          </cell>
        </row>
        <row r="53">
          <cell r="E53">
            <v>8.0299999999999994</v>
          </cell>
        </row>
        <row r="54">
          <cell r="E54">
            <v>28.04</v>
          </cell>
        </row>
        <row r="55">
          <cell r="E55">
            <v>16.329999999999998</v>
          </cell>
        </row>
        <row r="56">
          <cell r="E56">
            <v>15.49</v>
          </cell>
        </row>
        <row r="57">
          <cell r="E57">
            <v>15.05</v>
          </cell>
        </row>
        <row r="58">
          <cell r="E58">
            <v>15.33</v>
          </cell>
        </row>
        <row r="59">
          <cell r="E59">
            <v>15.33</v>
          </cell>
        </row>
        <row r="60">
          <cell r="E60">
            <v>15.33</v>
          </cell>
        </row>
        <row r="61">
          <cell r="E61">
            <v>15.33</v>
          </cell>
        </row>
        <row r="62">
          <cell r="E62">
            <v>15.33</v>
          </cell>
        </row>
        <row r="63">
          <cell r="E63">
            <v>11.42</v>
          </cell>
        </row>
        <row r="64">
          <cell r="E64">
            <v>13.96</v>
          </cell>
        </row>
        <row r="65">
          <cell r="E65">
            <v>13.96</v>
          </cell>
        </row>
        <row r="66">
          <cell r="E66">
            <v>13.96</v>
          </cell>
        </row>
        <row r="67">
          <cell r="E67">
            <v>13.96</v>
          </cell>
        </row>
        <row r="68">
          <cell r="E68">
            <v>13.96</v>
          </cell>
        </row>
        <row r="69">
          <cell r="E69">
            <v>16.14</v>
          </cell>
        </row>
        <row r="70">
          <cell r="E70">
            <v>14.73</v>
          </cell>
        </row>
        <row r="71">
          <cell r="E71">
            <v>14.73</v>
          </cell>
        </row>
        <row r="72">
          <cell r="E72">
            <v>14.73</v>
          </cell>
        </row>
        <row r="73">
          <cell r="E73">
            <v>14.73</v>
          </cell>
        </row>
        <row r="74">
          <cell r="E74">
            <v>14.73</v>
          </cell>
        </row>
        <row r="75">
          <cell r="E75">
            <v>12.55</v>
          </cell>
        </row>
        <row r="76">
          <cell r="E76">
            <v>13.96</v>
          </cell>
        </row>
        <row r="77">
          <cell r="E77">
            <v>11.79</v>
          </cell>
        </row>
        <row r="78">
          <cell r="E78">
            <v>-3.33</v>
          </cell>
        </row>
        <row r="79">
          <cell r="E79">
            <v>17.86</v>
          </cell>
        </row>
        <row r="80">
          <cell r="E80">
            <v>11.07</v>
          </cell>
        </row>
        <row r="81">
          <cell r="E81">
            <v>19.77</v>
          </cell>
        </row>
        <row r="82">
          <cell r="E82">
            <v>8.9</v>
          </cell>
        </row>
        <row r="83">
          <cell r="E83">
            <v>12.29</v>
          </cell>
        </row>
        <row r="84">
          <cell r="E84">
            <v>19.25</v>
          </cell>
        </row>
        <row r="85">
          <cell r="E85">
            <v>14.73</v>
          </cell>
        </row>
        <row r="86">
          <cell r="E86">
            <v>12.99</v>
          </cell>
        </row>
        <row r="87">
          <cell r="E87">
            <v>15.86</v>
          </cell>
        </row>
        <row r="88">
          <cell r="E88">
            <v>14.73</v>
          </cell>
        </row>
        <row r="89">
          <cell r="E89">
            <v>7.77</v>
          </cell>
        </row>
        <row r="90">
          <cell r="E90">
            <v>14.9</v>
          </cell>
        </row>
        <row r="91">
          <cell r="E91">
            <v>15.38</v>
          </cell>
        </row>
        <row r="92">
          <cell r="E92">
            <v>13.96</v>
          </cell>
        </row>
        <row r="93">
          <cell r="E93">
            <v>8.74</v>
          </cell>
        </row>
        <row r="94">
          <cell r="E94">
            <v>12.14</v>
          </cell>
        </row>
        <row r="95">
          <cell r="E95">
            <v>3.87</v>
          </cell>
        </row>
        <row r="96">
          <cell r="E96">
            <v>9.24</v>
          </cell>
        </row>
        <row r="97">
          <cell r="E97">
            <v>20.55</v>
          </cell>
        </row>
        <row r="98">
          <cell r="E98">
            <v>15.38</v>
          </cell>
        </row>
        <row r="99">
          <cell r="E99">
            <v>14.83</v>
          </cell>
        </row>
        <row r="100">
          <cell r="E100">
            <v>11.22</v>
          </cell>
        </row>
        <row r="101">
          <cell r="E101">
            <v>7.98</v>
          </cell>
        </row>
        <row r="102">
          <cell r="E102">
            <v>16.600000000000001</v>
          </cell>
        </row>
        <row r="103">
          <cell r="E103">
            <v>7.11</v>
          </cell>
        </row>
        <row r="104">
          <cell r="E104">
            <v>11.07</v>
          </cell>
        </row>
        <row r="105">
          <cell r="E105">
            <v>17.16</v>
          </cell>
        </row>
        <row r="106">
          <cell r="E106">
            <v>13.2</v>
          </cell>
        </row>
        <row r="107">
          <cell r="E107">
            <v>7.11</v>
          </cell>
        </row>
        <row r="108">
          <cell r="E108">
            <v>11.07</v>
          </cell>
        </row>
        <row r="109">
          <cell r="E109">
            <v>11.07</v>
          </cell>
        </row>
        <row r="110">
          <cell r="E110">
            <v>11.07</v>
          </cell>
        </row>
        <row r="111">
          <cell r="E111">
            <v>11.07</v>
          </cell>
        </row>
        <row r="112">
          <cell r="E112">
            <v>14.55</v>
          </cell>
        </row>
        <row r="113">
          <cell r="E113">
            <v>3.15</v>
          </cell>
        </row>
        <row r="114">
          <cell r="E114">
            <v>13.88</v>
          </cell>
        </row>
        <row r="115">
          <cell r="E115">
            <v>15.12</v>
          </cell>
        </row>
        <row r="116">
          <cell r="E116">
            <v>12.29</v>
          </cell>
        </row>
        <row r="117">
          <cell r="E117">
            <v>14.9</v>
          </cell>
        </row>
        <row r="118">
          <cell r="E118">
            <v>13.2</v>
          </cell>
        </row>
        <row r="119">
          <cell r="E119">
            <v>13.2</v>
          </cell>
        </row>
        <row r="120">
          <cell r="E120">
            <v>13.2</v>
          </cell>
        </row>
        <row r="121">
          <cell r="E121">
            <v>19.29</v>
          </cell>
        </row>
        <row r="122">
          <cell r="E122">
            <v>15.33</v>
          </cell>
        </row>
        <row r="123">
          <cell r="E123">
            <v>15.33</v>
          </cell>
        </row>
        <row r="124">
          <cell r="E124">
            <v>11.85</v>
          </cell>
        </row>
        <row r="125">
          <cell r="E125">
            <v>14.12</v>
          </cell>
        </row>
        <row r="126">
          <cell r="E126">
            <v>13.68</v>
          </cell>
        </row>
        <row r="127">
          <cell r="E127">
            <v>13.96</v>
          </cell>
        </row>
        <row r="128">
          <cell r="E128">
            <v>13.96</v>
          </cell>
        </row>
        <row r="129">
          <cell r="E129">
            <v>13.96</v>
          </cell>
        </row>
        <row r="130">
          <cell r="E130">
            <v>9.61</v>
          </cell>
        </row>
        <row r="131">
          <cell r="E131">
            <v>11.57</v>
          </cell>
        </row>
        <row r="132">
          <cell r="E132">
            <v>7.79</v>
          </cell>
        </row>
        <row r="133">
          <cell r="E133">
            <v>14.96</v>
          </cell>
        </row>
        <row r="134">
          <cell r="E134">
            <v>7.79</v>
          </cell>
        </row>
        <row r="135">
          <cell r="E135">
            <v>6.26</v>
          </cell>
        </row>
        <row r="136">
          <cell r="E136">
            <v>17.79</v>
          </cell>
        </row>
        <row r="137">
          <cell r="E137">
            <v>12.14</v>
          </cell>
        </row>
        <row r="138">
          <cell r="E138">
            <v>6.48</v>
          </cell>
        </row>
        <row r="139">
          <cell r="E139">
            <v>10.16</v>
          </cell>
        </row>
        <row r="140">
          <cell r="E140">
            <v>15.81</v>
          </cell>
        </row>
        <row r="141">
          <cell r="E141">
            <v>7.79</v>
          </cell>
        </row>
        <row r="142">
          <cell r="E142">
            <v>10.61</v>
          </cell>
        </row>
        <row r="143">
          <cell r="E143">
            <v>6.26</v>
          </cell>
        </row>
        <row r="144">
          <cell r="E144">
            <v>17.79</v>
          </cell>
        </row>
        <row r="145">
          <cell r="E145">
            <v>12.14</v>
          </cell>
        </row>
        <row r="146">
          <cell r="E146">
            <v>6.48</v>
          </cell>
        </row>
        <row r="147">
          <cell r="E147">
            <v>10.16</v>
          </cell>
        </row>
        <row r="148">
          <cell r="E148">
            <v>4.9400000000000004</v>
          </cell>
        </row>
        <row r="149">
          <cell r="E149">
            <v>25.73</v>
          </cell>
        </row>
        <row r="150">
          <cell r="E150">
            <v>-2.11</v>
          </cell>
        </row>
        <row r="151">
          <cell r="E151">
            <v>8.64</v>
          </cell>
        </row>
        <row r="152">
          <cell r="E152">
            <v>8.64</v>
          </cell>
        </row>
        <row r="153">
          <cell r="E153">
            <v>14.73</v>
          </cell>
        </row>
        <row r="154">
          <cell r="E154">
            <v>7.29</v>
          </cell>
        </row>
        <row r="155">
          <cell r="E155">
            <v>13.03</v>
          </cell>
        </row>
        <row r="156">
          <cell r="E156">
            <v>7.29</v>
          </cell>
        </row>
        <row r="157">
          <cell r="E157">
            <v>3.46</v>
          </cell>
        </row>
        <row r="158">
          <cell r="E158">
            <v>13.51</v>
          </cell>
        </row>
        <row r="159">
          <cell r="E159">
            <v>6.94</v>
          </cell>
        </row>
        <row r="160">
          <cell r="E160">
            <v>8.64</v>
          </cell>
        </row>
        <row r="161">
          <cell r="E161">
            <v>8.64</v>
          </cell>
        </row>
        <row r="162">
          <cell r="E162">
            <v>13.86</v>
          </cell>
        </row>
        <row r="163">
          <cell r="E163">
            <v>5.24</v>
          </cell>
        </row>
        <row r="164">
          <cell r="E164">
            <v>8.64</v>
          </cell>
        </row>
        <row r="165">
          <cell r="E165">
            <v>14.73</v>
          </cell>
        </row>
        <row r="166">
          <cell r="E166">
            <v>7.29</v>
          </cell>
        </row>
        <row r="167">
          <cell r="E167">
            <v>3.46</v>
          </cell>
        </row>
        <row r="168">
          <cell r="E168">
            <v>13.51</v>
          </cell>
        </row>
        <row r="169">
          <cell r="E169">
            <v>12.16</v>
          </cell>
        </row>
        <row r="170">
          <cell r="E170">
            <v>5.24</v>
          </cell>
        </row>
        <row r="171">
          <cell r="E171">
            <v>8.64</v>
          </cell>
        </row>
        <row r="172">
          <cell r="E172">
            <v>19.079999999999998</v>
          </cell>
        </row>
        <row r="173">
          <cell r="E173">
            <v>12.29</v>
          </cell>
        </row>
        <row r="174">
          <cell r="E174">
            <v>16.2</v>
          </cell>
        </row>
        <row r="175">
          <cell r="E175">
            <v>10.18</v>
          </cell>
        </row>
        <row r="176">
          <cell r="E176">
            <v>12.44</v>
          </cell>
        </row>
        <row r="177">
          <cell r="E177">
            <v>1.57</v>
          </cell>
        </row>
        <row r="178">
          <cell r="E178">
            <v>19.079999999999998</v>
          </cell>
        </row>
        <row r="179">
          <cell r="E179">
            <v>3.15</v>
          </cell>
        </row>
        <row r="180">
          <cell r="E180">
            <v>25.19</v>
          </cell>
        </row>
        <row r="181">
          <cell r="E181">
            <v>7.77</v>
          </cell>
        </row>
        <row r="182">
          <cell r="E182">
            <v>11.85</v>
          </cell>
        </row>
        <row r="183">
          <cell r="E183">
            <v>10.83</v>
          </cell>
        </row>
        <row r="184">
          <cell r="E184">
            <v>13.86</v>
          </cell>
        </row>
        <row r="185">
          <cell r="E185">
            <v>12.44</v>
          </cell>
        </row>
        <row r="186">
          <cell r="E186">
            <v>1.57</v>
          </cell>
        </row>
        <row r="187">
          <cell r="E187">
            <v>8.64</v>
          </cell>
        </row>
        <row r="188">
          <cell r="E188">
            <v>24.3</v>
          </cell>
        </row>
        <row r="189">
          <cell r="E189">
            <v>14.12</v>
          </cell>
        </row>
        <row r="190">
          <cell r="E190">
            <v>9.33</v>
          </cell>
        </row>
        <row r="191">
          <cell r="E191">
            <v>4.18</v>
          </cell>
        </row>
        <row r="192">
          <cell r="E192">
            <v>24.34</v>
          </cell>
        </row>
        <row r="193">
          <cell r="E193">
            <v>14.73</v>
          </cell>
        </row>
        <row r="194">
          <cell r="E194">
            <v>9.51</v>
          </cell>
        </row>
        <row r="195">
          <cell r="E195">
            <v>12.9</v>
          </cell>
        </row>
        <row r="196">
          <cell r="E196">
            <v>13.77</v>
          </cell>
        </row>
        <row r="197">
          <cell r="E197">
            <v>13.2</v>
          </cell>
        </row>
        <row r="198">
          <cell r="E198">
            <v>13.2</v>
          </cell>
        </row>
        <row r="199">
          <cell r="E199">
            <v>7.11</v>
          </cell>
        </row>
        <row r="200">
          <cell r="E200">
            <v>4.1100000000000003</v>
          </cell>
        </row>
        <row r="201">
          <cell r="E201">
            <v>7.77</v>
          </cell>
        </row>
        <row r="202">
          <cell r="E202">
            <v>8.33</v>
          </cell>
        </row>
        <row r="203">
          <cell r="E203">
            <v>12.25</v>
          </cell>
        </row>
        <row r="204">
          <cell r="E204">
            <v>9.6999999999999993</v>
          </cell>
        </row>
        <row r="205">
          <cell r="E205">
            <v>6.66</v>
          </cell>
        </row>
        <row r="206">
          <cell r="E206">
            <v>19.079999999999998</v>
          </cell>
        </row>
        <row r="207">
          <cell r="E207">
            <v>3.15</v>
          </cell>
        </row>
        <row r="208">
          <cell r="E208">
            <v>18.23</v>
          </cell>
        </row>
        <row r="209">
          <cell r="E209">
            <v>11.85</v>
          </cell>
        </row>
        <row r="210">
          <cell r="E210">
            <v>10.83</v>
          </cell>
        </row>
        <row r="211">
          <cell r="E211">
            <v>2.98</v>
          </cell>
        </row>
        <row r="212">
          <cell r="E212">
            <v>11.68</v>
          </cell>
        </row>
        <row r="213">
          <cell r="E213">
            <v>5.79</v>
          </cell>
        </row>
        <row r="214">
          <cell r="E214">
            <v>9.1999999999999993</v>
          </cell>
        </row>
        <row r="215">
          <cell r="E215">
            <v>12.99</v>
          </cell>
        </row>
        <row r="216">
          <cell r="E216">
            <v>21.47</v>
          </cell>
        </row>
        <row r="217">
          <cell r="E217">
            <v>9.33</v>
          </cell>
        </row>
        <row r="218">
          <cell r="E218">
            <v>5.92</v>
          </cell>
        </row>
        <row r="219">
          <cell r="E219">
            <v>10.16</v>
          </cell>
        </row>
        <row r="220">
          <cell r="E220">
            <v>18.86</v>
          </cell>
        </row>
        <row r="221">
          <cell r="E221">
            <v>13.2</v>
          </cell>
        </row>
        <row r="222">
          <cell r="E222">
            <v>13.2</v>
          </cell>
        </row>
        <row r="223">
          <cell r="E223">
            <v>17.55</v>
          </cell>
        </row>
        <row r="224">
          <cell r="E224">
            <v>10.38</v>
          </cell>
        </row>
        <row r="225">
          <cell r="E225">
            <v>15.38</v>
          </cell>
        </row>
        <row r="226">
          <cell r="E226">
            <v>13.96</v>
          </cell>
        </row>
        <row r="227">
          <cell r="E227">
            <v>13.96</v>
          </cell>
        </row>
        <row r="228">
          <cell r="E228">
            <v>13.96</v>
          </cell>
        </row>
        <row r="229">
          <cell r="E229">
            <v>13.96</v>
          </cell>
        </row>
        <row r="230">
          <cell r="E230">
            <v>9.18</v>
          </cell>
        </row>
        <row r="231">
          <cell r="E231">
            <v>12.29</v>
          </cell>
        </row>
        <row r="232">
          <cell r="E232">
            <v>14.9</v>
          </cell>
        </row>
        <row r="233">
          <cell r="E233">
            <v>18.420000000000002</v>
          </cell>
        </row>
        <row r="234">
          <cell r="E234">
            <v>15.03</v>
          </cell>
        </row>
        <row r="235">
          <cell r="E235">
            <v>2.85</v>
          </cell>
        </row>
        <row r="236">
          <cell r="E236">
            <v>10.77</v>
          </cell>
        </row>
        <row r="237">
          <cell r="E237">
            <v>22.08</v>
          </cell>
        </row>
        <row r="238">
          <cell r="E238">
            <v>14.73</v>
          </cell>
        </row>
        <row r="239">
          <cell r="E239">
            <v>12.99</v>
          </cell>
        </row>
        <row r="240">
          <cell r="E240">
            <v>14.12</v>
          </cell>
        </row>
        <row r="241">
          <cell r="E241">
            <v>14.12</v>
          </cell>
        </row>
        <row r="242">
          <cell r="E242">
            <v>15.86</v>
          </cell>
        </row>
        <row r="243">
          <cell r="E243">
            <v>8.1999999999999993</v>
          </cell>
        </row>
        <row r="244">
          <cell r="E244">
            <v>18.97</v>
          </cell>
        </row>
        <row r="245">
          <cell r="E245">
            <v>14.73</v>
          </cell>
        </row>
        <row r="246">
          <cell r="E246">
            <v>11.25</v>
          </cell>
        </row>
        <row r="247">
          <cell r="E247">
            <v>12.64</v>
          </cell>
        </row>
        <row r="248">
          <cell r="E248">
            <v>13.2</v>
          </cell>
        </row>
        <row r="249">
          <cell r="E249">
            <v>15.81</v>
          </cell>
        </row>
      </sheetData>
      <sheetData sheetId="4"/>
      <sheetData sheetId="5" refreshError="1"/>
    </sheetDataSet>
  </externalBook>
</externalLink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purl.oclc.org/ooxml/officeDocument/relationships/drawing" Target="../drawings/drawing5.xml"/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47"/>
  <sheetViews>
    <sheetView workbookViewId="0">
      <selection activeCell="AC1" sqref="AC1:AD244"/>
    </sheetView>
  </sheetViews>
  <sheetFormatPr defaultRowHeight="14.4" x14ac:dyDescent="0.3"/>
  <cols>
    <col min="1" max="2" width="8.88671875" style="1"/>
    <col min="10" max="10" width="10.5546875" customWidth="1"/>
    <col min="15" max="15" width="20.44140625" customWidth="1"/>
    <col min="20" max="20" width="16.109375" customWidth="1"/>
    <col min="22" max="22" width="20.5546875" customWidth="1"/>
    <col min="24" max="24" width="43.33203125" customWidth="1"/>
    <col min="26" max="26" width="35.77734375" customWidth="1"/>
  </cols>
  <sheetData>
    <row r="1" spans="1:26" ht="15.6" x14ac:dyDescent="0.3">
      <c r="A1" s="1" t="s">
        <v>0</v>
      </c>
      <c r="B1" s="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s="6" t="s">
        <v>10</v>
      </c>
      <c r="M1" s="7" t="s">
        <v>11</v>
      </c>
      <c r="N1" s="7" t="s">
        <v>12</v>
      </c>
      <c r="O1" s="7" t="s">
        <v>13</v>
      </c>
      <c r="Q1" s="10" t="s">
        <v>14</v>
      </c>
      <c r="R1" s="10" t="s">
        <v>15</v>
      </c>
      <c r="S1" s="10" t="s">
        <v>16</v>
      </c>
      <c r="T1" s="10" t="s">
        <v>17</v>
      </c>
      <c r="V1" s="12" t="s">
        <v>18</v>
      </c>
      <c r="X1" s="13" t="s">
        <v>19</v>
      </c>
      <c r="Z1" s="14" t="s">
        <v>20</v>
      </c>
    </row>
    <row r="2" spans="1:26" x14ac:dyDescent="0.3">
      <c r="A2" s="1">
        <v>5.9</v>
      </c>
      <c r="B2" s="1">
        <v>22.925799999999999</v>
      </c>
      <c r="C2">
        <v>12</v>
      </c>
      <c r="D2">
        <v>6</v>
      </c>
      <c r="E2">
        <v>0</v>
      </c>
      <c r="F2">
        <v>0</v>
      </c>
      <c r="G2">
        <v>2</v>
      </c>
      <c r="H2">
        <v>2</v>
      </c>
      <c r="I2">
        <v>0</v>
      </c>
      <c r="J2">
        <v>0</v>
      </c>
      <c r="L2">
        <f>ROUND(AVERAGE(A2:A246), 2)</f>
        <v>3.64</v>
      </c>
      <c r="M2">
        <f>A2-L2</f>
        <v>2.2600000000000002</v>
      </c>
      <c r="N2">
        <f>ROUND(M2*M2, 2)</f>
        <v>5.1100000000000003</v>
      </c>
      <c r="O2">
        <f>SQRT(3736.67)/245-1</f>
        <v>-0.75049670334095431</v>
      </c>
      <c r="Q2">
        <f>ROUND(AVERAGE(B2:B246),2)</f>
        <v>34.729999999999997</v>
      </c>
      <c r="R2">
        <f>ROUND(B2-Q2, 2)</f>
        <v>-11.8</v>
      </c>
      <c r="S2">
        <f>ROUND(R2*R2,2)</f>
        <v>139.24</v>
      </c>
      <c r="T2">
        <v>20681.73</v>
      </c>
      <c r="V2">
        <f>ROUND(M2*R2,2)</f>
        <v>-26.67</v>
      </c>
      <c r="X2">
        <f>ROUND(-2725.36/3736.67,2)</f>
        <v>-0.73</v>
      </c>
      <c r="Z2">
        <f>ROUND(34.73-(-0.73*3.64),2)</f>
        <v>37.39</v>
      </c>
    </row>
    <row r="3" spans="1:26" x14ac:dyDescent="0.3">
      <c r="A3" s="1">
        <v>4.2</v>
      </c>
      <c r="B3" s="1">
        <v>26.767800000000001</v>
      </c>
      <c r="C3">
        <v>8</v>
      </c>
      <c r="D3">
        <v>6</v>
      </c>
      <c r="E3">
        <v>0</v>
      </c>
      <c r="F3">
        <v>0</v>
      </c>
      <c r="G3">
        <v>2</v>
      </c>
      <c r="H3">
        <v>2</v>
      </c>
      <c r="I3">
        <v>1</v>
      </c>
      <c r="J3">
        <v>0</v>
      </c>
      <c r="M3" s="5">
        <f t="shared" ref="M3:M66" si="0">A3-L3</f>
        <v>4.2</v>
      </c>
      <c r="N3" s="5">
        <f t="shared" ref="N3:N66" si="1">ROUND(M3*M3, 2)</f>
        <v>17.64</v>
      </c>
      <c r="Q3">
        <v>34.729999999999997</v>
      </c>
      <c r="R3" s="9">
        <f t="shared" ref="R3:R66" si="2">ROUND(B3-Q3, 2)</f>
        <v>-7.96</v>
      </c>
      <c r="S3" s="9">
        <f t="shared" ref="S3:S66" si="3">ROUND(R3*R3,2)</f>
        <v>63.36</v>
      </c>
      <c r="V3" s="11">
        <f t="shared" ref="V3:V66" si="4">ROUND(M3*R3,2)</f>
        <v>-33.43</v>
      </c>
    </row>
    <row r="4" spans="1:26" x14ac:dyDescent="0.3">
      <c r="A4" s="1">
        <v>4.2</v>
      </c>
      <c r="B4" s="1">
        <v>24.300999999999998</v>
      </c>
      <c r="C4">
        <v>8</v>
      </c>
      <c r="D4">
        <v>6</v>
      </c>
      <c r="E4">
        <v>0</v>
      </c>
      <c r="F4">
        <v>0</v>
      </c>
      <c r="G4">
        <v>2</v>
      </c>
      <c r="H4">
        <v>2</v>
      </c>
      <c r="I4">
        <v>1</v>
      </c>
      <c r="J4">
        <v>0</v>
      </c>
      <c r="M4" s="5">
        <f t="shared" si="0"/>
        <v>4.2</v>
      </c>
      <c r="N4" s="5">
        <f t="shared" si="1"/>
        <v>17.64</v>
      </c>
      <c r="Q4" s="9">
        <v>34.729999999999997</v>
      </c>
      <c r="R4" s="9">
        <f t="shared" si="2"/>
        <v>-10.43</v>
      </c>
      <c r="S4" s="9">
        <f t="shared" si="3"/>
        <v>108.78</v>
      </c>
      <c r="V4" s="11">
        <f t="shared" si="4"/>
        <v>-43.81</v>
      </c>
    </row>
    <row r="5" spans="1:26" x14ac:dyDescent="0.3">
      <c r="A5" s="1">
        <v>5.2</v>
      </c>
      <c r="B5" s="1">
        <v>24.3325</v>
      </c>
      <c r="C5">
        <v>10</v>
      </c>
      <c r="D5">
        <v>6</v>
      </c>
      <c r="E5">
        <v>0</v>
      </c>
      <c r="F5">
        <v>0</v>
      </c>
      <c r="G5">
        <v>2</v>
      </c>
      <c r="H5">
        <v>2</v>
      </c>
      <c r="I5">
        <v>1</v>
      </c>
      <c r="J5">
        <v>0</v>
      </c>
      <c r="M5" s="5">
        <f t="shared" si="0"/>
        <v>5.2</v>
      </c>
      <c r="N5" s="5">
        <f t="shared" si="1"/>
        <v>27.04</v>
      </c>
      <c r="Q5" s="9">
        <v>34.729999999999997</v>
      </c>
      <c r="R5" s="9">
        <f t="shared" si="2"/>
        <v>-10.4</v>
      </c>
      <c r="S5" s="9">
        <f t="shared" si="3"/>
        <v>108.16</v>
      </c>
      <c r="V5" s="11">
        <f t="shared" si="4"/>
        <v>-54.08</v>
      </c>
    </row>
    <row r="6" spans="1:26" x14ac:dyDescent="0.3">
      <c r="A6" s="1">
        <v>5.2</v>
      </c>
      <c r="B6" s="1">
        <v>23.066700000000001</v>
      </c>
      <c r="C6">
        <v>10</v>
      </c>
      <c r="D6">
        <v>6</v>
      </c>
      <c r="E6">
        <v>0</v>
      </c>
      <c r="F6">
        <v>0</v>
      </c>
      <c r="G6">
        <v>2</v>
      </c>
      <c r="H6">
        <v>2</v>
      </c>
      <c r="I6">
        <v>1</v>
      </c>
      <c r="J6">
        <v>0</v>
      </c>
      <c r="M6" s="5">
        <f t="shared" si="0"/>
        <v>5.2</v>
      </c>
      <c r="N6" s="5">
        <f t="shared" si="1"/>
        <v>27.04</v>
      </c>
      <c r="Q6" s="9">
        <v>34.729999999999997</v>
      </c>
      <c r="R6" s="9">
        <f t="shared" si="2"/>
        <v>-11.66</v>
      </c>
      <c r="S6" s="9">
        <f t="shared" si="3"/>
        <v>135.96</v>
      </c>
      <c r="V6" s="11">
        <f t="shared" si="4"/>
        <v>-60.63</v>
      </c>
    </row>
    <row r="7" spans="1:26" x14ac:dyDescent="0.3">
      <c r="A7" s="1">
        <v>3</v>
      </c>
      <c r="B7" s="1">
        <v>32.857900000000001</v>
      </c>
      <c r="C7">
        <v>6</v>
      </c>
      <c r="D7">
        <v>7</v>
      </c>
      <c r="E7">
        <v>1</v>
      </c>
      <c r="F7">
        <v>0</v>
      </c>
      <c r="G7">
        <v>2</v>
      </c>
      <c r="H7">
        <v>2</v>
      </c>
      <c r="I7">
        <v>1</v>
      </c>
      <c r="J7">
        <v>0</v>
      </c>
      <c r="M7" s="5">
        <f t="shared" si="0"/>
        <v>3</v>
      </c>
      <c r="N7" s="5">
        <f t="shared" si="1"/>
        <v>9</v>
      </c>
      <c r="Q7" s="9">
        <v>34.729999999999997</v>
      </c>
      <c r="R7" s="9">
        <f t="shared" si="2"/>
        <v>-1.87</v>
      </c>
      <c r="S7" s="9">
        <f t="shared" si="3"/>
        <v>3.5</v>
      </c>
      <c r="V7" s="11">
        <f t="shared" si="4"/>
        <v>-5.61</v>
      </c>
    </row>
    <row r="8" spans="1:26" x14ac:dyDescent="0.3">
      <c r="A8" s="1">
        <v>1.5</v>
      </c>
      <c r="B8" s="1">
        <v>52.2</v>
      </c>
      <c r="C8">
        <v>4</v>
      </c>
      <c r="D8">
        <v>6</v>
      </c>
      <c r="E8">
        <v>0</v>
      </c>
      <c r="F8">
        <v>0</v>
      </c>
      <c r="G8">
        <v>2</v>
      </c>
      <c r="H8">
        <v>2</v>
      </c>
      <c r="I8">
        <v>1</v>
      </c>
      <c r="J8">
        <v>1</v>
      </c>
      <c r="M8" s="5">
        <f t="shared" si="0"/>
        <v>1.5</v>
      </c>
      <c r="N8" s="5">
        <f t="shared" si="1"/>
        <v>2.25</v>
      </c>
      <c r="Q8" s="9">
        <v>34.729999999999997</v>
      </c>
      <c r="R8" s="9">
        <f t="shared" si="2"/>
        <v>17.47</v>
      </c>
      <c r="S8" s="9">
        <f t="shared" si="3"/>
        <v>305.2</v>
      </c>
      <c r="V8" s="11">
        <f t="shared" si="4"/>
        <v>26.21</v>
      </c>
    </row>
    <row r="9" spans="1:26" x14ac:dyDescent="0.3">
      <c r="A9" s="1">
        <v>1.5</v>
      </c>
      <c r="B9" s="1">
        <v>55.644599999999997</v>
      </c>
      <c r="C9">
        <v>4</v>
      </c>
      <c r="D9">
        <v>1</v>
      </c>
      <c r="E9">
        <v>1</v>
      </c>
      <c r="F9">
        <v>0</v>
      </c>
      <c r="G9">
        <v>2</v>
      </c>
      <c r="H9">
        <v>2</v>
      </c>
      <c r="I9">
        <v>1</v>
      </c>
      <c r="J9">
        <v>1</v>
      </c>
      <c r="M9" s="5">
        <f t="shared" si="0"/>
        <v>1.5</v>
      </c>
      <c r="N9" s="5">
        <f t="shared" si="1"/>
        <v>2.25</v>
      </c>
      <c r="Q9" s="9">
        <v>34.729999999999997</v>
      </c>
      <c r="R9" s="9">
        <f t="shared" si="2"/>
        <v>20.91</v>
      </c>
      <c r="S9" s="9">
        <f t="shared" si="3"/>
        <v>437.23</v>
      </c>
      <c r="V9" s="11">
        <f t="shared" si="4"/>
        <v>31.37</v>
      </c>
    </row>
    <row r="10" spans="1:26" x14ac:dyDescent="0.3">
      <c r="A10" s="1">
        <v>6.3</v>
      </c>
      <c r="B10" s="1">
        <v>26</v>
      </c>
      <c r="C10">
        <v>8</v>
      </c>
      <c r="D10">
        <v>7</v>
      </c>
      <c r="E10">
        <v>1</v>
      </c>
      <c r="F10">
        <v>0</v>
      </c>
      <c r="G10">
        <v>2</v>
      </c>
      <c r="H10">
        <v>2</v>
      </c>
      <c r="I10">
        <v>1</v>
      </c>
      <c r="J10">
        <v>0</v>
      </c>
      <c r="M10" s="5">
        <f t="shared" si="0"/>
        <v>6.3</v>
      </c>
      <c r="N10" s="5">
        <f t="shared" si="1"/>
        <v>39.69</v>
      </c>
      <c r="Q10" s="9">
        <v>34.729999999999997</v>
      </c>
      <c r="R10" s="9">
        <f t="shared" si="2"/>
        <v>-8.73</v>
      </c>
      <c r="S10" s="9">
        <f t="shared" si="3"/>
        <v>76.209999999999994</v>
      </c>
      <c r="V10" s="11">
        <f t="shared" si="4"/>
        <v>-55</v>
      </c>
    </row>
    <row r="11" spans="1:26" x14ac:dyDescent="0.3">
      <c r="A11" s="1">
        <v>6</v>
      </c>
      <c r="B11" s="1">
        <v>25</v>
      </c>
      <c r="C11">
        <v>12</v>
      </c>
      <c r="D11">
        <v>5</v>
      </c>
      <c r="E11">
        <v>1</v>
      </c>
      <c r="F11">
        <v>0</v>
      </c>
      <c r="G11">
        <v>2</v>
      </c>
      <c r="H11">
        <v>1</v>
      </c>
      <c r="I11">
        <v>1</v>
      </c>
      <c r="J11">
        <v>0</v>
      </c>
      <c r="M11" s="5">
        <f t="shared" si="0"/>
        <v>6</v>
      </c>
      <c r="N11" s="5">
        <f t="shared" si="1"/>
        <v>36</v>
      </c>
      <c r="Q11" s="9">
        <v>34.729999999999997</v>
      </c>
      <c r="R11" s="9">
        <f t="shared" si="2"/>
        <v>-9.73</v>
      </c>
      <c r="S11" s="9">
        <f t="shared" si="3"/>
        <v>94.67</v>
      </c>
      <c r="V11" s="11">
        <f t="shared" si="4"/>
        <v>-58.38</v>
      </c>
    </row>
    <row r="12" spans="1:26" x14ac:dyDescent="0.3">
      <c r="A12" s="1">
        <v>6.2</v>
      </c>
      <c r="B12" s="1">
        <v>26.8</v>
      </c>
      <c r="C12">
        <v>8</v>
      </c>
      <c r="D12">
        <v>7</v>
      </c>
      <c r="E12">
        <v>0</v>
      </c>
      <c r="F12">
        <v>0</v>
      </c>
      <c r="G12">
        <v>2</v>
      </c>
      <c r="H12">
        <v>2</v>
      </c>
      <c r="I12">
        <v>1</v>
      </c>
      <c r="J12">
        <v>0</v>
      </c>
      <c r="M12" s="5">
        <f t="shared" si="0"/>
        <v>6.2</v>
      </c>
      <c r="N12" s="5">
        <f t="shared" si="1"/>
        <v>38.44</v>
      </c>
      <c r="Q12" s="9">
        <v>34.729999999999997</v>
      </c>
      <c r="R12" s="9">
        <f t="shared" si="2"/>
        <v>-7.93</v>
      </c>
      <c r="S12" s="9">
        <f t="shared" si="3"/>
        <v>62.88</v>
      </c>
      <c r="V12" s="11">
        <f t="shared" si="4"/>
        <v>-49.17</v>
      </c>
    </row>
    <row r="13" spans="1:26" x14ac:dyDescent="0.3">
      <c r="A13" s="1">
        <v>3.6</v>
      </c>
      <c r="B13" s="1">
        <v>32.299300000000002</v>
      </c>
      <c r="C13">
        <v>6</v>
      </c>
      <c r="D13">
        <v>6</v>
      </c>
      <c r="E13">
        <v>0</v>
      </c>
      <c r="F13">
        <v>0</v>
      </c>
      <c r="G13">
        <v>2</v>
      </c>
      <c r="H13">
        <v>2</v>
      </c>
      <c r="I13">
        <v>1</v>
      </c>
      <c r="J13">
        <v>1</v>
      </c>
      <c r="M13" s="5">
        <f t="shared" si="0"/>
        <v>3.6</v>
      </c>
      <c r="N13" s="5">
        <f t="shared" si="1"/>
        <v>12.96</v>
      </c>
      <c r="Q13" s="9">
        <v>34.729999999999997</v>
      </c>
      <c r="R13" s="9">
        <f t="shared" si="2"/>
        <v>-2.4300000000000002</v>
      </c>
      <c r="S13" s="9">
        <f t="shared" si="3"/>
        <v>5.9</v>
      </c>
      <c r="V13" s="11">
        <f t="shared" si="4"/>
        <v>-8.75</v>
      </c>
    </row>
    <row r="14" spans="1:26" x14ac:dyDescent="0.3">
      <c r="A14" s="1">
        <v>3.8</v>
      </c>
      <c r="B14" s="1">
        <v>36.7669</v>
      </c>
      <c r="C14">
        <v>6</v>
      </c>
      <c r="D14">
        <v>7</v>
      </c>
      <c r="E14">
        <v>1</v>
      </c>
      <c r="F14">
        <v>0</v>
      </c>
      <c r="G14">
        <v>2</v>
      </c>
      <c r="H14">
        <v>2</v>
      </c>
      <c r="I14">
        <v>1</v>
      </c>
      <c r="J14">
        <v>1</v>
      </c>
      <c r="M14" s="5">
        <f t="shared" si="0"/>
        <v>3.8</v>
      </c>
      <c r="N14" s="5">
        <f t="shared" si="1"/>
        <v>14.44</v>
      </c>
      <c r="Q14" s="9">
        <v>34.729999999999997</v>
      </c>
      <c r="R14" s="9">
        <f t="shared" si="2"/>
        <v>2.04</v>
      </c>
      <c r="S14" s="9">
        <f t="shared" si="3"/>
        <v>4.16</v>
      </c>
      <c r="V14" s="11">
        <f t="shared" si="4"/>
        <v>7.75</v>
      </c>
    </row>
    <row r="15" spans="1:26" x14ac:dyDescent="0.3">
      <c r="A15" s="1">
        <v>3.4</v>
      </c>
      <c r="B15" s="1">
        <v>41.347000000000001</v>
      </c>
      <c r="C15">
        <v>6</v>
      </c>
      <c r="D15">
        <v>7</v>
      </c>
      <c r="E15">
        <v>1</v>
      </c>
      <c r="F15">
        <v>0</v>
      </c>
      <c r="G15">
        <v>2</v>
      </c>
      <c r="H15">
        <v>2</v>
      </c>
      <c r="I15">
        <v>1</v>
      </c>
      <c r="J15">
        <v>1</v>
      </c>
      <c r="M15" s="5">
        <f t="shared" si="0"/>
        <v>3.4</v>
      </c>
      <c r="N15" s="5">
        <f t="shared" si="1"/>
        <v>11.56</v>
      </c>
      <c r="Q15" s="9">
        <v>34.729999999999997</v>
      </c>
      <c r="R15" s="9">
        <f t="shared" si="2"/>
        <v>6.62</v>
      </c>
      <c r="S15" s="9">
        <f t="shared" si="3"/>
        <v>43.82</v>
      </c>
      <c r="V15" s="11">
        <f t="shared" si="4"/>
        <v>22.51</v>
      </c>
    </row>
    <row r="16" spans="1:26" x14ac:dyDescent="0.3">
      <c r="A16" s="1">
        <v>3.4</v>
      </c>
      <c r="B16" s="1">
        <v>37.055</v>
      </c>
      <c r="C16">
        <v>6</v>
      </c>
      <c r="D16">
        <v>6</v>
      </c>
      <c r="E16">
        <v>0</v>
      </c>
      <c r="F16">
        <v>0</v>
      </c>
      <c r="G16">
        <v>2</v>
      </c>
      <c r="H16">
        <v>2</v>
      </c>
      <c r="I16">
        <v>1</v>
      </c>
      <c r="J16">
        <v>1</v>
      </c>
      <c r="M16" s="5">
        <f t="shared" si="0"/>
        <v>3.4</v>
      </c>
      <c r="N16" s="5">
        <f t="shared" si="1"/>
        <v>11.56</v>
      </c>
      <c r="Q16" s="9">
        <v>34.729999999999997</v>
      </c>
      <c r="R16" s="9">
        <f t="shared" si="2"/>
        <v>2.33</v>
      </c>
      <c r="S16" s="9">
        <f t="shared" si="3"/>
        <v>5.43</v>
      </c>
      <c r="V16" s="11">
        <f t="shared" si="4"/>
        <v>7.92</v>
      </c>
    </row>
    <row r="17" spans="1:22" x14ac:dyDescent="0.3">
      <c r="A17" s="1">
        <v>5</v>
      </c>
      <c r="B17" s="1">
        <v>30.850300000000001</v>
      </c>
      <c r="C17">
        <v>8</v>
      </c>
      <c r="D17">
        <v>6</v>
      </c>
      <c r="E17">
        <v>1</v>
      </c>
      <c r="F17">
        <v>0</v>
      </c>
      <c r="G17">
        <v>2</v>
      </c>
      <c r="H17">
        <v>2</v>
      </c>
      <c r="I17">
        <v>1</v>
      </c>
      <c r="J17">
        <v>1</v>
      </c>
      <c r="M17" s="5">
        <f t="shared" si="0"/>
        <v>5</v>
      </c>
      <c r="N17" s="5">
        <f t="shared" si="1"/>
        <v>25</v>
      </c>
      <c r="Q17" s="9">
        <v>34.729999999999997</v>
      </c>
      <c r="R17" s="9">
        <f t="shared" si="2"/>
        <v>-3.88</v>
      </c>
      <c r="S17" s="9">
        <f t="shared" si="3"/>
        <v>15.05</v>
      </c>
      <c r="V17" s="11">
        <f t="shared" si="4"/>
        <v>-19.399999999999999</v>
      </c>
    </row>
    <row r="18" spans="1:22" x14ac:dyDescent="0.3">
      <c r="A18" s="1">
        <v>3.8</v>
      </c>
      <c r="B18" s="1">
        <v>36.7669</v>
      </c>
      <c r="C18">
        <v>6</v>
      </c>
      <c r="D18">
        <v>7</v>
      </c>
      <c r="E18">
        <v>1</v>
      </c>
      <c r="F18">
        <v>0</v>
      </c>
      <c r="G18">
        <v>2</v>
      </c>
      <c r="H18">
        <v>2</v>
      </c>
      <c r="I18">
        <v>1</v>
      </c>
      <c r="J18">
        <v>1</v>
      </c>
      <c r="M18" s="5">
        <f t="shared" si="0"/>
        <v>3.8</v>
      </c>
      <c r="N18" s="5">
        <f t="shared" si="1"/>
        <v>14.44</v>
      </c>
      <c r="Q18" s="9">
        <v>34.729999999999997</v>
      </c>
      <c r="R18" s="9">
        <f t="shared" si="2"/>
        <v>2.04</v>
      </c>
      <c r="S18" s="9">
        <f t="shared" si="3"/>
        <v>4.16</v>
      </c>
      <c r="V18" s="11">
        <f t="shared" si="4"/>
        <v>7.75</v>
      </c>
    </row>
    <row r="19" spans="1:22" x14ac:dyDescent="0.3">
      <c r="A19" s="1">
        <v>3.8</v>
      </c>
      <c r="B19" s="1">
        <v>34.861699999999999</v>
      </c>
      <c r="C19">
        <v>6</v>
      </c>
      <c r="D19">
        <v>6</v>
      </c>
      <c r="E19">
        <v>0</v>
      </c>
      <c r="F19">
        <v>0</v>
      </c>
      <c r="G19">
        <v>2</v>
      </c>
      <c r="H19">
        <v>2</v>
      </c>
      <c r="I19">
        <v>1</v>
      </c>
      <c r="J19">
        <v>1</v>
      </c>
      <c r="M19" s="5">
        <f t="shared" si="0"/>
        <v>3.8</v>
      </c>
      <c r="N19" s="5">
        <f t="shared" si="1"/>
        <v>14.44</v>
      </c>
      <c r="Q19" s="9">
        <v>34.729999999999997</v>
      </c>
      <c r="R19" s="9">
        <f t="shared" si="2"/>
        <v>0.13</v>
      </c>
      <c r="S19" s="9">
        <f t="shared" si="3"/>
        <v>0.02</v>
      </c>
      <c r="V19" s="11">
        <f t="shared" si="4"/>
        <v>0.49</v>
      </c>
    </row>
    <row r="20" spans="1:22" x14ac:dyDescent="0.3">
      <c r="A20" s="1">
        <v>3.8</v>
      </c>
      <c r="B20" s="1">
        <v>37.066600000000001</v>
      </c>
      <c r="C20">
        <v>6</v>
      </c>
      <c r="D20">
        <v>7</v>
      </c>
      <c r="E20">
        <v>1</v>
      </c>
      <c r="F20">
        <v>0</v>
      </c>
      <c r="G20">
        <v>2</v>
      </c>
      <c r="H20">
        <v>2</v>
      </c>
      <c r="I20">
        <v>1</v>
      </c>
      <c r="J20">
        <v>1</v>
      </c>
      <c r="M20" s="5">
        <f t="shared" si="0"/>
        <v>3.8</v>
      </c>
      <c r="N20" s="5">
        <f t="shared" si="1"/>
        <v>14.44</v>
      </c>
      <c r="Q20" s="9">
        <v>34.729999999999997</v>
      </c>
      <c r="R20" s="9">
        <f t="shared" si="2"/>
        <v>2.34</v>
      </c>
      <c r="S20" s="9">
        <f t="shared" si="3"/>
        <v>5.48</v>
      </c>
      <c r="V20" s="11">
        <f t="shared" si="4"/>
        <v>8.89</v>
      </c>
    </row>
    <row r="21" spans="1:22" x14ac:dyDescent="0.3">
      <c r="A21" s="1">
        <v>3.8</v>
      </c>
      <c r="B21" s="1">
        <v>36.027700000000003</v>
      </c>
      <c r="C21">
        <v>6</v>
      </c>
      <c r="D21">
        <v>6</v>
      </c>
      <c r="E21">
        <v>0</v>
      </c>
      <c r="F21">
        <v>0</v>
      </c>
      <c r="G21">
        <v>2</v>
      </c>
      <c r="H21">
        <v>2</v>
      </c>
      <c r="I21">
        <v>1</v>
      </c>
      <c r="J21">
        <v>1</v>
      </c>
      <c r="M21" s="5">
        <f t="shared" si="0"/>
        <v>3.8</v>
      </c>
      <c r="N21" s="5">
        <f t="shared" si="1"/>
        <v>14.44</v>
      </c>
      <c r="Q21" s="9">
        <v>34.729999999999997</v>
      </c>
      <c r="R21" s="9">
        <f t="shared" si="2"/>
        <v>1.3</v>
      </c>
      <c r="S21" s="9">
        <f t="shared" si="3"/>
        <v>1.69</v>
      </c>
      <c r="V21" s="11">
        <f t="shared" si="4"/>
        <v>4.9400000000000004</v>
      </c>
    </row>
    <row r="22" spans="1:22" x14ac:dyDescent="0.3">
      <c r="A22" s="1">
        <v>6</v>
      </c>
      <c r="B22" s="1">
        <v>24.7</v>
      </c>
      <c r="C22">
        <v>12</v>
      </c>
      <c r="D22">
        <v>6</v>
      </c>
      <c r="E22">
        <v>0</v>
      </c>
      <c r="F22">
        <v>0</v>
      </c>
      <c r="G22">
        <v>2</v>
      </c>
      <c r="H22">
        <v>2</v>
      </c>
      <c r="I22">
        <v>1</v>
      </c>
      <c r="J22">
        <v>0</v>
      </c>
      <c r="M22" s="5">
        <f t="shared" si="0"/>
        <v>6</v>
      </c>
      <c r="N22" s="5">
        <f t="shared" si="1"/>
        <v>36</v>
      </c>
      <c r="Q22" s="9">
        <v>34.729999999999997</v>
      </c>
      <c r="R22" s="9">
        <f t="shared" si="2"/>
        <v>-10.029999999999999</v>
      </c>
      <c r="S22" s="9">
        <f t="shared" si="3"/>
        <v>100.6</v>
      </c>
      <c r="V22" s="11">
        <f t="shared" si="4"/>
        <v>-60.18</v>
      </c>
    </row>
    <row r="23" spans="1:22" x14ac:dyDescent="0.3">
      <c r="A23" s="1">
        <v>3</v>
      </c>
      <c r="B23" s="1">
        <v>36.473799999999997</v>
      </c>
      <c r="C23">
        <v>6</v>
      </c>
      <c r="D23">
        <v>6</v>
      </c>
      <c r="E23">
        <v>0</v>
      </c>
      <c r="F23">
        <v>0</v>
      </c>
      <c r="G23">
        <v>2</v>
      </c>
      <c r="H23">
        <v>2</v>
      </c>
      <c r="I23">
        <v>1</v>
      </c>
      <c r="J23">
        <v>0</v>
      </c>
      <c r="M23" s="5">
        <f t="shared" si="0"/>
        <v>3</v>
      </c>
      <c r="N23" s="5">
        <f t="shared" si="1"/>
        <v>9</v>
      </c>
      <c r="Q23" s="9">
        <v>34.729999999999997</v>
      </c>
      <c r="R23" s="9">
        <f t="shared" si="2"/>
        <v>1.74</v>
      </c>
      <c r="S23" s="9">
        <f t="shared" si="3"/>
        <v>3.03</v>
      </c>
      <c r="V23" s="11">
        <f t="shared" si="4"/>
        <v>5.22</v>
      </c>
    </row>
    <row r="24" spans="1:22" x14ac:dyDescent="0.3">
      <c r="A24" s="1">
        <v>3</v>
      </c>
      <c r="B24" s="1">
        <v>32.857900000000001</v>
      </c>
      <c r="C24">
        <v>6</v>
      </c>
      <c r="D24">
        <v>7</v>
      </c>
      <c r="E24">
        <v>1</v>
      </c>
      <c r="F24">
        <v>0</v>
      </c>
      <c r="G24">
        <v>2</v>
      </c>
      <c r="H24">
        <v>2</v>
      </c>
      <c r="I24">
        <v>1</v>
      </c>
      <c r="J24">
        <v>0</v>
      </c>
      <c r="M24" s="5">
        <f t="shared" si="0"/>
        <v>3</v>
      </c>
      <c r="N24" s="5">
        <f t="shared" si="1"/>
        <v>9</v>
      </c>
      <c r="Q24" s="9">
        <v>34.729999999999997</v>
      </c>
      <c r="R24" s="9">
        <f t="shared" si="2"/>
        <v>-1.87</v>
      </c>
      <c r="S24" s="9">
        <f t="shared" si="3"/>
        <v>3.5</v>
      </c>
      <c r="V24" s="11">
        <f t="shared" si="4"/>
        <v>-5.61</v>
      </c>
    </row>
    <row r="25" spans="1:22" x14ac:dyDescent="0.3">
      <c r="A25" s="1">
        <v>3</v>
      </c>
      <c r="B25" s="1">
        <v>36.473799999999997</v>
      </c>
      <c r="C25">
        <v>6</v>
      </c>
      <c r="D25">
        <v>6</v>
      </c>
      <c r="E25">
        <v>0</v>
      </c>
      <c r="F25">
        <v>0</v>
      </c>
      <c r="G25">
        <v>2</v>
      </c>
      <c r="H25">
        <v>2</v>
      </c>
      <c r="I25">
        <v>1</v>
      </c>
      <c r="J25">
        <v>0</v>
      </c>
      <c r="M25" s="5">
        <f t="shared" si="0"/>
        <v>3</v>
      </c>
      <c r="N25" s="5">
        <f t="shared" si="1"/>
        <v>9</v>
      </c>
      <c r="Q25" s="9">
        <v>34.729999999999997</v>
      </c>
      <c r="R25" s="9">
        <f t="shared" si="2"/>
        <v>1.74</v>
      </c>
      <c r="S25" s="9">
        <f t="shared" si="3"/>
        <v>3.03</v>
      </c>
      <c r="V25" s="11">
        <f t="shared" si="4"/>
        <v>5.22</v>
      </c>
    </row>
    <row r="26" spans="1:22" x14ac:dyDescent="0.3">
      <c r="A26" s="1">
        <v>3</v>
      </c>
      <c r="B26" s="1">
        <v>32.857900000000001</v>
      </c>
      <c r="C26">
        <v>6</v>
      </c>
      <c r="D26">
        <v>7</v>
      </c>
      <c r="E26">
        <v>1</v>
      </c>
      <c r="F26">
        <v>0</v>
      </c>
      <c r="G26">
        <v>2</v>
      </c>
      <c r="H26">
        <v>2</v>
      </c>
      <c r="I26">
        <v>1</v>
      </c>
      <c r="J26">
        <v>0</v>
      </c>
      <c r="M26" s="5">
        <f t="shared" si="0"/>
        <v>3</v>
      </c>
      <c r="N26" s="5">
        <f t="shared" si="1"/>
        <v>9</v>
      </c>
      <c r="Q26" s="9">
        <v>34.729999999999997</v>
      </c>
      <c r="R26" s="9">
        <f t="shared" si="2"/>
        <v>-1.87</v>
      </c>
      <c r="S26" s="9">
        <f t="shared" si="3"/>
        <v>3.5</v>
      </c>
      <c r="V26" s="11">
        <f t="shared" si="4"/>
        <v>-5.61</v>
      </c>
    </row>
    <row r="27" spans="1:22" x14ac:dyDescent="0.3">
      <c r="A27" s="1">
        <v>1.6</v>
      </c>
      <c r="B27" s="1">
        <v>54.250100000000003</v>
      </c>
      <c r="C27">
        <v>4</v>
      </c>
      <c r="D27">
        <v>6</v>
      </c>
      <c r="E27">
        <v>1</v>
      </c>
      <c r="F27">
        <v>1</v>
      </c>
      <c r="G27">
        <v>2</v>
      </c>
      <c r="H27">
        <v>2</v>
      </c>
      <c r="I27">
        <v>1</v>
      </c>
      <c r="J27">
        <v>0</v>
      </c>
      <c r="M27" s="5">
        <f t="shared" si="0"/>
        <v>1.6</v>
      </c>
      <c r="N27" s="5">
        <f t="shared" si="1"/>
        <v>2.56</v>
      </c>
      <c r="Q27" s="9">
        <v>34.729999999999997</v>
      </c>
      <c r="R27" s="9">
        <f t="shared" si="2"/>
        <v>19.52</v>
      </c>
      <c r="S27" s="9">
        <f t="shared" si="3"/>
        <v>381.03</v>
      </c>
      <c r="V27" s="11">
        <f t="shared" si="4"/>
        <v>31.23</v>
      </c>
    </row>
    <row r="28" spans="1:22" x14ac:dyDescent="0.3">
      <c r="A28" s="1">
        <v>1.6</v>
      </c>
      <c r="B28" s="1">
        <v>52.6</v>
      </c>
      <c r="C28">
        <v>4</v>
      </c>
      <c r="D28">
        <v>5</v>
      </c>
      <c r="E28">
        <v>0</v>
      </c>
      <c r="F28">
        <v>1</v>
      </c>
      <c r="G28">
        <v>2</v>
      </c>
      <c r="H28">
        <v>2</v>
      </c>
      <c r="I28">
        <v>1</v>
      </c>
      <c r="J28">
        <v>0</v>
      </c>
      <c r="M28" s="5">
        <f t="shared" si="0"/>
        <v>1.6</v>
      </c>
      <c r="N28" s="5">
        <f t="shared" si="1"/>
        <v>2.56</v>
      </c>
      <c r="Q28" s="9">
        <v>34.729999999999997</v>
      </c>
      <c r="R28" s="9">
        <f t="shared" si="2"/>
        <v>17.87</v>
      </c>
      <c r="S28" s="9">
        <f t="shared" si="3"/>
        <v>319.33999999999997</v>
      </c>
      <c r="V28" s="11">
        <f t="shared" si="4"/>
        <v>28.59</v>
      </c>
    </row>
    <row r="29" spans="1:22" x14ac:dyDescent="0.3">
      <c r="A29" s="1">
        <v>1.6</v>
      </c>
      <c r="B29" s="1">
        <v>56.420400000000001</v>
      </c>
      <c r="C29">
        <v>4</v>
      </c>
      <c r="D29">
        <v>6</v>
      </c>
      <c r="E29">
        <v>1</v>
      </c>
      <c r="F29">
        <v>1</v>
      </c>
      <c r="G29">
        <v>2</v>
      </c>
      <c r="H29">
        <v>2</v>
      </c>
      <c r="I29">
        <v>1</v>
      </c>
      <c r="J29">
        <v>0</v>
      </c>
      <c r="M29" s="5">
        <f t="shared" si="0"/>
        <v>1.6</v>
      </c>
      <c r="N29" s="5">
        <f t="shared" si="1"/>
        <v>2.56</v>
      </c>
      <c r="Q29" s="9">
        <v>34.729999999999997</v>
      </c>
      <c r="R29" s="9">
        <f t="shared" si="2"/>
        <v>21.69</v>
      </c>
      <c r="S29" s="9">
        <f t="shared" si="3"/>
        <v>470.46</v>
      </c>
      <c r="V29" s="11">
        <f t="shared" si="4"/>
        <v>34.700000000000003</v>
      </c>
    </row>
    <row r="30" spans="1:22" x14ac:dyDescent="0.3">
      <c r="A30" s="1">
        <v>3.7</v>
      </c>
      <c r="B30" s="1">
        <v>41.4056</v>
      </c>
      <c r="C30">
        <v>6</v>
      </c>
      <c r="D30">
        <v>6</v>
      </c>
      <c r="E30">
        <v>1</v>
      </c>
      <c r="F30">
        <v>0</v>
      </c>
      <c r="G30">
        <v>2</v>
      </c>
      <c r="H30">
        <v>2</v>
      </c>
      <c r="I30">
        <v>1</v>
      </c>
      <c r="J30">
        <v>0</v>
      </c>
      <c r="M30" s="5">
        <f t="shared" si="0"/>
        <v>3.7</v>
      </c>
      <c r="N30" s="5">
        <f t="shared" si="1"/>
        <v>13.69</v>
      </c>
      <c r="Q30" s="9">
        <v>34.729999999999997</v>
      </c>
      <c r="R30" s="9">
        <f t="shared" si="2"/>
        <v>6.68</v>
      </c>
      <c r="S30" s="9">
        <f t="shared" si="3"/>
        <v>44.62</v>
      </c>
      <c r="V30" s="11">
        <f t="shared" si="4"/>
        <v>24.72</v>
      </c>
    </row>
    <row r="31" spans="1:22" x14ac:dyDescent="0.3">
      <c r="A31" s="1">
        <v>3.7</v>
      </c>
      <c r="B31" s="1">
        <v>35.162799999999997</v>
      </c>
      <c r="C31">
        <v>6</v>
      </c>
      <c r="D31">
        <v>7</v>
      </c>
      <c r="E31">
        <v>1</v>
      </c>
      <c r="F31">
        <v>0</v>
      </c>
      <c r="G31">
        <v>2</v>
      </c>
      <c r="H31">
        <v>2</v>
      </c>
      <c r="I31">
        <v>1</v>
      </c>
      <c r="J31">
        <v>1</v>
      </c>
      <c r="M31" s="5">
        <f t="shared" si="0"/>
        <v>3.7</v>
      </c>
      <c r="N31" s="5">
        <f t="shared" si="1"/>
        <v>13.69</v>
      </c>
      <c r="Q31" s="9">
        <v>34.729999999999997</v>
      </c>
      <c r="R31" s="9">
        <f t="shared" si="2"/>
        <v>0.43</v>
      </c>
      <c r="S31" s="9">
        <f t="shared" si="3"/>
        <v>0.18</v>
      </c>
      <c r="V31" s="11">
        <f t="shared" si="4"/>
        <v>1.59</v>
      </c>
    </row>
    <row r="32" spans="1:22" x14ac:dyDescent="0.3">
      <c r="A32" s="1">
        <v>3.5</v>
      </c>
      <c r="B32" s="1">
        <v>34.749400000000001</v>
      </c>
      <c r="C32">
        <v>6</v>
      </c>
      <c r="D32">
        <v>6</v>
      </c>
      <c r="E32">
        <v>1</v>
      </c>
      <c r="F32">
        <v>0</v>
      </c>
      <c r="G32">
        <v>2</v>
      </c>
      <c r="H32">
        <v>2</v>
      </c>
      <c r="I32">
        <v>1</v>
      </c>
      <c r="J32">
        <v>0</v>
      </c>
      <c r="M32" s="5">
        <f t="shared" si="0"/>
        <v>3.5</v>
      </c>
      <c r="N32" s="5">
        <f t="shared" si="1"/>
        <v>12.25</v>
      </c>
      <c r="Q32" s="9">
        <v>34.729999999999997</v>
      </c>
      <c r="R32" s="9">
        <f t="shared" si="2"/>
        <v>0.02</v>
      </c>
      <c r="S32" s="9">
        <f t="shared" si="3"/>
        <v>0</v>
      </c>
      <c r="V32" s="11">
        <f t="shared" si="4"/>
        <v>7.0000000000000007E-2</v>
      </c>
    </row>
    <row r="33" spans="1:22" x14ac:dyDescent="0.3">
      <c r="A33" s="1">
        <v>3.5</v>
      </c>
      <c r="B33" s="1">
        <v>34.9</v>
      </c>
      <c r="C33">
        <v>6</v>
      </c>
      <c r="D33">
        <v>7</v>
      </c>
      <c r="E33">
        <v>1</v>
      </c>
      <c r="F33">
        <v>0</v>
      </c>
      <c r="G33">
        <v>2</v>
      </c>
      <c r="H33">
        <v>2</v>
      </c>
      <c r="I33">
        <v>1</v>
      </c>
      <c r="J33">
        <v>0</v>
      </c>
      <c r="M33" s="5">
        <f t="shared" si="0"/>
        <v>3.5</v>
      </c>
      <c r="N33" s="5">
        <f t="shared" si="1"/>
        <v>12.25</v>
      </c>
      <c r="Q33" s="9">
        <v>34.729999999999997</v>
      </c>
      <c r="R33" s="9">
        <f t="shared" si="2"/>
        <v>0.17</v>
      </c>
      <c r="S33" s="9">
        <f t="shared" si="3"/>
        <v>0.03</v>
      </c>
      <c r="V33" s="11">
        <f t="shared" si="4"/>
        <v>0.6</v>
      </c>
    </row>
    <row r="34" spans="1:22" x14ac:dyDescent="0.3">
      <c r="A34" s="1">
        <v>5.5</v>
      </c>
      <c r="B34" s="1">
        <v>30.6</v>
      </c>
      <c r="C34">
        <v>8</v>
      </c>
      <c r="D34">
        <v>7</v>
      </c>
      <c r="E34">
        <v>1</v>
      </c>
      <c r="F34">
        <v>0</v>
      </c>
      <c r="G34">
        <v>2</v>
      </c>
      <c r="H34">
        <v>2</v>
      </c>
      <c r="I34">
        <v>1</v>
      </c>
      <c r="J34">
        <v>0</v>
      </c>
      <c r="M34" s="5">
        <f t="shared" si="0"/>
        <v>5.5</v>
      </c>
      <c r="N34" s="5">
        <f t="shared" si="1"/>
        <v>30.25</v>
      </c>
      <c r="Q34" s="9">
        <v>34.729999999999997</v>
      </c>
      <c r="R34" s="9">
        <f t="shared" si="2"/>
        <v>-4.13</v>
      </c>
      <c r="S34" s="9">
        <f t="shared" si="3"/>
        <v>17.059999999999999</v>
      </c>
      <c r="V34" s="11">
        <f t="shared" si="4"/>
        <v>-22.72</v>
      </c>
    </row>
    <row r="35" spans="1:22" x14ac:dyDescent="0.3">
      <c r="A35" s="1">
        <v>5.5</v>
      </c>
      <c r="B35" s="1">
        <v>31.7</v>
      </c>
      <c r="C35">
        <v>8</v>
      </c>
      <c r="D35">
        <v>7</v>
      </c>
      <c r="E35">
        <v>1</v>
      </c>
      <c r="F35">
        <v>0</v>
      </c>
      <c r="G35">
        <v>2</v>
      </c>
      <c r="H35">
        <v>2</v>
      </c>
      <c r="I35">
        <v>1</v>
      </c>
      <c r="J35">
        <v>0</v>
      </c>
      <c r="M35" s="5">
        <f t="shared" si="0"/>
        <v>5.5</v>
      </c>
      <c r="N35" s="5">
        <f t="shared" si="1"/>
        <v>30.25</v>
      </c>
      <c r="Q35" s="9">
        <v>34.729999999999997</v>
      </c>
      <c r="R35" s="9">
        <f t="shared" si="2"/>
        <v>-3.03</v>
      </c>
      <c r="S35" s="9">
        <f t="shared" si="3"/>
        <v>9.18</v>
      </c>
      <c r="V35" s="11">
        <f t="shared" si="4"/>
        <v>-16.670000000000002</v>
      </c>
    </row>
    <row r="36" spans="1:22" x14ac:dyDescent="0.3">
      <c r="A36" s="1">
        <v>1.6</v>
      </c>
      <c r="B36" s="1">
        <v>47.847799999999999</v>
      </c>
      <c r="C36">
        <v>4</v>
      </c>
      <c r="D36">
        <v>6</v>
      </c>
      <c r="E36">
        <v>1</v>
      </c>
      <c r="F36">
        <v>0</v>
      </c>
      <c r="G36">
        <v>2</v>
      </c>
      <c r="H36">
        <v>2</v>
      </c>
      <c r="I36">
        <v>1</v>
      </c>
      <c r="J36">
        <v>1</v>
      </c>
      <c r="M36" s="5">
        <f t="shared" si="0"/>
        <v>1.6</v>
      </c>
      <c r="N36" s="5">
        <f t="shared" si="1"/>
        <v>2.56</v>
      </c>
      <c r="Q36" s="9">
        <v>34.729999999999997</v>
      </c>
      <c r="R36" s="9">
        <f t="shared" si="2"/>
        <v>13.12</v>
      </c>
      <c r="S36" s="9">
        <f t="shared" si="3"/>
        <v>172.13</v>
      </c>
      <c r="V36" s="11">
        <f t="shared" si="4"/>
        <v>20.99</v>
      </c>
    </row>
    <row r="37" spans="1:22" x14ac:dyDescent="0.3">
      <c r="A37" s="1">
        <v>1.6</v>
      </c>
      <c r="B37" s="1">
        <v>50.243600000000001</v>
      </c>
      <c r="C37">
        <v>4</v>
      </c>
      <c r="D37">
        <v>6</v>
      </c>
      <c r="E37">
        <v>0</v>
      </c>
      <c r="F37">
        <v>0</v>
      </c>
      <c r="G37">
        <v>2</v>
      </c>
      <c r="H37">
        <v>2</v>
      </c>
      <c r="I37">
        <v>1</v>
      </c>
      <c r="J37">
        <v>1</v>
      </c>
      <c r="M37" s="5">
        <f t="shared" si="0"/>
        <v>1.6</v>
      </c>
      <c r="N37" s="5">
        <f t="shared" si="1"/>
        <v>2.56</v>
      </c>
      <c r="Q37" s="9">
        <v>34.729999999999997</v>
      </c>
      <c r="R37" s="9">
        <f t="shared" si="2"/>
        <v>15.51</v>
      </c>
      <c r="S37" s="9">
        <f t="shared" si="3"/>
        <v>240.56</v>
      </c>
      <c r="V37" s="11">
        <f t="shared" si="4"/>
        <v>24.82</v>
      </c>
    </row>
    <row r="38" spans="1:22" x14ac:dyDescent="0.3">
      <c r="A38" s="1">
        <v>1.8</v>
      </c>
      <c r="B38" s="1">
        <v>47.2</v>
      </c>
      <c r="C38">
        <v>4</v>
      </c>
      <c r="D38">
        <v>4</v>
      </c>
      <c r="E38">
        <v>1</v>
      </c>
      <c r="F38">
        <v>0</v>
      </c>
      <c r="G38">
        <v>2</v>
      </c>
      <c r="H38">
        <v>2</v>
      </c>
      <c r="I38">
        <v>1</v>
      </c>
      <c r="J38">
        <v>0</v>
      </c>
      <c r="M38" s="5">
        <f t="shared" si="0"/>
        <v>1.8</v>
      </c>
      <c r="N38" s="5">
        <f t="shared" si="1"/>
        <v>3.24</v>
      </c>
      <c r="Q38" s="9">
        <v>34.729999999999997</v>
      </c>
      <c r="R38" s="9">
        <f t="shared" si="2"/>
        <v>12.47</v>
      </c>
      <c r="S38" s="9">
        <f t="shared" si="3"/>
        <v>155.5</v>
      </c>
      <c r="V38" s="11">
        <f t="shared" si="4"/>
        <v>22.45</v>
      </c>
    </row>
    <row r="39" spans="1:22" x14ac:dyDescent="0.3">
      <c r="A39" s="1">
        <v>1.8</v>
      </c>
      <c r="B39" s="1">
        <v>46.9</v>
      </c>
      <c r="C39">
        <v>4</v>
      </c>
      <c r="D39">
        <v>5</v>
      </c>
      <c r="E39">
        <v>0</v>
      </c>
      <c r="F39">
        <v>0</v>
      </c>
      <c r="G39">
        <v>2</v>
      </c>
      <c r="H39">
        <v>2</v>
      </c>
      <c r="I39">
        <v>1</v>
      </c>
      <c r="J39">
        <v>0</v>
      </c>
      <c r="M39" s="5">
        <f t="shared" si="0"/>
        <v>1.8</v>
      </c>
      <c r="N39" s="5">
        <f t="shared" si="1"/>
        <v>3.24</v>
      </c>
      <c r="Q39" s="9">
        <v>34.729999999999997</v>
      </c>
      <c r="R39" s="9">
        <f t="shared" si="2"/>
        <v>12.17</v>
      </c>
      <c r="S39" s="9">
        <f t="shared" si="3"/>
        <v>148.11000000000001</v>
      </c>
      <c r="V39" s="11">
        <f t="shared" si="4"/>
        <v>21.91</v>
      </c>
    </row>
    <row r="40" spans="1:22" x14ac:dyDescent="0.3">
      <c r="A40" s="1">
        <v>4</v>
      </c>
      <c r="B40" s="1">
        <v>28.4</v>
      </c>
      <c r="C40">
        <v>8</v>
      </c>
      <c r="D40">
        <v>6</v>
      </c>
      <c r="E40">
        <v>0</v>
      </c>
      <c r="F40">
        <v>0</v>
      </c>
      <c r="G40">
        <v>2</v>
      </c>
      <c r="H40">
        <v>2</v>
      </c>
      <c r="I40">
        <v>1</v>
      </c>
      <c r="J40">
        <v>0</v>
      </c>
      <c r="M40" s="5">
        <f t="shared" si="0"/>
        <v>4</v>
      </c>
      <c r="N40" s="5">
        <f t="shared" si="1"/>
        <v>16</v>
      </c>
      <c r="Q40" s="9">
        <v>34.729999999999997</v>
      </c>
      <c r="R40" s="9">
        <f t="shared" si="2"/>
        <v>-6.33</v>
      </c>
      <c r="S40" s="9">
        <f t="shared" si="3"/>
        <v>40.07</v>
      </c>
      <c r="V40" s="11">
        <f t="shared" si="4"/>
        <v>-25.32</v>
      </c>
    </row>
    <row r="41" spans="1:22" x14ac:dyDescent="0.3">
      <c r="A41" s="1">
        <v>4</v>
      </c>
      <c r="B41" s="1">
        <v>27.9711</v>
      </c>
      <c r="C41">
        <v>8</v>
      </c>
      <c r="D41">
        <v>7</v>
      </c>
      <c r="E41">
        <v>1</v>
      </c>
      <c r="F41">
        <v>0</v>
      </c>
      <c r="G41">
        <v>2</v>
      </c>
      <c r="H41">
        <v>2</v>
      </c>
      <c r="I41">
        <v>1</v>
      </c>
      <c r="J41">
        <v>0</v>
      </c>
      <c r="M41" s="5">
        <f t="shared" si="0"/>
        <v>4</v>
      </c>
      <c r="N41" s="5">
        <f t="shared" si="1"/>
        <v>16</v>
      </c>
      <c r="Q41" s="9">
        <v>34.729999999999997</v>
      </c>
      <c r="R41" s="9">
        <f t="shared" si="2"/>
        <v>-6.76</v>
      </c>
      <c r="S41" s="9">
        <f t="shared" si="3"/>
        <v>45.7</v>
      </c>
      <c r="V41" s="11">
        <f t="shared" si="4"/>
        <v>-27.04</v>
      </c>
    </row>
    <row r="42" spans="1:22" x14ac:dyDescent="0.3">
      <c r="A42" s="1">
        <v>1.4</v>
      </c>
      <c r="B42" s="1">
        <v>50.4</v>
      </c>
      <c r="C42">
        <v>4</v>
      </c>
      <c r="D42">
        <v>6</v>
      </c>
      <c r="E42">
        <v>1</v>
      </c>
      <c r="F42">
        <v>0</v>
      </c>
      <c r="G42">
        <v>2</v>
      </c>
      <c r="H42">
        <v>2</v>
      </c>
      <c r="I42">
        <v>1</v>
      </c>
      <c r="J42">
        <v>0</v>
      </c>
      <c r="M42" s="5">
        <f t="shared" si="0"/>
        <v>1.4</v>
      </c>
      <c r="N42" s="5">
        <f t="shared" si="1"/>
        <v>1.96</v>
      </c>
      <c r="Q42" s="9">
        <v>34.729999999999997</v>
      </c>
      <c r="R42" s="9">
        <f t="shared" si="2"/>
        <v>15.67</v>
      </c>
      <c r="S42" s="9">
        <f t="shared" si="3"/>
        <v>245.55</v>
      </c>
      <c r="V42" s="11">
        <f t="shared" si="4"/>
        <v>21.94</v>
      </c>
    </row>
    <row r="43" spans="1:22" x14ac:dyDescent="0.3">
      <c r="A43" s="1">
        <v>1.4</v>
      </c>
      <c r="B43" s="1">
        <v>54.05</v>
      </c>
      <c r="C43">
        <v>4</v>
      </c>
      <c r="D43">
        <v>6</v>
      </c>
      <c r="E43">
        <v>1</v>
      </c>
      <c r="F43">
        <v>0</v>
      </c>
      <c r="G43">
        <v>2</v>
      </c>
      <c r="H43">
        <v>2</v>
      </c>
      <c r="I43">
        <v>1</v>
      </c>
      <c r="J43">
        <v>0</v>
      </c>
      <c r="M43" s="5">
        <f t="shared" si="0"/>
        <v>1.4</v>
      </c>
      <c r="N43" s="5">
        <f t="shared" si="1"/>
        <v>1.96</v>
      </c>
      <c r="Q43" s="9">
        <v>34.729999999999997</v>
      </c>
      <c r="R43" s="9">
        <f t="shared" si="2"/>
        <v>19.32</v>
      </c>
      <c r="S43" s="9">
        <f t="shared" si="3"/>
        <v>373.26</v>
      </c>
      <c r="V43" s="11">
        <f t="shared" si="4"/>
        <v>27.05</v>
      </c>
    </row>
    <row r="44" spans="1:22" x14ac:dyDescent="0.3">
      <c r="A44" s="1">
        <v>1.4</v>
      </c>
      <c r="B44" s="1">
        <v>59.7</v>
      </c>
      <c r="C44">
        <v>4</v>
      </c>
      <c r="D44">
        <v>6</v>
      </c>
      <c r="E44">
        <v>0</v>
      </c>
      <c r="F44">
        <v>0</v>
      </c>
      <c r="G44">
        <v>2</v>
      </c>
      <c r="H44">
        <v>2</v>
      </c>
      <c r="I44">
        <v>1</v>
      </c>
      <c r="J44">
        <v>0</v>
      </c>
      <c r="M44" s="5">
        <f t="shared" si="0"/>
        <v>1.4</v>
      </c>
      <c r="N44" s="5">
        <f t="shared" si="1"/>
        <v>1.96</v>
      </c>
      <c r="Q44" s="9">
        <v>34.729999999999997</v>
      </c>
      <c r="R44" s="9">
        <f t="shared" si="2"/>
        <v>24.97</v>
      </c>
      <c r="S44" s="9">
        <f t="shared" si="3"/>
        <v>623.5</v>
      </c>
      <c r="V44" s="11">
        <f t="shared" si="4"/>
        <v>34.96</v>
      </c>
    </row>
    <row r="45" spans="1:22" x14ac:dyDescent="0.3">
      <c r="A45" s="1">
        <v>1.4</v>
      </c>
      <c r="B45" s="1">
        <v>52.749600000000001</v>
      </c>
      <c r="C45">
        <v>4</v>
      </c>
      <c r="D45">
        <v>1</v>
      </c>
      <c r="E45">
        <v>0</v>
      </c>
      <c r="F45">
        <v>0</v>
      </c>
      <c r="G45">
        <v>2</v>
      </c>
      <c r="H45">
        <v>2</v>
      </c>
      <c r="I45">
        <v>1</v>
      </c>
      <c r="J45">
        <v>0</v>
      </c>
      <c r="M45" s="5">
        <f t="shared" si="0"/>
        <v>1.4</v>
      </c>
      <c r="N45" s="5">
        <f t="shared" si="1"/>
        <v>1.96</v>
      </c>
      <c r="Q45" s="9">
        <v>34.729999999999997</v>
      </c>
      <c r="R45" s="9">
        <f t="shared" si="2"/>
        <v>18.02</v>
      </c>
      <c r="S45" s="9">
        <f t="shared" si="3"/>
        <v>324.72000000000003</v>
      </c>
      <c r="V45" s="11">
        <f t="shared" si="4"/>
        <v>25.23</v>
      </c>
    </row>
    <row r="46" spans="1:22" x14ac:dyDescent="0.3">
      <c r="A46" s="1">
        <v>2</v>
      </c>
      <c r="B46" s="1">
        <v>40</v>
      </c>
      <c r="C46">
        <v>4</v>
      </c>
      <c r="D46">
        <v>4</v>
      </c>
      <c r="E46">
        <v>1</v>
      </c>
      <c r="F46">
        <v>0</v>
      </c>
      <c r="G46">
        <v>2</v>
      </c>
      <c r="H46">
        <v>2</v>
      </c>
      <c r="I46">
        <v>1</v>
      </c>
      <c r="J46">
        <v>0</v>
      </c>
      <c r="M46" s="5">
        <f t="shared" si="0"/>
        <v>2</v>
      </c>
      <c r="N46" s="5">
        <f t="shared" si="1"/>
        <v>4</v>
      </c>
      <c r="Q46" s="9">
        <v>34.729999999999997</v>
      </c>
      <c r="R46" s="9">
        <f t="shared" si="2"/>
        <v>5.27</v>
      </c>
      <c r="S46" s="9">
        <f t="shared" si="3"/>
        <v>27.77</v>
      </c>
      <c r="V46" s="11">
        <f t="shared" si="4"/>
        <v>10.54</v>
      </c>
    </row>
    <row r="47" spans="1:22" x14ac:dyDescent="0.3">
      <c r="A47" s="1">
        <v>2</v>
      </c>
      <c r="B47" s="1">
        <v>40.9</v>
      </c>
      <c r="C47">
        <v>4</v>
      </c>
      <c r="D47">
        <v>6</v>
      </c>
      <c r="E47">
        <v>1</v>
      </c>
      <c r="F47">
        <v>0</v>
      </c>
      <c r="G47">
        <v>2</v>
      </c>
      <c r="H47">
        <v>2</v>
      </c>
      <c r="I47">
        <v>1</v>
      </c>
      <c r="J47">
        <v>0</v>
      </c>
      <c r="M47" s="5">
        <f t="shared" si="0"/>
        <v>2</v>
      </c>
      <c r="N47" s="5">
        <f t="shared" si="1"/>
        <v>4</v>
      </c>
      <c r="Q47" s="9">
        <v>34.729999999999997</v>
      </c>
      <c r="R47" s="9">
        <f t="shared" si="2"/>
        <v>6.17</v>
      </c>
      <c r="S47" s="9">
        <f t="shared" si="3"/>
        <v>38.07</v>
      </c>
      <c r="V47" s="11">
        <f t="shared" si="4"/>
        <v>12.34</v>
      </c>
    </row>
    <row r="48" spans="1:22" x14ac:dyDescent="0.3">
      <c r="A48" s="1">
        <v>3.6</v>
      </c>
      <c r="B48" s="1">
        <v>40.5</v>
      </c>
      <c r="C48">
        <v>6</v>
      </c>
      <c r="D48">
        <v>6</v>
      </c>
      <c r="E48">
        <v>1</v>
      </c>
      <c r="F48">
        <v>0</v>
      </c>
      <c r="G48">
        <v>2</v>
      </c>
      <c r="H48">
        <v>2</v>
      </c>
      <c r="I48">
        <v>1</v>
      </c>
      <c r="J48">
        <v>0</v>
      </c>
      <c r="M48" s="5">
        <f t="shared" si="0"/>
        <v>3.6</v>
      </c>
      <c r="N48" s="5">
        <f t="shared" si="1"/>
        <v>12.96</v>
      </c>
      <c r="Q48" s="9">
        <v>34.729999999999997</v>
      </c>
      <c r="R48" s="9">
        <f t="shared" si="2"/>
        <v>5.77</v>
      </c>
      <c r="S48" s="9">
        <f t="shared" si="3"/>
        <v>33.29</v>
      </c>
      <c r="V48" s="11">
        <f t="shared" si="4"/>
        <v>20.77</v>
      </c>
    </row>
    <row r="49" spans="1:22" x14ac:dyDescent="0.3">
      <c r="A49" s="1">
        <v>6.4</v>
      </c>
      <c r="B49" s="1">
        <v>29.9499</v>
      </c>
      <c r="C49">
        <v>8</v>
      </c>
      <c r="D49">
        <v>5</v>
      </c>
      <c r="E49">
        <v>1</v>
      </c>
      <c r="F49">
        <v>0</v>
      </c>
      <c r="G49">
        <v>1</v>
      </c>
      <c r="H49">
        <v>1</v>
      </c>
      <c r="I49">
        <v>1</v>
      </c>
      <c r="J49">
        <v>0</v>
      </c>
      <c r="M49" s="5">
        <f t="shared" si="0"/>
        <v>6.4</v>
      </c>
      <c r="N49" s="5">
        <f t="shared" si="1"/>
        <v>40.96</v>
      </c>
      <c r="Q49" s="9">
        <v>34.729999999999997</v>
      </c>
      <c r="R49" s="9">
        <f t="shared" si="2"/>
        <v>-4.78</v>
      </c>
      <c r="S49" s="9">
        <f t="shared" si="3"/>
        <v>22.85</v>
      </c>
      <c r="V49" s="11">
        <f t="shared" si="4"/>
        <v>-30.59</v>
      </c>
    </row>
    <row r="50" spans="1:22" x14ac:dyDescent="0.3">
      <c r="A50" s="1">
        <v>6.4</v>
      </c>
      <c r="B50" s="1">
        <v>31.4</v>
      </c>
      <c r="C50">
        <v>8</v>
      </c>
      <c r="D50">
        <v>6</v>
      </c>
      <c r="E50">
        <v>1</v>
      </c>
      <c r="F50">
        <v>0</v>
      </c>
      <c r="G50">
        <v>1</v>
      </c>
      <c r="H50">
        <v>1</v>
      </c>
      <c r="I50">
        <v>1</v>
      </c>
      <c r="J50">
        <v>0</v>
      </c>
      <c r="M50" s="5">
        <f t="shared" si="0"/>
        <v>6.4</v>
      </c>
      <c r="N50" s="5">
        <f t="shared" si="1"/>
        <v>40.96</v>
      </c>
      <c r="Q50" s="9">
        <v>34.729999999999997</v>
      </c>
      <c r="R50" s="9">
        <f t="shared" si="2"/>
        <v>-3.33</v>
      </c>
      <c r="S50" s="9">
        <f t="shared" si="3"/>
        <v>11.09</v>
      </c>
      <c r="V50" s="11">
        <f t="shared" si="4"/>
        <v>-21.31</v>
      </c>
    </row>
    <row r="51" spans="1:22" x14ac:dyDescent="0.3">
      <c r="A51" s="1">
        <v>1.8</v>
      </c>
      <c r="B51" s="1">
        <v>56.991500000000002</v>
      </c>
      <c r="C51">
        <v>4</v>
      </c>
      <c r="D51">
        <v>1</v>
      </c>
      <c r="E51">
        <v>0</v>
      </c>
      <c r="F51">
        <v>0</v>
      </c>
      <c r="G51">
        <v>2</v>
      </c>
      <c r="H51">
        <v>2</v>
      </c>
      <c r="I51">
        <v>1</v>
      </c>
      <c r="J51">
        <v>0</v>
      </c>
      <c r="M51" s="5">
        <f t="shared" si="0"/>
        <v>1.8</v>
      </c>
      <c r="N51" s="5">
        <f t="shared" si="1"/>
        <v>3.24</v>
      </c>
      <c r="Q51" s="9">
        <v>34.729999999999997</v>
      </c>
      <c r="R51" s="9">
        <f t="shared" si="2"/>
        <v>22.26</v>
      </c>
      <c r="S51" s="9">
        <f t="shared" si="3"/>
        <v>495.51</v>
      </c>
      <c r="V51" s="11">
        <f t="shared" si="4"/>
        <v>40.07</v>
      </c>
    </row>
    <row r="52" spans="1:22" x14ac:dyDescent="0.3">
      <c r="A52" s="1">
        <v>1.5</v>
      </c>
      <c r="B52" s="1">
        <v>46.5</v>
      </c>
      <c r="C52">
        <v>4</v>
      </c>
      <c r="D52">
        <v>4</v>
      </c>
      <c r="E52">
        <v>1</v>
      </c>
      <c r="F52">
        <v>0</v>
      </c>
      <c r="G52">
        <v>2</v>
      </c>
      <c r="H52">
        <v>2</v>
      </c>
      <c r="I52">
        <v>1</v>
      </c>
      <c r="J52">
        <v>0</v>
      </c>
      <c r="M52" s="5">
        <f t="shared" si="0"/>
        <v>1.5</v>
      </c>
      <c r="N52" s="5">
        <f t="shared" si="1"/>
        <v>2.25</v>
      </c>
      <c r="Q52" s="9">
        <v>34.729999999999997</v>
      </c>
      <c r="R52" s="9">
        <f t="shared" si="2"/>
        <v>11.77</v>
      </c>
      <c r="S52" s="9">
        <f t="shared" si="3"/>
        <v>138.53</v>
      </c>
      <c r="V52" s="11">
        <f t="shared" si="4"/>
        <v>17.66</v>
      </c>
    </row>
    <row r="53" spans="1:22" x14ac:dyDescent="0.3">
      <c r="A53" s="1">
        <v>1.5</v>
      </c>
      <c r="B53" s="1">
        <v>49.6</v>
      </c>
      <c r="C53">
        <v>4</v>
      </c>
      <c r="D53">
        <v>5</v>
      </c>
      <c r="E53">
        <v>0</v>
      </c>
      <c r="F53">
        <v>0</v>
      </c>
      <c r="G53">
        <v>2</v>
      </c>
      <c r="H53">
        <v>2</v>
      </c>
      <c r="I53">
        <v>1</v>
      </c>
      <c r="J53">
        <v>0</v>
      </c>
      <c r="M53" s="5">
        <f t="shared" si="0"/>
        <v>1.5</v>
      </c>
      <c r="N53" s="5">
        <f t="shared" si="1"/>
        <v>2.25</v>
      </c>
      <c r="Q53" s="9">
        <v>34.729999999999997</v>
      </c>
      <c r="R53" s="9">
        <f t="shared" si="2"/>
        <v>14.87</v>
      </c>
      <c r="S53" s="9">
        <f t="shared" si="3"/>
        <v>221.12</v>
      </c>
      <c r="V53" s="11">
        <f t="shared" si="4"/>
        <v>22.31</v>
      </c>
    </row>
    <row r="54" spans="1:22" x14ac:dyDescent="0.3">
      <c r="A54" s="1">
        <v>1.6</v>
      </c>
      <c r="B54" s="1">
        <v>42</v>
      </c>
      <c r="C54">
        <v>4</v>
      </c>
      <c r="D54">
        <v>6</v>
      </c>
      <c r="E54">
        <v>1</v>
      </c>
      <c r="F54">
        <v>0</v>
      </c>
      <c r="G54">
        <v>2</v>
      </c>
      <c r="H54">
        <v>2</v>
      </c>
      <c r="I54">
        <v>1</v>
      </c>
      <c r="J54">
        <v>1</v>
      </c>
      <c r="M54" s="5">
        <f t="shared" si="0"/>
        <v>1.6</v>
      </c>
      <c r="N54" s="5">
        <f t="shared" si="1"/>
        <v>2.56</v>
      </c>
      <c r="Q54" s="9">
        <v>34.729999999999997</v>
      </c>
      <c r="R54" s="9">
        <f t="shared" si="2"/>
        <v>7.27</v>
      </c>
      <c r="S54" s="9">
        <f t="shared" si="3"/>
        <v>52.85</v>
      </c>
      <c r="V54" s="11">
        <f t="shared" si="4"/>
        <v>11.63</v>
      </c>
    </row>
    <row r="55" spans="1:22" x14ac:dyDescent="0.3">
      <c r="A55" s="1">
        <v>1.6</v>
      </c>
      <c r="B55" s="1">
        <v>49.949399999999997</v>
      </c>
      <c r="C55">
        <v>4</v>
      </c>
      <c r="D55">
        <v>6</v>
      </c>
      <c r="E55">
        <v>0</v>
      </c>
      <c r="F55">
        <v>0</v>
      </c>
      <c r="G55">
        <v>2</v>
      </c>
      <c r="H55">
        <v>2</v>
      </c>
      <c r="I55">
        <v>1</v>
      </c>
      <c r="J55">
        <v>1</v>
      </c>
      <c r="M55" s="5">
        <f t="shared" si="0"/>
        <v>1.6</v>
      </c>
      <c r="N55" s="5">
        <f t="shared" si="1"/>
        <v>2.56</v>
      </c>
      <c r="Q55" s="9">
        <v>34.729999999999997</v>
      </c>
      <c r="R55" s="9">
        <f t="shared" si="2"/>
        <v>15.22</v>
      </c>
      <c r="S55" s="9">
        <f t="shared" si="3"/>
        <v>231.65</v>
      </c>
      <c r="V55" s="11">
        <f t="shared" si="4"/>
        <v>24.35</v>
      </c>
    </row>
    <row r="56" spans="1:22" x14ac:dyDescent="0.3">
      <c r="A56" s="1">
        <v>1.6</v>
      </c>
      <c r="B56" s="1">
        <v>45.3</v>
      </c>
      <c r="C56">
        <v>4</v>
      </c>
      <c r="D56">
        <v>6</v>
      </c>
      <c r="E56">
        <v>1</v>
      </c>
      <c r="F56">
        <v>0</v>
      </c>
      <c r="G56">
        <v>2</v>
      </c>
      <c r="H56">
        <v>2</v>
      </c>
      <c r="I56">
        <v>1</v>
      </c>
      <c r="J56">
        <v>1</v>
      </c>
      <c r="M56" s="5">
        <f t="shared" si="0"/>
        <v>1.6</v>
      </c>
      <c r="N56" s="5">
        <f t="shared" si="1"/>
        <v>2.56</v>
      </c>
      <c r="Q56" s="9">
        <v>34.729999999999997</v>
      </c>
      <c r="R56" s="9">
        <f t="shared" si="2"/>
        <v>10.57</v>
      </c>
      <c r="S56" s="9">
        <f t="shared" si="3"/>
        <v>111.72</v>
      </c>
      <c r="V56" s="11">
        <f t="shared" si="4"/>
        <v>16.91</v>
      </c>
    </row>
    <row r="57" spans="1:22" x14ac:dyDescent="0.3">
      <c r="A57" s="1">
        <v>1.6</v>
      </c>
      <c r="B57" s="1">
        <v>45.5</v>
      </c>
      <c r="C57">
        <v>4</v>
      </c>
      <c r="D57">
        <v>6</v>
      </c>
      <c r="E57">
        <v>0</v>
      </c>
      <c r="F57">
        <v>0</v>
      </c>
      <c r="G57">
        <v>2</v>
      </c>
      <c r="H57">
        <v>2</v>
      </c>
      <c r="I57">
        <v>1</v>
      </c>
      <c r="J57">
        <v>1</v>
      </c>
      <c r="M57" s="5">
        <f t="shared" si="0"/>
        <v>1.6</v>
      </c>
      <c r="N57" s="5">
        <f t="shared" si="1"/>
        <v>2.56</v>
      </c>
      <c r="Q57" s="9">
        <v>34.729999999999997</v>
      </c>
      <c r="R57" s="9">
        <f t="shared" si="2"/>
        <v>10.77</v>
      </c>
      <c r="S57" s="9">
        <f t="shared" si="3"/>
        <v>115.99</v>
      </c>
      <c r="V57" s="11">
        <f t="shared" si="4"/>
        <v>17.23</v>
      </c>
    </row>
    <row r="58" spans="1:22" x14ac:dyDescent="0.3">
      <c r="A58" s="1">
        <v>1.6</v>
      </c>
      <c r="B58" s="1">
        <v>42.8</v>
      </c>
      <c r="C58">
        <v>4</v>
      </c>
      <c r="D58">
        <v>6</v>
      </c>
      <c r="E58">
        <v>1</v>
      </c>
      <c r="F58">
        <v>0</v>
      </c>
      <c r="G58">
        <v>2</v>
      </c>
      <c r="H58">
        <v>2</v>
      </c>
      <c r="I58">
        <v>1</v>
      </c>
      <c r="J58">
        <v>1</v>
      </c>
      <c r="M58" s="5">
        <f t="shared" si="0"/>
        <v>1.6</v>
      </c>
      <c r="N58" s="5">
        <f t="shared" si="1"/>
        <v>2.56</v>
      </c>
      <c r="Q58" s="9">
        <v>34.729999999999997</v>
      </c>
      <c r="R58" s="9">
        <f t="shared" si="2"/>
        <v>8.07</v>
      </c>
      <c r="S58" s="9">
        <f t="shared" si="3"/>
        <v>65.12</v>
      </c>
      <c r="V58" s="11">
        <f t="shared" si="4"/>
        <v>12.91</v>
      </c>
    </row>
    <row r="59" spans="1:22" x14ac:dyDescent="0.3">
      <c r="A59" s="1">
        <v>1.6</v>
      </c>
      <c r="B59" s="1">
        <v>43.7</v>
      </c>
      <c r="C59">
        <v>4</v>
      </c>
      <c r="D59">
        <v>6</v>
      </c>
      <c r="E59">
        <v>0</v>
      </c>
      <c r="F59">
        <v>0</v>
      </c>
      <c r="G59">
        <v>2</v>
      </c>
      <c r="H59">
        <v>2</v>
      </c>
      <c r="I59">
        <v>1</v>
      </c>
      <c r="J59">
        <v>1</v>
      </c>
      <c r="M59" s="5">
        <f t="shared" si="0"/>
        <v>1.6</v>
      </c>
      <c r="N59" s="5">
        <f t="shared" si="1"/>
        <v>2.56</v>
      </c>
      <c r="Q59" s="9">
        <v>34.729999999999997</v>
      </c>
      <c r="R59" s="9">
        <f t="shared" si="2"/>
        <v>8.9700000000000006</v>
      </c>
      <c r="S59" s="9">
        <f t="shared" si="3"/>
        <v>80.459999999999994</v>
      </c>
      <c r="V59" s="11">
        <f t="shared" si="4"/>
        <v>14.35</v>
      </c>
    </row>
    <row r="60" spans="1:22" x14ac:dyDescent="0.3">
      <c r="A60" s="1">
        <v>2.5</v>
      </c>
      <c r="B60" s="1">
        <v>42.904000000000003</v>
      </c>
      <c r="C60">
        <v>4</v>
      </c>
      <c r="D60">
        <v>6</v>
      </c>
      <c r="E60">
        <v>0</v>
      </c>
      <c r="F60">
        <v>0</v>
      </c>
      <c r="G60">
        <v>2</v>
      </c>
      <c r="H60">
        <v>2</v>
      </c>
      <c r="I60">
        <v>1</v>
      </c>
      <c r="J60">
        <v>0</v>
      </c>
      <c r="M60" s="5">
        <f t="shared" si="0"/>
        <v>2.5</v>
      </c>
      <c r="N60" s="5">
        <f t="shared" si="1"/>
        <v>6.25</v>
      </c>
      <c r="Q60" s="9">
        <v>34.729999999999997</v>
      </c>
      <c r="R60" s="9">
        <f t="shared" si="2"/>
        <v>8.17</v>
      </c>
      <c r="S60" s="9">
        <f t="shared" si="3"/>
        <v>66.75</v>
      </c>
      <c r="V60" s="11">
        <f t="shared" si="4"/>
        <v>20.43</v>
      </c>
    </row>
    <row r="61" spans="1:22" x14ac:dyDescent="0.3">
      <c r="A61" s="1">
        <v>2.5</v>
      </c>
      <c r="B61" s="1">
        <v>43.261699999999998</v>
      </c>
      <c r="C61">
        <v>4</v>
      </c>
      <c r="D61">
        <v>6</v>
      </c>
      <c r="E61">
        <v>1</v>
      </c>
      <c r="F61">
        <v>0</v>
      </c>
      <c r="G61">
        <v>2</v>
      </c>
      <c r="H61">
        <v>2</v>
      </c>
      <c r="I61">
        <v>1</v>
      </c>
      <c r="J61">
        <v>0</v>
      </c>
      <c r="M61" s="5">
        <f t="shared" si="0"/>
        <v>2.5</v>
      </c>
      <c r="N61" s="5">
        <f t="shared" si="1"/>
        <v>6.25</v>
      </c>
      <c r="Q61" s="9">
        <v>34.729999999999997</v>
      </c>
      <c r="R61" s="9">
        <f t="shared" si="2"/>
        <v>8.5299999999999994</v>
      </c>
      <c r="S61" s="9">
        <f t="shared" si="3"/>
        <v>72.760000000000005</v>
      </c>
      <c r="V61" s="11">
        <f t="shared" si="4"/>
        <v>21.33</v>
      </c>
    </row>
    <row r="62" spans="1:22" x14ac:dyDescent="0.3">
      <c r="A62" s="1">
        <v>2.5</v>
      </c>
      <c r="B62" s="1">
        <v>37.5899</v>
      </c>
      <c r="C62">
        <v>4</v>
      </c>
      <c r="D62">
        <v>5</v>
      </c>
      <c r="E62">
        <v>0</v>
      </c>
      <c r="F62">
        <v>0</v>
      </c>
      <c r="G62">
        <v>2</v>
      </c>
      <c r="H62">
        <v>2</v>
      </c>
      <c r="I62">
        <v>0</v>
      </c>
      <c r="J62">
        <v>1</v>
      </c>
      <c r="M62" s="5">
        <f t="shared" si="0"/>
        <v>2.5</v>
      </c>
      <c r="N62" s="5">
        <f t="shared" si="1"/>
        <v>6.25</v>
      </c>
      <c r="Q62" s="9">
        <v>34.729999999999997</v>
      </c>
      <c r="R62" s="9">
        <f t="shared" si="2"/>
        <v>2.86</v>
      </c>
      <c r="S62" s="9">
        <f t="shared" si="3"/>
        <v>8.18</v>
      </c>
      <c r="V62" s="11">
        <f t="shared" si="4"/>
        <v>7.15</v>
      </c>
    </row>
    <row r="63" spans="1:22" x14ac:dyDescent="0.3">
      <c r="A63" s="1">
        <v>2.5</v>
      </c>
      <c r="B63" s="1">
        <v>36.655700000000003</v>
      </c>
      <c r="C63">
        <v>4</v>
      </c>
      <c r="D63">
        <v>4</v>
      </c>
      <c r="E63">
        <v>1</v>
      </c>
      <c r="F63">
        <v>0</v>
      </c>
      <c r="G63">
        <v>2</v>
      </c>
      <c r="H63">
        <v>2</v>
      </c>
      <c r="I63">
        <v>0</v>
      </c>
      <c r="J63">
        <v>1</v>
      </c>
      <c r="M63" s="5">
        <f t="shared" si="0"/>
        <v>2.5</v>
      </c>
      <c r="N63" s="5">
        <f t="shared" si="1"/>
        <v>6.25</v>
      </c>
      <c r="Q63" s="9">
        <v>34.729999999999997</v>
      </c>
      <c r="R63" s="9">
        <f t="shared" si="2"/>
        <v>1.93</v>
      </c>
      <c r="S63" s="9">
        <f t="shared" si="3"/>
        <v>3.72</v>
      </c>
      <c r="V63" s="11">
        <f t="shared" si="4"/>
        <v>4.83</v>
      </c>
    </row>
    <row r="64" spans="1:22" x14ac:dyDescent="0.3">
      <c r="A64" s="1">
        <v>2.5</v>
      </c>
      <c r="B64" s="1">
        <v>34.434100000000001</v>
      </c>
      <c r="C64">
        <v>4</v>
      </c>
      <c r="D64">
        <v>5</v>
      </c>
      <c r="E64">
        <v>0</v>
      </c>
      <c r="F64">
        <v>0</v>
      </c>
      <c r="G64">
        <v>2</v>
      </c>
      <c r="H64">
        <v>2</v>
      </c>
      <c r="I64">
        <v>1</v>
      </c>
      <c r="J64">
        <v>0</v>
      </c>
      <c r="M64" s="5">
        <f t="shared" si="0"/>
        <v>2.5</v>
      </c>
      <c r="N64" s="5">
        <f t="shared" si="1"/>
        <v>6.25</v>
      </c>
      <c r="Q64" s="9">
        <v>34.729999999999997</v>
      </c>
      <c r="R64" s="9">
        <f t="shared" si="2"/>
        <v>-0.3</v>
      </c>
      <c r="S64" s="9">
        <f t="shared" si="3"/>
        <v>0.09</v>
      </c>
      <c r="V64" s="11">
        <f t="shared" si="4"/>
        <v>-0.75</v>
      </c>
    </row>
    <row r="65" spans="1:22" x14ac:dyDescent="0.3">
      <c r="A65" s="1">
        <v>2.5</v>
      </c>
      <c r="B65" s="1">
        <v>31.366900000000001</v>
      </c>
      <c r="C65">
        <v>4</v>
      </c>
      <c r="D65">
        <v>6</v>
      </c>
      <c r="E65">
        <v>0</v>
      </c>
      <c r="F65">
        <v>0</v>
      </c>
      <c r="G65">
        <v>2</v>
      </c>
      <c r="H65">
        <v>2</v>
      </c>
      <c r="I65">
        <v>1</v>
      </c>
      <c r="J65">
        <v>0</v>
      </c>
      <c r="M65" s="5">
        <f t="shared" si="0"/>
        <v>2.5</v>
      </c>
      <c r="N65" s="5">
        <f t="shared" si="1"/>
        <v>6.25</v>
      </c>
      <c r="Q65" s="9">
        <v>34.729999999999997</v>
      </c>
      <c r="R65" s="9">
        <f t="shared" si="2"/>
        <v>-3.36</v>
      </c>
      <c r="S65" s="9">
        <f t="shared" si="3"/>
        <v>11.29</v>
      </c>
      <c r="V65" s="11">
        <f t="shared" si="4"/>
        <v>-8.4</v>
      </c>
    </row>
    <row r="66" spans="1:22" x14ac:dyDescent="0.3">
      <c r="A66" s="1">
        <v>2</v>
      </c>
      <c r="B66" s="1">
        <v>41.566099999999999</v>
      </c>
      <c r="C66">
        <v>4</v>
      </c>
      <c r="D66">
        <v>1</v>
      </c>
      <c r="E66">
        <v>1</v>
      </c>
      <c r="F66">
        <v>0</v>
      </c>
      <c r="G66">
        <v>2</v>
      </c>
      <c r="H66">
        <v>2</v>
      </c>
      <c r="I66">
        <v>1</v>
      </c>
      <c r="J66">
        <v>0</v>
      </c>
      <c r="M66" s="5">
        <f t="shared" si="0"/>
        <v>2</v>
      </c>
      <c r="N66" s="5">
        <f t="shared" si="1"/>
        <v>4</v>
      </c>
      <c r="Q66" s="9">
        <v>34.729999999999997</v>
      </c>
      <c r="R66" s="9">
        <f t="shared" si="2"/>
        <v>6.84</v>
      </c>
      <c r="S66" s="9">
        <f t="shared" si="3"/>
        <v>46.79</v>
      </c>
      <c r="V66" s="11">
        <f t="shared" si="4"/>
        <v>13.68</v>
      </c>
    </row>
    <row r="67" spans="1:22" x14ac:dyDescent="0.3">
      <c r="A67" s="1">
        <v>2</v>
      </c>
      <c r="B67" s="1">
        <v>44.707999999999998</v>
      </c>
      <c r="C67">
        <v>4</v>
      </c>
      <c r="D67">
        <v>6</v>
      </c>
      <c r="E67">
        <v>0</v>
      </c>
      <c r="F67">
        <v>0</v>
      </c>
      <c r="G67">
        <v>2</v>
      </c>
      <c r="H67">
        <v>2</v>
      </c>
      <c r="I67">
        <v>1</v>
      </c>
      <c r="J67">
        <v>0</v>
      </c>
      <c r="M67" s="5">
        <f t="shared" ref="M67:M130" si="5">A67-L67</f>
        <v>2</v>
      </c>
      <c r="N67" s="5">
        <f t="shared" ref="N67:N130" si="6">ROUND(M67*M67, 2)</f>
        <v>4</v>
      </c>
      <c r="Q67" s="9">
        <v>34.729999999999997</v>
      </c>
      <c r="R67" s="9">
        <f t="shared" ref="R67:R130" si="7">ROUND(B67-Q67, 2)</f>
        <v>9.98</v>
      </c>
      <c r="S67" s="9">
        <f t="shared" ref="S67:S130" si="8">ROUND(R67*R67,2)</f>
        <v>99.6</v>
      </c>
      <c r="V67" s="11">
        <f t="shared" ref="V67:V130" si="9">ROUND(M67*R67,2)</f>
        <v>19.96</v>
      </c>
    </row>
    <row r="68" spans="1:22" x14ac:dyDescent="0.3">
      <c r="A68" s="1">
        <v>2</v>
      </c>
      <c r="B68" s="1">
        <v>59.536099999999998</v>
      </c>
      <c r="C68">
        <v>4</v>
      </c>
      <c r="D68">
        <v>6</v>
      </c>
      <c r="E68">
        <v>0</v>
      </c>
      <c r="F68">
        <v>0</v>
      </c>
      <c r="G68">
        <v>2</v>
      </c>
      <c r="H68">
        <v>2</v>
      </c>
      <c r="I68">
        <v>0</v>
      </c>
      <c r="J68">
        <v>0</v>
      </c>
      <c r="M68" s="5">
        <f t="shared" si="5"/>
        <v>2</v>
      </c>
      <c r="N68" s="5">
        <f t="shared" si="6"/>
        <v>4</v>
      </c>
      <c r="Q68" s="9">
        <v>34.729999999999997</v>
      </c>
      <c r="R68" s="9">
        <f t="shared" si="7"/>
        <v>24.81</v>
      </c>
      <c r="S68" s="9">
        <f t="shared" si="8"/>
        <v>615.54</v>
      </c>
      <c r="V68" s="11">
        <f t="shared" si="9"/>
        <v>49.62</v>
      </c>
    </row>
    <row r="69" spans="1:22" x14ac:dyDescent="0.3">
      <c r="A69" s="1">
        <v>2</v>
      </c>
      <c r="B69" s="1">
        <v>59.438099999999999</v>
      </c>
      <c r="C69">
        <v>4</v>
      </c>
      <c r="D69">
        <v>6</v>
      </c>
      <c r="E69">
        <v>1</v>
      </c>
      <c r="F69">
        <v>0</v>
      </c>
      <c r="G69">
        <v>2</v>
      </c>
      <c r="H69">
        <v>2</v>
      </c>
      <c r="I69">
        <v>0</v>
      </c>
      <c r="J69">
        <v>0</v>
      </c>
      <c r="M69" s="5">
        <f t="shared" si="5"/>
        <v>2</v>
      </c>
      <c r="N69" s="5">
        <f t="shared" si="6"/>
        <v>4</v>
      </c>
      <c r="Q69" s="9">
        <v>34.729999999999997</v>
      </c>
      <c r="R69" s="9">
        <f t="shared" si="7"/>
        <v>24.71</v>
      </c>
      <c r="S69" s="9">
        <f t="shared" si="8"/>
        <v>610.58000000000004</v>
      </c>
      <c r="V69" s="11">
        <f t="shared" si="9"/>
        <v>49.42</v>
      </c>
    </row>
    <row r="70" spans="1:22" x14ac:dyDescent="0.3">
      <c r="A70" s="1">
        <v>2</v>
      </c>
      <c r="B70" s="1">
        <v>46.2</v>
      </c>
      <c r="C70">
        <v>4</v>
      </c>
      <c r="D70">
        <v>5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M70" s="5">
        <f t="shared" si="5"/>
        <v>2</v>
      </c>
      <c r="N70" s="5">
        <f t="shared" si="6"/>
        <v>4</v>
      </c>
      <c r="Q70" s="9">
        <v>34.729999999999997</v>
      </c>
      <c r="R70" s="9">
        <f t="shared" si="7"/>
        <v>11.47</v>
      </c>
      <c r="S70" s="9">
        <f t="shared" si="8"/>
        <v>131.56</v>
      </c>
      <c r="V70" s="11">
        <f t="shared" si="9"/>
        <v>22.94</v>
      </c>
    </row>
    <row r="71" spans="1:22" x14ac:dyDescent="0.3">
      <c r="A71" s="1">
        <v>2</v>
      </c>
      <c r="B71" s="1">
        <v>41.399000000000001</v>
      </c>
      <c r="C71">
        <v>4</v>
      </c>
      <c r="D71">
        <v>6</v>
      </c>
      <c r="E71">
        <v>1</v>
      </c>
      <c r="F71">
        <v>0</v>
      </c>
      <c r="G71">
        <v>1</v>
      </c>
      <c r="H71">
        <v>1</v>
      </c>
      <c r="I71">
        <v>0</v>
      </c>
      <c r="J71">
        <v>0</v>
      </c>
      <c r="M71" s="5">
        <f t="shared" si="5"/>
        <v>2</v>
      </c>
      <c r="N71" s="5">
        <f t="shared" si="6"/>
        <v>4</v>
      </c>
      <c r="Q71" s="9">
        <v>34.729999999999997</v>
      </c>
      <c r="R71" s="9">
        <f t="shared" si="7"/>
        <v>6.67</v>
      </c>
      <c r="S71" s="9">
        <f t="shared" si="8"/>
        <v>44.49</v>
      </c>
      <c r="V71" s="11">
        <f t="shared" si="9"/>
        <v>13.34</v>
      </c>
    </row>
    <row r="72" spans="1:22" x14ac:dyDescent="0.3">
      <c r="A72" s="1">
        <v>2.5</v>
      </c>
      <c r="B72" s="1">
        <v>44.515900000000002</v>
      </c>
      <c r="C72">
        <v>5</v>
      </c>
      <c r="D72">
        <v>5</v>
      </c>
      <c r="E72">
        <v>0</v>
      </c>
      <c r="F72">
        <v>0</v>
      </c>
      <c r="G72">
        <v>2</v>
      </c>
      <c r="H72">
        <v>2</v>
      </c>
      <c r="I72">
        <v>1</v>
      </c>
      <c r="J72">
        <v>0</v>
      </c>
      <c r="M72" s="5">
        <f t="shared" si="5"/>
        <v>2.5</v>
      </c>
      <c r="N72" s="5">
        <f t="shared" si="6"/>
        <v>6.25</v>
      </c>
      <c r="Q72" s="9">
        <v>34.729999999999997</v>
      </c>
      <c r="R72" s="9">
        <f t="shared" si="7"/>
        <v>9.7899999999999991</v>
      </c>
      <c r="S72" s="9">
        <f t="shared" si="8"/>
        <v>95.84</v>
      </c>
      <c r="V72" s="11">
        <f t="shared" si="9"/>
        <v>24.48</v>
      </c>
    </row>
    <row r="73" spans="1:22" x14ac:dyDescent="0.3">
      <c r="A73" s="1">
        <v>2.5</v>
      </c>
      <c r="B73" s="1">
        <v>42.488799999999998</v>
      </c>
      <c r="C73">
        <v>5</v>
      </c>
      <c r="D73">
        <v>6</v>
      </c>
      <c r="E73">
        <v>1</v>
      </c>
      <c r="F73">
        <v>0</v>
      </c>
      <c r="G73">
        <v>2</v>
      </c>
      <c r="H73">
        <v>2</v>
      </c>
      <c r="I73">
        <v>1</v>
      </c>
      <c r="J73">
        <v>0</v>
      </c>
      <c r="M73" s="5">
        <f t="shared" si="5"/>
        <v>2.5</v>
      </c>
      <c r="N73" s="5">
        <f t="shared" si="6"/>
        <v>6.25</v>
      </c>
      <c r="Q73" s="9">
        <v>34.729999999999997</v>
      </c>
      <c r="R73" s="9">
        <f t="shared" si="7"/>
        <v>7.76</v>
      </c>
      <c r="S73" s="9">
        <f t="shared" si="8"/>
        <v>60.22</v>
      </c>
      <c r="V73" s="11">
        <f t="shared" si="9"/>
        <v>19.399999999999999</v>
      </c>
    </row>
    <row r="74" spans="1:22" x14ac:dyDescent="0.3">
      <c r="A74" s="1">
        <v>3</v>
      </c>
      <c r="B74" s="1">
        <v>35.799999999999997</v>
      </c>
      <c r="C74">
        <v>6</v>
      </c>
      <c r="D74">
        <v>6</v>
      </c>
      <c r="E74">
        <v>1</v>
      </c>
      <c r="F74">
        <v>0</v>
      </c>
      <c r="G74">
        <v>2</v>
      </c>
      <c r="H74">
        <v>2</v>
      </c>
      <c r="I74">
        <v>1</v>
      </c>
      <c r="J74">
        <v>0</v>
      </c>
      <c r="M74" s="5">
        <f t="shared" si="5"/>
        <v>3</v>
      </c>
      <c r="N74" s="5">
        <f t="shared" si="6"/>
        <v>9</v>
      </c>
      <c r="Q74" s="9">
        <v>34.729999999999997</v>
      </c>
      <c r="R74" s="9">
        <f t="shared" si="7"/>
        <v>1.07</v>
      </c>
      <c r="S74" s="9">
        <f t="shared" si="8"/>
        <v>1.1399999999999999</v>
      </c>
      <c r="V74" s="11">
        <f t="shared" si="9"/>
        <v>3.21</v>
      </c>
    </row>
    <row r="75" spans="1:22" x14ac:dyDescent="0.3">
      <c r="A75" s="1">
        <v>6.8</v>
      </c>
      <c r="B75" s="1">
        <v>23.4</v>
      </c>
      <c r="C75">
        <v>8</v>
      </c>
      <c r="D75">
        <v>8</v>
      </c>
      <c r="E75">
        <v>0</v>
      </c>
      <c r="F75">
        <v>0</v>
      </c>
      <c r="G75">
        <v>1</v>
      </c>
      <c r="H75">
        <v>1</v>
      </c>
      <c r="I75">
        <v>1</v>
      </c>
      <c r="J75">
        <v>0</v>
      </c>
      <c r="M75" s="5">
        <f t="shared" si="5"/>
        <v>6.8</v>
      </c>
      <c r="N75" s="5">
        <f t="shared" si="6"/>
        <v>46.24</v>
      </c>
      <c r="Q75" s="9">
        <v>34.729999999999997</v>
      </c>
      <c r="R75" s="9">
        <f t="shared" si="7"/>
        <v>-11.33</v>
      </c>
      <c r="S75" s="9">
        <f t="shared" si="8"/>
        <v>128.37</v>
      </c>
      <c r="V75" s="11">
        <f t="shared" si="9"/>
        <v>-77.040000000000006</v>
      </c>
    </row>
    <row r="76" spans="1:22" x14ac:dyDescent="0.3">
      <c r="A76" s="1">
        <v>4.4000000000000004</v>
      </c>
      <c r="B76" s="1">
        <v>33.049900000000001</v>
      </c>
      <c r="C76">
        <v>8</v>
      </c>
      <c r="D76">
        <v>8</v>
      </c>
      <c r="E76">
        <v>1</v>
      </c>
      <c r="F76">
        <v>0</v>
      </c>
      <c r="G76">
        <v>2</v>
      </c>
      <c r="H76">
        <v>2</v>
      </c>
      <c r="I76">
        <v>1</v>
      </c>
      <c r="J76">
        <v>0</v>
      </c>
      <c r="M76" s="5">
        <f t="shared" si="5"/>
        <v>4.4000000000000004</v>
      </c>
      <c r="N76" s="5">
        <f t="shared" si="6"/>
        <v>19.36</v>
      </c>
      <c r="Q76" s="9">
        <v>34.729999999999997</v>
      </c>
      <c r="R76" s="9">
        <f t="shared" si="7"/>
        <v>-1.68</v>
      </c>
      <c r="S76" s="9">
        <f t="shared" si="8"/>
        <v>2.82</v>
      </c>
      <c r="V76" s="11">
        <f t="shared" si="9"/>
        <v>-7.39</v>
      </c>
    </row>
    <row r="77" spans="1:22" x14ac:dyDescent="0.3">
      <c r="A77" s="1">
        <v>4.4000000000000004</v>
      </c>
      <c r="B77" s="1">
        <v>33.603200000000001</v>
      </c>
      <c r="C77">
        <v>8</v>
      </c>
      <c r="D77">
        <v>8</v>
      </c>
      <c r="E77">
        <v>1</v>
      </c>
      <c r="F77">
        <v>0</v>
      </c>
      <c r="G77">
        <v>2</v>
      </c>
      <c r="H77">
        <v>2</v>
      </c>
      <c r="I77">
        <v>1</v>
      </c>
      <c r="J77">
        <v>0</v>
      </c>
      <c r="M77" s="5">
        <f t="shared" si="5"/>
        <v>4.4000000000000004</v>
      </c>
      <c r="N77" s="5">
        <f t="shared" si="6"/>
        <v>19.36</v>
      </c>
      <c r="Q77" s="9">
        <v>34.729999999999997</v>
      </c>
      <c r="R77" s="9">
        <f t="shared" si="7"/>
        <v>-1.1299999999999999</v>
      </c>
      <c r="S77" s="9">
        <f t="shared" si="8"/>
        <v>1.28</v>
      </c>
      <c r="V77" s="11">
        <f t="shared" si="9"/>
        <v>-4.97</v>
      </c>
    </row>
    <row r="78" spans="1:22" x14ac:dyDescent="0.3">
      <c r="A78" s="1">
        <v>2.4</v>
      </c>
      <c r="B78" s="1">
        <v>42</v>
      </c>
      <c r="C78">
        <v>4</v>
      </c>
      <c r="D78">
        <v>6</v>
      </c>
      <c r="E78">
        <v>1</v>
      </c>
      <c r="F78">
        <v>0</v>
      </c>
      <c r="G78">
        <v>2</v>
      </c>
      <c r="H78">
        <v>2</v>
      </c>
      <c r="I78">
        <v>1</v>
      </c>
      <c r="J78">
        <v>0</v>
      </c>
      <c r="M78" s="5">
        <f t="shared" si="5"/>
        <v>2.4</v>
      </c>
      <c r="N78" s="5">
        <f t="shared" si="6"/>
        <v>5.76</v>
      </c>
      <c r="Q78" s="9">
        <v>34.729999999999997</v>
      </c>
      <c r="R78" s="9">
        <f t="shared" si="7"/>
        <v>7.27</v>
      </c>
      <c r="S78" s="9">
        <f t="shared" si="8"/>
        <v>52.85</v>
      </c>
      <c r="V78" s="11">
        <f t="shared" si="9"/>
        <v>17.45</v>
      </c>
    </row>
    <row r="79" spans="1:22" x14ac:dyDescent="0.3">
      <c r="A79" s="1">
        <v>3.6</v>
      </c>
      <c r="B79" s="1">
        <v>37.487400000000001</v>
      </c>
      <c r="C79">
        <v>6</v>
      </c>
      <c r="D79">
        <v>6</v>
      </c>
      <c r="E79">
        <v>1</v>
      </c>
      <c r="F79">
        <v>0</v>
      </c>
      <c r="G79">
        <v>2</v>
      </c>
      <c r="H79">
        <v>2</v>
      </c>
      <c r="I79">
        <v>1</v>
      </c>
      <c r="J79">
        <v>0</v>
      </c>
      <c r="M79" s="5">
        <f t="shared" si="5"/>
        <v>3.6</v>
      </c>
      <c r="N79" s="5">
        <f t="shared" si="6"/>
        <v>12.96</v>
      </c>
      <c r="Q79" s="9">
        <v>34.729999999999997</v>
      </c>
      <c r="R79" s="9">
        <f t="shared" si="7"/>
        <v>2.76</v>
      </c>
      <c r="S79" s="9">
        <f t="shared" si="8"/>
        <v>7.62</v>
      </c>
      <c r="V79" s="11">
        <f t="shared" si="9"/>
        <v>9.94</v>
      </c>
    </row>
    <row r="80" spans="1:22" x14ac:dyDescent="0.3">
      <c r="A80" s="1">
        <v>3.6</v>
      </c>
      <c r="B80" s="1">
        <v>36.1</v>
      </c>
      <c r="C80">
        <v>6</v>
      </c>
      <c r="D80">
        <v>6</v>
      </c>
      <c r="E80">
        <v>1</v>
      </c>
      <c r="F80">
        <v>0</v>
      </c>
      <c r="G80">
        <v>2</v>
      </c>
      <c r="H80">
        <v>2</v>
      </c>
      <c r="I80">
        <v>1</v>
      </c>
      <c r="J80">
        <v>0</v>
      </c>
      <c r="M80" s="5">
        <f t="shared" si="5"/>
        <v>3.6</v>
      </c>
      <c r="N80" s="5">
        <f t="shared" si="6"/>
        <v>12.96</v>
      </c>
      <c r="Q80" s="9">
        <v>34.729999999999997</v>
      </c>
      <c r="R80" s="9">
        <f t="shared" si="7"/>
        <v>1.37</v>
      </c>
      <c r="S80" s="9">
        <f t="shared" si="8"/>
        <v>1.88</v>
      </c>
      <c r="V80" s="11">
        <f t="shared" si="9"/>
        <v>4.93</v>
      </c>
    </row>
    <row r="81" spans="1:22" x14ac:dyDescent="0.3">
      <c r="A81" s="1">
        <v>2</v>
      </c>
      <c r="B81" s="1">
        <v>39.4</v>
      </c>
      <c r="C81">
        <v>4</v>
      </c>
      <c r="D81">
        <v>6</v>
      </c>
      <c r="E81">
        <v>1</v>
      </c>
      <c r="F81">
        <v>0</v>
      </c>
      <c r="G81">
        <v>2</v>
      </c>
      <c r="H81">
        <v>2</v>
      </c>
      <c r="I81">
        <v>1</v>
      </c>
      <c r="J81">
        <v>0</v>
      </c>
      <c r="M81" s="5">
        <f t="shared" si="5"/>
        <v>2</v>
      </c>
      <c r="N81" s="5">
        <f t="shared" si="6"/>
        <v>4</v>
      </c>
      <c r="Q81" s="9">
        <v>34.729999999999997</v>
      </c>
      <c r="R81" s="9">
        <f t="shared" si="7"/>
        <v>4.67</v>
      </c>
      <c r="S81" s="9">
        <f t="shared" si="8"/>
        <v>21.81</v>
      </c>
      <c r="V81" s="11">
        <f t="shared" si="9"/>
        <v>9.34</v>
      </c>
    </row>
    <row r="82" spans="1:22" x14ac:dyDescent="0.3">
      <c r="A82" s="1">
        <v>2</v>
      </c>
      <c r="B82" s="1">
        <v>44.7</v>
      </c>
      <c r="C82">
        <v>4</v>
      </c>
      <c r="D82">
        <v>6</v>
      </c>
      <c r="E82">
        <v>0</v>
      </c>
      <c r="F82">
        <v>0</v>
      </c>
      <c r="G82">
        <v>2</v>
      </c>
      <c r="H82">
        <v>2</v>
      </c>
      <c r="I82">
        <v>1</v>
      </c>
      <c r="J82">
        <v>0</v>
      </c>
      <c r="M82" s="5">
        <f t="shared" si="5"/>
        <v>2</v>
      </c>
      <c r="N82" s="5">
        <f t="shared" si="6"/>
        <v>4</v>
      </c>
      <c r="Q82" s="9">
        <v>34.729999999999997</v>
      </c>
      <c r="R82" s="9">
        <f t="shared" si="7"/>
        <v>9.9700000000000006</v>
      </c>
      <c r="S82" s="9">
        <f t="shared" si="8"/>
        <v>99.4</v>
      </c>
      <c r="V82" s="11">
        <f t="shared" si="9"/>
        <v>19.940000000000001</v>
      </c>
    </row>
    <row r="83" spans="1:22" x14ac:dyDescent="0.3">
      <c r="A83" s="1">
        <v>2.4</v>
      </c>
      <c r="B83" s="1">
        <v>42.5</v>
      </c>
      <c r="C83">
        <v>4</v>
      </c>
      <c r="D83">
        <v>6</v>
      </c>
      <c r="E83">
        <v>1</v>
      </c>
      <c r="F83">
        <v>0</v>
      </c>
      <c r="G83">
        <v>2</v>
      </c>
      <c r="H83">
        <v>2</v>
      </c>
      <c r="I83">
        <v>1</v>
      </c>
      <c r="J83">
        <v>0</v>
      </c>
      <c r="M83" s="5">
        <f t="shared" si="5"/>
        <v>2.4</v>
      </c>
      <c r="N83" s="5">
        <f t="shared" si="6"/>
        <v>5.76</v>
      </c>
      <c r="Q83" s="9">
        <v>34.729999999999997</v>
      </c>
      <c r="R83" s="9">
        <f t="shared" si="7"/>
        <v>7.77</v>
      </c>
      <c r="S83" s="9">
        <f t="shared" si="8"/>
        <v>60.37</v>
      </c>
      <c r="V83" s="11">
        <f t="shared" si="9"/>
        <v>18.649999999999999</v>
      </c>
    </row>
    <row r="84" spans="1:22" x14ac:dyDescent="0.3">
      <c r="A84" s="1">
        <v>2</v>
      </c>
      <c r="B84" s="1">
        <v>41.5</v>
      </c>
      <c r="C84">
        <v>4</v>
      </c>
      <c r="D84">
        <v>4</v>
      </c>
      <c r="E84">
        <v>1</v>
      </c>
      <c r="F84">
        <v>0</v>
      </c>
      <c r="G84">
        <v>2</v>
      </c>
      <c r="H84">
        <v>2</v>
      </c>
      <c r="I84">
        <v>1</v>
      </c>
      <c r="J84">
        <v>0</v>
      </c>
      <c r="M84" s="5">
        <f t="shared" si="5"/>
        <v>2</v>
      </c>
      <c r="N84" s="5">
        <f t="shared" si="6"/>
        <v>4</v>
      </c>
      <c r="Q84" s="9">
        <v>34.729999999999997</v>
      </c>
      <c r="R84" s="9">
        <f t="shared" si="7"/>
        <v>6.77</v>
      </c>
      <c r="S84" s="9">
        <f t="shared" si="8"/>
        <v>45.83</v>
      </c>
      <c r="V84" s="11">
        <f t="shared" si="9"/>
        <v>13.54</v>
      </c>
    </row>
    <row r="85" spans="1:22" x14ac:dyDescent="0.3">
      <c r="A85" s="1">
        <v>2</v>
      </c>
      <c r="B85" s="1">
        <v>43.5</v>
      </c>
      <c r="C85">
        <v>4</v>
      </c>
      <c r="D85">
        <v>6</v>
      </c>
      <c r="E85">
        <v>1</v>
      </c>
      <c r="F85">
        <v>0</v>
      </c>
      <c r="G85">
        <v>2</v>
      </c>
      <c r="H85">
        <v>2</v>
      </c>
      <c r="I85">
        <v>1</v>
      </c>
      <c r="J85">
        <v>0</v>
      </c>
      <c r="M85" s="5">
        <f t="shared" si="5"/>
        <v>2</v>
      </c>
      <c r="N85" s="5">
        <f t="shared" si="6"/>
        <v>4</v>
      </c>
      <c r="Q85" s="9">
        <v>34.729999999999997</v>
      </c>
      <c r="R85" s="9">
        <f t="shared" si="7"/>
        <v>8.77</v>
      </c>
      <c r="S85" s="9">
        <f t="shared" si="8"/>
        <v>76.91</v>
      </c>
      <c r="V85" s="11">
        <f t="shared" si="9"/>
        <v>17.54</v>
      </c>
    </row>
    <row r="86" spans="1:22" x14ac:dyDescent="0.3">
      <c r="A86" s="1">
        <v>3.6</v>
      </c>
      <c r="B86" s="1">
        <v>40.5</v>
      </c>
      <c r="C86">
        <v>6</v>
      </c>
      <c r="D86">
        <v>6</v>
      </c>
      <c r="E86">
        <v>1</v>
      </c>
      <c r="F86">
        <v>0</v>
      </c>
      <c r="G86">
        <v>2</v>
      </c>
      <c r="H86">
        <v>2</v>
      </c>
      <c r="I86">
        <v>1</v>
      </c>
      <c r="J86">
        <v>0</v>
      </c>
      <c r="M86" s="5">
        <f t="shared" si="5"/>
        <v>3.6</v>
      </c>
      <c r="N86" s="5">
        <f t="shared" si="6"/>
        <v>12.96</v>
      </c>
      <c r="Q86" s="9">
        <v>34.729999999999997</v>
      </c>
      <c r="R86" s="9">
        <f t="shared" si="7"/>
        <v>5.77</v>
      </c>
      <c r="S86" s="9">
        <f t="shared" si="8"/>
        <v>33.29</v>
      </c>
      <c r="V86" s="11">
        <f t="shared" si="9"/>
        <v>20.77</v>
      </c>
    </row>
    <row r="87" spans="1:22" x14ac:dyDescent="0.3">
      <c r="A87" s="1">
        <v>3</v>
      </c>
      <c r="B87" s="1">
        <v>39.700000000000003</v>
      </c>
      <c r="C87">
        <v>6</v>
      </c>
      <c r="D87">
        <v>6</v>
      </c>
      <c r="E87">
        <v>1</v>
      </c>
      <c r="F87">
        <v>1</v>
      </c>
      <c r="G87">
        <v>2</v>
      </c>
      <c r="H87">
        <v>2</v>
      </c>
      <c r="I87">
        <v>1</v>
      </c>
      <c r="J87">
        <v>0</v>
      </c>
      <c r="M87" s="5">
        <f t="shared" si="5"/>
        <v>3</v>
      </c>
      <c r="N87" s="5">
        <f t="shared" si="6"/>
        <v>9</v>
      </c>
      <c r="Q87" s="9">
        <v>34.729999999999997</v>
      </c>
      <c r="R87" s="9">
        <f t="shared" si="7"/>
        <v>4.97</v>
      </c>
      <c r="S87" s="9">
        <f t="shared" si="8"/>
        <v>24.7</v>
      </c>
      <c r="V87" s="11">
        <f t="shared" si="9"/>
        <v>14.91</v>
      </c>
    </row>
    <row r="88" spans="1:22" x14ac:dyDescent="0.3">
      <c r="A88" s="1">
        <v>2.5</v>
      </c>
      <c r="B88" s="1">
        <v>40.807499999999997</v>
      </c>
      <c r="C88">
        <v>6</v>
      </c>
      <c r="D88">
        <v>7</v>
      </c>
      <c r="E88">
        <v>1</v>
      </c>
      <c r="F88">
        <v>0</v>
      </c>
      <c r="G88">
        <v>2</v>
      </c>
      <c r="H88">
        <v>2</v>
      </c>
      <c r="I88">
        <v>1</v>
      </c>
      <c r="J88">
        <v>0</v>
      </c>
      <c r="M88" s="5">
        <f t="shared" si="5"/>
        <v>2.5</v>
      </c>
      <c r="N88" s="5">
        <f t="shared" si="6"/>
        <v>6.25</v>
      </c>
      <c r="Q88" s="9">
        <v>34.729999999999997</v>
      </c>
      <c r="R88" s="9">
        <f t="shared" si="7"/>
        <v>6.08</v>
      </c>
      <c r="S88" s="9">
        <f t="shared" si="8"/>
        <v>36.97</v>
      </c>
      <c r="V88" s="11">
        <f t="shared" si="9"/>
        <v>15.2</v>
      </c>
    </row>
    <row r="89" spans="1:22" x14ac:dyDescent="0.3">
      <c r="A89" s="1">
        <v>2.5</v>
      </c>
      <c r="B89" s="1">
        <v>37.979999999999997</v>
      </c>
      <c r="C89">
        <v>6</v>
      </c>
      <c r="D89">
        <v>7</v>
      </c>
      <c r="E89">
        <v>1</v>
      </c>
      <c r="F89">
        <v>0</v>
      </c>
      <c r="G89">
        <v>2</v>
      </c>
      <c r="H89">
        <v>2</v>
      </c>
      <c r="I89">
        <v>1</v>
      </c>
      <c r="J89">
        <v>0</v>
      </c>
      <c r="M89" s="5">
        <f t="shared" si="5"/>
        <v>2.5</v>
      </c>
      <c r="N89" s="5">
        <f t="shared" si="6"/>
        <v>6.25</v>
      </c>
      <c r="Q89" s="9">
        <v>34.729999999999997</v>
      </c>
      <c r="R89" s="9">
        <f t="shared" si="7"/>
        <v>3.25</v>
      </c>
      <c r="S89" s="9">
        <f t="shared" si="8"/>
        <v>10.56</v>
      </c>
      <c r="V89" s="11">
        <f t="shared" si="9"/>
        <v>8.1300000000000008</v>
      </c>
    </row>
    <row r="90" spans="1:22" x14ac:dyDescent="0.3">
      <c r="A90" s="1">
        <v>3.7</v>
      </c>
      <c r="B90" s="1">
        <v>36.752800000000001</v>
      </c>
      <c r="C90">
        <v>6</v>
      </c>
      <c r="D90">
        <v>7</v>
      </c>
      <c r="E90">
        <v>1</v>
      </c>
      <c r="F90">
        <v>0</v>
      </c>
      <c r="G90">
        <v>2</v>
      </c>
      <c r="H90">
        <v>2</v>
      </c>
      <c r="I90">
        <v>1</v>
      </c>
      <c r="J90">
        <v>1</v>
      </c>
      <c r="M90" s="5">
        <f t="shared" si="5"/>
        <v>3.7</v>
      </c>
      <c r="N90" s="5">
        <f t="shared" si="6"/>
        <v>13.69</v>
      </c>
      <c r="Q90" s="9">
        <v>34.729999999999997</v>
      </c>
      <c r="R90" s="9">
        <f t="shared" si="7"/>
        <v>2.02</v>
      </c>
      <c r="S90" s="9">
        <f t="shared" si="8"/>
        <v>4.08</v>
      </c>
      <c r="V90" s="11">
        <f t="shared" si="9"/>
        <v>7.47</v>
      </c>
    </row>
    <row r="91" spans="1:22" x14ac:dyDescent="0.3">
      <c r="A91" s="1">
        <v>3.7</v>
      </c>
      <c r="B91" s="1">
        <v>33.4</v>
      </c>
      <c r="C91">
        <v>6</v>
      </c>
      <c r="D91">
        <v>7</v>
      </c>
      <c r="E91">
        <v>1</v>
      </c>
      <c r="F91">
        <v>0</v>
      </c>
      <c r="G91">
        <v>2</v>
      </c>
      <c r="H91">
        <v>2</v>
      </c>
      <c r="I91">
        <v>1</v>
      </c>
      <c r="J91">
        <v>1</v>
      </c>
      <c r="M91" s="5">
        <f t="shared" si="5"/>
        <v>3.7</v>
      </c>
      <c r="N91" s="5">
        <f t="shared" si="6"/>
        <v>13.69</v>
      </c>
      <c r="Q91" s="9">
        <v>34.729999999999997</v>
      </c>
      <c r="R91" s="9">
        <f t="shared" si="7"/>
        <v>-1.33</v>
      </c>
      <c r="S91" s="9">
        <f t="shared" si="8"/>
        <v>1.77</v>
      </c>
      <c r="V91" s="11">
        <f t="shared" si="9"/>
        <v>-4.92</v>
      </c>
    </row>
    <row r="92" spans="1:22" x14ac:dyDescent="0.3">
      <c r="A92" s="1">
        <v>5.6</v>
      </c>
      <c r="B92" s="1">
        <v>34.5</v>
      </c>
      <c r="C92">
        <v>8</v>
      </c>
      <c r="D92">
        <v>7</v>
      </c>
      <c r="E92">
        <v>1</v>
      </c>
      <c r="F92">
        <v>0</v>
      </c>
      <c r="G92">
        <v>2</v>
      </c>
      <c r="H92">
        <v>2</v>
      </c>
      <c r="I92">
        <v>1</v>
      </c>
      <c r="J92">
        <v>1</v>
      </c>
      <c r="M92" s="5">
        <f t="shared" si="5"/>
        <v>5.6</v>
      </c>
      <c r="N92" s="5">
        <f t="shared" si="6"/>
        <v>31.36</v>
      </c>
      <c r="Q92" s="9">
        <v>34.729999999999997</v>
      </c>
      <c r="R92" s="9">
        <f t="shared" si="7"/>
        <v>-0.23</v>
      </c>
      <c r="S92" s="9">
        <f t="shared" si="8"/>
        <v>0.05</v>
      </c>
      <c r="V92" s="11">
        <f t="shared" si="9"/>
        <v>-1.29</v>
      </c>
    </row>
    <row r="93" spans="1:22" x14ac:dyDescent="0.3">
      <c r="A93" s="1">
        <v>5.6</v>
      </c>
      <c r="B93" s="1">
        <v>32.4</v>
      </c>
      <c r="C93">
        <v>8</v>
      </c>
      <c r="D93">
        <v>7</v>
      </c>
      <c r="E93">
        <v>1</v>
      </c>
      <c r="F93">
        <v>0</v>
      </c>
      <c r="G93">
        <v>2</v>
      </c>
      <c r="H93">
        <v>2</v>
      </c>
      <c r="I93">
        <v>1</v>
      </c>
      <c r="J93">
        <v>1</v>
      </c>
      <c r="M93" s="5">
        <f t="shared" si="5"/>
        <v>5.6</v>
      </c>
      <c r="N93" s="5">
        <f t="shared" si="6"/>
        <v>31.36</v>
      </c>
      <c r="Q93" s="9">
        <v>34.729999999999997</v>
      </c>
      <c r="R93" s="9">
        <f t="shared" si="7"/>
        <v>-2.33</v>
      </c>
      <c r="S93" s="9">
        <f t="shared" si="8"/>
        <v>5.43</v>
      </c>
      <c r="V93" s="11">
        <f t="shared" si="9"/>
        <v>-13.05</v>
      </c>
    </row>
    <row r="94" spans="1:22" x14ac:dyDescent="0.3">
      <c r="A94" s="1">
        <v>3</v>
      </c>
      <c r="B94" s="1">
        <v>39.700000000000003</v>
      </c>
      <c r="C94">
        <v>6</v>
      </c>
      <c r="D94">
        <v>6</v>
      </c>
      <c r="E94">
        <v>1</v>
      </c>
      <c r="F94">
        <v>1</v>
      </c>
      <c r="G94">
        <v>2</v>
      </c>
      <c r="H94">
        <v>2</v>
      </c>
      <c r="I94">
        <v>1</v>
      </c>
      <c r="J94">
        <v>0</v>
      </c>
      <c r="M94" s="5">
        <f t="shared" si="5"/>
        <v>3</v>
      </c>
      <c r="N94" s="5">
        <f t="shared" si="6"/>
        <v>9</v>
      </c>
      <c r="Q94" s="9">
        <v>34.729999999999997</v>
      </c>
      <c r="R94" s="9">
        <f t="shared" si="7"/>
        <v>4.97</v>
      </c>
      <c r="S94" s="9">
        <f t="shared" si="8"/>
        <v>24.7</v>
      </c>
      <c r="V94" s="11">
        <f t="shared" si="9"/>
        <v>14.91</v>
      </c>
    </row>
    <row r="95" spans="1:22" x14ac:dyDescent="0.3">
      <c r="A95" s="1">
        <v>2.5</v>
      </c>
      <c r="B95" s="1">
        <v>51.6</v>
      </c>
      <c r="C95">
        <v>4</v>
      </c>
      <c r="D95">
        <v>1</v>
      </c>
      <c r="E95">
        <v>0</v>
      </c>
      <c r="F95">
        <v>0</v>
      </c>
      <c r="G95">
        <v>2</v>
      </c>
      <c r="H95">
        <v>2</v>
      </c>
      <c r="I95">
        <v>1</v>
      </c>
      <c r="J95">
        <v>0</v>
      </c>
      <c r="M95" s="5">
        <f t="shared" si="5"/>
        <v>2.5</v>
      </c>
      <c r="N95" s="5">
        <f t="shared" si="6"/>
        <v>6.25</v>
      </c>
      <c r="Q95" s="9">
        <v>34.729999999999997</v>
      </c>
      <c r="R95" s="9">
        <f t="shared" si="7"/>
        <v>16.87</v>
      </c>
      <c r="S95" s="9">
        <f t="shared" si="8"/>
        <v>284.60000000000002</v>
      </c>
      <c r="V95" s="11">
        <f t="shared" si="9"/>
        <v>42.18</v>
      </c>
    </row>
    <row r="96" spans="1:22" x14ac:dyDescent="0.3">
      <c r="A96" s="1">
        <v>2.2999999999999998</v>
      </c>
      <c r="B96" s="1">
        <v>34.700000000000003</v>
      </c>
      <c r="C96">
        <v>4</v>
      </c>
      <c r="D96">
        <v>6</v>
      </c>
      <c r="E96">
        <v>0</v>
      </c>
      <c r="F96">
        <v>0</v>
      </c>
      <c r="G96">
        <v>2</v>
      </c>
      <c r="H96">
        <v>2</v>
      </c>
      <c r="I96">
        <v>1</v>
      </c>
      <c r="J96">
        <v>0</v>
      </c>
      <c r="M96" s="5">
        <f t="shared" si="5"/>
        <v>2.2999999999999998</v>
      </c>
      <c r="N96" s="5">
        <f t="shared" si="6"/>
        <v>5.29</v>
      </c>
      <c r="Q96" s="9">
        <v>34.729999999999997</v>
      </c>
      <c r="R96" s="9">
        <f t="shared" si="7"/>
        <v>-0.03</v>
      </c>
      <c r="S96" s="9">
        <f t="shared" si="8"/>
        <v>0</v>
      </c>
      <c r="V96" s="11">
        <f t="shared" si="9"/>
        <v>-7.0000000000000007E-2</v>
      </c>
    </row>
    <row r="97" spans="1:22" x14ac:dyDescent="0.3">
      <c r="A97" s="1">
        <v>3</v>
      </c>
      <c r="B97" s="1">
        <v>47.1</v>
      </c>
      <c r="C97">
        <v>6</v>
      </c>
      <c r="D97">
        <v>7</v>
      </c>
      <c r="E97">
        <v>1</v>
      </c>
      <c r="F97">
        <v>0</v>
      </c>
      <c r="G97">
        <v>2</v>
      </c>
      <c r="H97">
        <v>2</v>
      </c>
      <c r="I97">
        <v>1</v>
      </c>
      <c r="J97">
        <v>0</v>
      </c>
      <c r="M97" s="5">
        <f t="shared" si="5"/>
        <v>3</v>
      </c>
      <c r="N97" s="5">
        <f t="shared" si="6"/>
        <v>9</v>
      </c>
      <c r="Q97" s="9">
        <v>34.729999999999997</v>
      </c>
      <c r="R97" s="9">
        <f t="shared" si="7"/>
        <v>12.37</v>
      </c>
      <c r="S97" s="9">
        <f t="shared" si="8"/>
        <v>153.02000000000001</v>
      </c>
      <c r="V97" s="11">
        <f t="shared" si="9"/>
        <v>37.11</v>
      </c>
    </row>
    <row r="98" spans="1:22" x14ac:dyDescent="0.3">
      <c r="A98" s="1">
        <v>4.2</v>
      </c>
      <c r="B98" s="1">
        <v>35.722200000000001</v>
      </c>
      <c r="C98">
        <v>8</v>
      </c>
      <c r="D98">
        <v>8</v>
      </c>
      <c r="E98">
        <v>0</v>
      </c>
      <c r="F98">
        <v>0</v>
      </c>
      <c r="G98">
        <v>2</v>
      </c>
      <c r="H98">
        <v>2</v>
      </c>
      <c r="I98">
        <v>1</v>
      </c>
      <c r="J98">
        <v>0</v>
      </c>
      <c r="M98" s="5">
        <f t="shared" si="5"/>
        <v>4.2</v>
      </c>
      <c r="N98" s="5">
        <f t="shared" si="6"/>
        <v>17.64</v>
      </c>
      <c r="Q98" s="9">
        <v>34.729999999999997</v>
      </c>
      <c r="R98" s="9">
        <f t="shared" si="7"/>
        <v>0.99</v>
      </c>
      <c r="S98" s="9">
        <f t="shared" si="8"/>
        <v>0.98</v>
      </c>
      <c r="V98" s="11">
        <f t="shared" si="9"/>
        <v>4.16</v>
      </c>
    </row>
    <row r="99" spans="1:22" x14ac:dyDescent="0.3">
      <c r="A99" s="1">
        <v>3</v>
      </c>
      <c r="B99" s="1">
        <v>37.999699999999997</v>
      </c>
      <c r="C99">
        <v>6</v>
      </c>
      <c r="D99">
        <v>8</v>
      </c>
      <c r="E99">
        <v>1</v>
      </c>
      <c r="F99">
        <v>0</v>
      </c>
      <c r="G99">
        <v>2</v>
      </c>
      <c r="H99">
        <v>2</v>
      </c>
      <c r="I99">
        <v>1</v>
      </c>
      <c r="J99">
        <v>1</v>
      </c>
      <c r="M99" s="5">
        <f t="shared" si="5"/>
        <v>3</v>
      </c>
      <c r="N99" s="5">
        <f t="shared" si="6"/>
        <v>9</v>
      </c>
      <c r="Q99" s="9">
        <v>34.729999999999997</v>
      </c>
      <c r="R99" s="9">
        <f t="shared" si="7"/>
        <v>3.27</v>
      </c>
      <c r="S99" s="9">
        <f t="shared" si="8"/>
        <v>10.69</v>
      </c>
      <c r="V99" s="11">
        <f t="shared" si="9"/>
        <v>9.81</v>
      </c>
    </row>
    <row r="100" spans="1:22" x14ac:dyDescent="0.3">
      <c r="A100" s="1">
        <v>4.4000000000000004</v>
      </c>
      <c r="B100" s="1">
        <v>31.227399999999999</v>
      </c>
      <c r="C100">
        <v>8</v>
      </c>
      <c r="D100">
        <v>8</v>
      </c>
      <c r="E100">
        <v>1</v>
      </c>
      <c r="F100">
        <v>0</v>
      </c>
      <c r="G100">
        <v>2</v>
      </c>
      <c r="H100">
        <v>2</v>
      </c>
      <c r="I100">
        <v>1</v>
      </c>
      <c r="J100">
        <v>0</v>
      </c>
      <c r="M100" s="5">
        <f t="shared" si="5"/>
        <v>4.4000000000000004</v>
      </c>
      <c r="N100" s="5">
        <f t="shared" si="6"/>
        <v>19.36</v>
      </c>
      <c r="Q100" s="9">
        <v>34.729999999999997</v>
      </c>
      <c r="R100" s="9">
        <f t="shared" si="7"/>
        <v>-3.5</v>
      </c>
      <c r="S100" s="9">
        <f t="shared" si="8"/>
        <v>12.25</v>
      </c>
      <c r="V100" s="11">
        <f t="shared" si="9"/>
        <v>-15.4</v>
      </c>
    </row>
    <row r="101" spans="1:22" x14ac:dyDescent="0.3">
      <c r="A101" s="1">
        <v>4.4000000000000004</v>
      </c>
      <c r="B101" s="1">
        <v>30.547999999999998</v>
      </c>
      <c r="C101">
        <v>8</v>
      </c>
      <c r="D101">
        <v>8</v>
      </c>
      <c r="E101">
        <v>1</v>
      </c>
      <c r="F101">
        <v>0</v>
      </c>
      <c r="G101">
        <v>2</v>
      </c>
      <c r="H101">
        <v>2</v>
      </c>
      <c r="I101">
        <v>1</v>
      </c>
      <c r="J101">
        <v>0</v>
      </c>
      <c r="M101" s="5">
        <f t="shared" si="5"/>
        <v>4.4000000000000004</v>
      </c>
      <c r="N101" s="5">
        <f t="shared" si="6"/>
        <v>19.36</v>
      </c>
      <c r="Q101" s="9">
        <v>34.729999999999997</v>
      </c>
      <c r="R101" s="9">
        <f t="shared" si="7"/>
        <v>-4.18</v>
      </c>
      <c r="S101" s="9">
        <f t="shared" si="8"/>
        <v>17.47</v>
      </c>
      <c r="V101" s="11">
        <f t="shared" si="9"/>
        <v>-18.39</v>
      </c>
    </row>
    <row r="102" spans="1:22" x14ac:dyDescent="0.3">
      <c r="A102" s="1">
        <v>3</v>
      </c>
      <c r="B102" s="1">
        <v>35.496600000000001</v>
      </c>
      <c r="C102">
        <v>6</v>
      </c>
      <c r="D102">
        <v>6</v>
      </c>
      <c r="E102">
        <v>1</v>
      </c>
      <c r="F102">
        <v>0</v>
      </c>
      <c r="G102">
        <v>2</v>
      </c>
      <c r="H102">
        <v>2</v>
      </c>
      <c r="I102">
        <v>1</v>
      </c>
      <c r="J102">
        <v>0</v>
      </c>
      <c r="M102" s="5">
        <f t="shared" si="5"/>
        <v>3</v>
      </c>
      <c r="N102" s="5">
        <f t="shared" si="6"/>
        <v>9</v>
      </c>
      <c r="Q102" s="9">
        <v>34.729999999999997</v>
      </c>
      <c r="R102" s="9">
        <f t="shared" si="7"/>
        <v>0.77</v>
      </c>
      <c r="S102" s="9">
        <f t="shared" si="8"/>
        <v>0.59</v>
      </c>
      <c r="V102" s="11">
        <f t="shared" si="9"/>
        <v>2.31</v>
      </c>
    </row>
    <row r="103" spans="1:22" x14ac:dyDescent="0.3">
      <c r="A103" s="1">
        <v>3</v>
      </c>
      <c r="B103" s="1">
        <v>35.496600000000001</v>
      </c>
      <c r="C103">
        <v>6</v>
      </c>
      <c r="D103">
        <v>6</v>
      </c>
      <c r="E103">
        <v>1</v>
      </c>
      <c r="F103">
        <v>0</v>
      </c>
      <c r="G103">
        <v>2</v>
      </c>
      <c r="H103">
        <v>2</v>
      </c>
      <c r="I103">
        <v>1</v>
      </c>
      <c r="J103">
        <v>0</v>
      </c>
      <c r="M103" s="5">
        <f t="shared" si="5"/>
        <v>3</v>
      </c>
      <c r="N103" s="5">
        <f t="shared" si="6"/>
        <v>9</v>
      </c>
      <c r="Q103" s="9">
        <v>34.729999999999997</v>
      </c>
      <c r="R103" s="9">
        <f t="shared" si="7"/>
        <v>0.77</v>
      </c>
      <c r="S103" s="9">
        <f t="shared" si="8"/>
        <v>0.59</v>
      </c>
      <c r="V103" s="11">
        <f t="shared" si="9"/>
        <v>2.31</v>
      </c>
    </row>
    <row r="104" spans="1:22" x14ac:dyDescent="0.3">
      <c r="A104" s="1">
        <v>4.4000000000000004</v>
      </c>
      <c r="B104" s="1">
        <v>33.603200000000001</v>
      </c>
      <c r="C104">
        <v>8</v>
      </c>
      <c r="D104">
        <v>8</v>
      </c>
      <c r="E104">
        <v>1</v>
      </c>
      <c r="F104">
        <v>0</v>
      </c>
      <c r="G104">
        <v>2</v>
      </c>
      <c r="H104">
        <v>2</v>
      </c>
      <c r="I104">
        <v>1</v>
      </c>
      <c r="J104">
        <v>0</v>
      </c>
      <c r="M104" s="5">
        <f t="shared" si="5"/>
        <v>4.4000000000000004</v>
      </c>
      <c r="N104" s="5">
        <f t="shared" si="6"/>
        <v>19.36</v>
      </c>
      <c r="Q104" s="9">
        <v>34.729999999999997</v>
      </c>
      <c r="R104" s="9">
        <f t="shared" si="7"/>
        <v>-1.1299999999999999</v>
      </c>
      <c r="S104" s="9">
        <f t="shared" si="8"/>
        <v>1.28</v>
      </c>
      <c r="V104" s="11">
        <f t="shared" si="9"/>
        <v>-4.97</v>
      </c>
    </row>
    <row r="105" spans="1:22" x14ac:dyDescent="0.3">
      <c r="A105" s="1">
        <v>4.4000000000000004</v>
      </c>
      <c r="B105" s="1">
        <v>29.837800000000001</v>
      </c>
      <c r="C105">
        <v>8</v>
      </c>
      <c r="D105">
        <v>6</v>
      </c>
      <c r="E105">
        <v>1</v>
      </c>
      <c r="F105">
        <v>0</v>
      </c>
      <c r="G105">
        <v>2</v>
      </c>
      <c r="H105">
        <v>2</v>
      </c>
      <c r="I105">
        <v>1</v>
      </c>
      <c r="J105">
        <v>0</v>
      </c>
      <c r="M105" s="5">
        <f t="shared" si="5"/>
        <v>4.4000000000000004</v>
      </c>
      <c r="N105" s="5">
        <f t="shared" si="6"/>
        <v>19.36</v>
      </c>
      <c r="Q105" s="9">
        <v>34.729999999999997</v>
      </c>
      <c r="R105" s="9">
        <f t="shared" si="7"/>
        <v>-4.8899999999999997</v>
      </c>
      <c r="S105" s="9">
        <f t="shared" si="8"/>
        <v>23.91</v>
      </c>
      <c r="V105" s="11">
        <f t="shared" si="9"/>
        <v>-21.52</v>
      </c>
    </row>
    <row r="106" spans="1:22" x14ac:dyDescent="0.3">
      <c r="A106" s="1">
        <v>4.4000000000000004</v>
      </c>
      <c r="B106" s="1">
        <v>27.730699999999999</v>
      </c>
      <c r="C106">
        <v>8</v>
      </c>
      <c r="D106">
        <v>6</v>
      </c>
      <c r="E106">
        <v>1</v>
      </c>
      <c r="F106">
        <v>0</v>
      </c>
      <c r="G106">
        <v>2</v>
      </c>
      <c r="H106">
        <v>2</v>
      </c>
      <c r="I106">
        <v>1</v>
      </c>
      <c r="J106">
        <v>0</v>
      </c>
      <c r="M106" s="5">
        <f t="shared" si="5"/>
        <v>4.4000000000000004</v>
      </c>
      <c r="N106" s="5">
        <f t="shared" si="6"/>
        <v>19.36</v>
      </c>
      <c r="Q106" s="9">
        <v>34.729999999999997</v>
      </c>
      <c r="R106" s="9">
        <f t="shared" si="7"/>
        <v>-7</v>
      </c>
      <c r="S106" s="9">
        <f t="shared" si="8"/>
        <v>49</v>
      </c>
      <c r="V106" s="11">
        <f t="shared" si="9"/>
        <v>-30.8</v>
      </c>
    </row>
    <row r="107" spans="1:22" x14ac:dyDescent="0.3">
      <c r="A107" s="1">
        <v>4.4000000000000004</v>
      </c>
      <c r="B107" s="1">
        <v>29.837800000000001</v>
      </c>
      <c r="C107">
        <v>8</v>
      </c>
      <c r="D107">
        <v>6</v>
      </c>
      <c r="E107">
        <v>1</v>
      </c>
      <c r="F107">
        <v>0</v>
      </c>
      <c r="G107">
        <v>2</v>
      </c>
      <c r="H107">
        <v>2</v>
      </c>
      <c r="I107">
        <v>1</v>
      </c>
      <c r="J107">
        <v>0</v>
      </c>
      <c r="M107" s="5">
        <f t="shared" si="5"/>
        <v>4.4000000000000004</v>
      </c>
      <c r="N107" s="5">
        <f t="shared" si="6"/>
        <v>19.36</v>
      </c>
      <c r="Q107" s="9">
        <v>34.729999999999997</v>
      </c>
      <c r="R107" s="9">
        <f t="shared" si="7"/>
        <v>-4.8899999999999997</v>
      </c>
      <c r="S107" s="9">
        <f t="shared" si="8"/>
        <v>23.91</v>
      </c>
      <c r="V107" s="11">
        <f t="shared" si="9"/>
        <v>-21.52</v>
      </c>
    </row>
    <row r="108" spans="1:22" x14ac:dyDescent="0.3">
      <c r="A108" s="1">
        <v>4.4000000000000004</v>
      </c>
      <c r="B108" s="1">
        <v>27.730699999999999</v>
      </c>
      <c r="C108">
        <v>8</v>
      </c>
      <c r="D108">
        <v>6</v>
      </c>
      <c r="E108">
        <v>1</v>
      </c>
      <c r="F108">
        <v>0</v>
      </c>
      <c r="G108">
        <v>2</v>
      </c>
      <c r="H108">
        <v>2</v>
      </c>
      <c r="I108">
        <v>1</v>
      </c>
      <c r="J108">
        <v>0</v>
      </c>
      <c r="M108" s="5">
        <f t="shared" si="5"/>
        <v>4.4000000000000004</v>
      </c>
      <c r="N108" s="5">
        <f t="shared" si="6"/>
        <v>19.36</v>
      </c>
      <c r="Q108" s="9">
        <v>34.729999999999997</v>
      </c>
      <c r="R108" s="9">
        <f t="shared" si="7"/>
        <v>-7</v>
      </c>
      <c r="S108" s="9">
        <f t="shared" si="8"/>
        <v>49</v>
      </c>
      <c r="V108" s="11">
        <f t="shared" si="9"/>
        <v>-30.8</v>
      </c>
    </row>
    <row r="109" spans="1:22" x14ac:dyDescent="0.3">
      <c r="A109" s="1">
        <v>3.6</v>
      </c>
      <c r="B109" s="1">
        <v>37.9</v>
      </c>
      <c r="C109">
        <v>6</v>
      </c>
      <c r="D109">
        <v>5</v>
      </c>
      <c r="E109">
        <v>1</v>
      </c>
      <c r="F109">
        <v>0</v>
      </c>
      <c r="G109">
        <v>2</v>
      </c>
      <c r="H109">
        <v>2</v>
      </c>
      <c r="I109">
        <v>1</v>
      </c>
      <c r="J109">
        <v>0</v>
      </c>
      <c r="M109" s="5">
        <f t="shared" si="5"/>
        <v>3.6</v>
      </c>
      <c r="N109" s="5">
        <f t="shared" si="6"/>
        <v>12.96</v>
      </c>
      <c r="Q109" s="9">
        <v>34.729999999999997</v>
      </c>
      <c r="R109" s="9">
        <f t="shared" si="7"/>
        <v>3.17</v>
      </c>
      <c r="S109" s="9">
        <f t="shared" si="8"/>
        <v>10.050000000000001</v>
      </c>
      <c r="V109" s="11">
        <f t="shared" si="9"/>
        <v>11.41</v>
      </c>
    </row>
    <row r="110" spans="1:22" x14ac:dyDescent="0.3">
      <c r="A110" s="1">
        <v>5.7</v>
      </c>
      <c r="B110" s="1">
        <v>34.5</v>
      </c>
      <c r="C110">
        <v>8</v>
      </c>
      <c r="D110">
        <v>5</v>
      </c>
      <c r="E110">
        <v>1</v>
      </c>
      <c r="F110">
        <v>0</v>
      </c>
      <c r="G110">
        <v>1</v>
      </c>
      <c r="H110">
        <v>1</v>
      </c>
      <c r="I110">
        <v>1</v>
      </c>
      <c r="J110">
        <v>0</v>
      </c>
      <c r="M110" s="5">
        <f t="shared" si="5"/>
        <v>5.7</v>
      </c>
      <c r="N110" s="5">
        <f t="shared" si="6"/>
        <v>32.49</v>
      </c>
      <c r="Q110" s="9">
        <v>34.729999999999997</v>
      </c>
      <c r="R110" s="9">
        <f t="shared" si="7"/>
        <v>-0.23</v>
      </c>
      <c r="S110" s="9">
        <f t="shared" si="8"/>
        <v>0.05</v>
      </c>
      <c r="V110" s="11">
        <f t="shared" si="9"/>
        <v>-1.31</v>
      </c>
    </row>
    <row r="111" spans="1:22" x14ac:dyDescent="0.3">
      <c r="A111" s="1">
        <v>4.5999999999999996</v>
      </c>
      <c r="B111" s="1">
        <v>33.9</v>
      </c>
      <c r="C111">
        <v>8</v>
      </c>
      <c r="D111">
        <v>6</v>
      </c>
      <c r="E111">
        <v>1</v>
      </c>
      <c r="F111">
        <v>0</v>
      </c>
      <c r="G111">
        <v>2</v>
      </c>
      <c r="H111">
        <v>2</v>
      </c>
      <c r="I111">
        <v>1</v>
      </c>
      <c r="J111">
        <v>0</v>
      </c>
      <c r="M111" s="5">
        <f t="shared" si="5"/>
        <v>4.5999999999999996</v>
      </c>
      <c r="N111" s="5">
        <f t="shared" si="6"/>
        <v>21.16</v>
      </c>
      <c r="Q111" s="9">
        <v>34.729999999999997</v>
      </c>
      <c r="R111" s="9">
        <f t="shared" si="7"/>
        <v>-0.83</v>
      </c>
      <c r="S111" s="9">
        <f t="shared" si="8"/>
        <v>0.69</v>
      </c>
      <c r="V111" s="11">
        <f t="shared" si="9"/>
        <v>-3.82</v>
      </c>
    </row>
    <row r="112" spans="1:22" x14ac:dyDescent="0.3">
      <c r="A112" s="1">
        <v>3.6</v>
      </c>
      <c r="B112" s="1">
        <v>37.299799999999998</v>
      </c>
      <c r="C112">
        <v>6</v>
      </c>
      <c r="D112">
        <v>7</v>
      </c>
      <c r="E112">
        <v>1</v>
      </c>
      <c r="F112">
        <v>0</v>
      </c>
      <c r="G112">
        <v>2</v>
      </c>
      <c r="H112">
        <v>2</v>
      </c>
      <c r="I112">
        <v>1</v>
      </c>
      <c r="J112">
        <v>1</v>
      </c>
      <c r="M112" s="5">
        <f t="shared" si="5"/>
        <v>3.6</v>
      </c>
      <c r="N112" s="5">
        <f t="shared" si="6"/>
        <v>12.96</v>
      </c>
      <c r="Q112" s="9">
        <v>34.729999999999997</v>
      </c>
      <c r="R112" s="9">
        <f t="shared" si="7"/>
        <v>2.57</v>
      </c>
      <c r="S112" s="9">
        <f t="shared" si="8"/>
        <v>6.6</v>
      </c>
      <c r="V112" s="11">
        <f t="shared" si="9"/>
        <v>9.25</v>
      </c>
    </row>
    <row r="113" spans="1:22" x14ac:dyDescent="0.3">
      <c r="A113" s="1">
        <v>3.6</v>
      </c>
      <c r="B113" s="1">
        <v>36.543999999999997</v>
      </c>
      <c r="C113">
        <v>6</v>
      </c>
      <c r="D113">
        <v>7</v>
      </c>
      <c r="E113">
        <v>1</v>
      </c>
      <c r="F113">
        <v>0</v>
      </c>
      <c r="G113">
        <v>2</v>
      </c>
      <c r="H113">
        <v>2</v>
      </c>
      <c r="I113">
        <v>1</v>
      </c>
      <c r="J113">
        <v>1</v>
      </c>
      <c r="M113" s="5">
        <f t="shared" si="5"/>
        <v>3.6</v>
      </c>
      <c r="N113" s="5">
        <f t="shared" si="6"/>
        <v>12.96</v>
      </c>
      <c r="Q113" s="9">
        <v>34.729999999999997</v>
      </c>
      <c r="R113" s="9">
        <f t="shared" si="7"/>
        <v>1.81</v>
      </c>
      <c r="S113" s="9">
        <f t="shared" si="8"/>
        <v>3.28</v>
      </c>
      <c r="V113" s="11">
        <f t="shared" si="9"/>
        <v>6.52</v>
      </c>
    </row>
    <row r="114" spans="1:22" x14ac:dyDescent="0.3">
      <c r="A114" s="1">
        <v>3</v>
      </c>
      <c r="B114" s="1">
        <v>36.920200000000001</v>
      </c>
      <c r="C114">
        <v>6</v>
      </c>
      <c r="D114">
        <v>6</v>
      </c>
      <c r="E114">
        <v>1</v>
      </c>
      <c r="F114">
        <v>0</v>
      </c>
      <c r="G114">
        <v>2</v>
      </c>
      <c r="H114">
        <v>2</v>
      </c>
      <c r="I114">
        <v>1</v>
      </c>
      <c r="J114">
        <v>1</v>
      </c>
      <c r="M114" s="5">
        <f t="shared" si="5"/>
        <v>3</v>
      </c>
      <c r="N114" s="5">
        <f t="shared" si="6"/>
        <v>9</v>
      </c>
      <c r="Q114" s="9">
        <v>34.729999999999997</v>
      </c>
      <c r="R114" s="9">
        <f t="shared" si="7"/>
        <v>2.19</v>
      </c>
      <c r="S114" s="9">
        <f t="shared" si="8"/>
        <v>4.8</v>
      </c>
      <c r="V114" s="11">
        <f t="shared" si="9"/>
        <v>6.57</v>
      </c>
    </row>
    <row r="115" spans="1:22" x14ac:dyDescent="0.3">
      <c r="A115" s="1">
        <v>3</v>
      </c>
      <c r="B115" s="1">
        <v>37.425899999999999</v>
      </c>
      <c r="C115">
        <v>6</v>
      </c>
      <c r="D115">
        <v>6</v>
      </c>
      <c r="E115">
        <v>1</v>
      </c>
      <c r="F115">
        <v>0</v>
      </c>
      <c r="G115">
        <v>2</v>
      </c>
      <c r="H115">
        <v>2</v>
      </c>
      <c r="I115">
        <v>1</v>
      </c>
      <c r="J115">
        <v>1</v>
      </c>
      <c r="M115" s="5">
        <f t="shared" si="5"/>
        <v>3</v>
      </c>
      <c r="N115" s="5">
        <f t="shared" si="6"/>
        <v>9</v>
      </c>
      <c r="Q115" s="9">
        <v>34.729999999999997</v>
      </c>
      <c r="R115" s="9">
        <f t="shared" si="7"/>
        <v>2.7</v>
      </c>
      <c r="S115" s="9">
        <f t="shared" si="8"/>
        <v>7.29</v>
      </c>
      <c r="V115" s="11">
        <f t="shared" si="9"/>
        <v>8.1</v>
      </c>
    </row>
    <row r="116" spans="1:22" x14ac:dyDescent="0.3">
      <c r="A116" s="1">
        <v>3</v>
      </c>
      <c r="B116" s="1">
        <v>35.435400000000001</v>
      </c>
      <c r="C116">
        <v>6</v>
      </c>
      <c r="D116">
        <v>6</v>
      </c>
      <c r="E116">
        <v>0</v>
      </c>
      <c r="F116">
        <v>0</v>
      </c>
      <c r="G116">
        <v>2</v>
      </c>
      <c r="H116">
        <v>2</v>
      </c>
      <c r="I116">
        <v>1</v>
      </c>
      <c r="J116">
        <v>1</v>
      </c>
      <c r="M116" s="5">
        <f t="shared" si="5"/>
        <v>3</v>
      </c>
      <c r="N116" s="5">
        <f t="shared" si="6"/>
        <v>9</v>
      </c>
      <c r="Q116" s="9">
        <v>34.729999999999997</v>
      </c>
      <c r="R116" s="9">
        <f t="shared" si="7"/>
        <v>0.71</v>
      </c>
      <c r="S116" s="9">
        <f t="shared" si="8"/>
        <v>0.5</v>
      </c>
      <c r="V116" s="11">
        <f t="shared" si="9"/>
        <v>2.13</v>
      </c>
    </row>
    <row r="117" spans="1:22" x14ac:dyDescent="0.3">
      <c r="A117" s="1">
        <v>3</v>
      </c>
      <c r="B117" s="1">
        <v>35.890999999999998</v>
      </c>
      <c r="C117">
        <v>6</v>
      </c>
      <c r="D117">
        <v>6</v>
      </c>
      <c r="E117">
        <v>1</v>
      </c>
      <c r="F117">
        <v>0</v>
      </c>
      <c r="G117">
        <v>2</v>
      </c>
      <c r="H117">
        <v>2</v>
      </c>
      <c r="I117">
        <v>1</v>
      </c>
      <c r="J117">
        <v>1</v>
      </c>
      <c r="M117" s="5">
        <f t="shared" si="5"/>
        <v>3</v>
      </c>
      <c r="N117" s="5">
        <f t="shared" si="6"/>
        <v>9</v>
      </c>
      <c r="Q117" s="9">
        <v>34.729999999999997</v>
      </c>
      <c r="R117" s="9">
        <f t="shared" si="7"/>
        <v>1.1599999999999999</v>
      </c>
      <c r="S117" s="9">
        <f t="shared" si="8"/>
        <v>1.35</v>
      </c>
      <c r="V117" s="11">
        <f t="shared" si="9"/>
        <v>3.48</v>
      </c>
    </row>
    <row r="118" spans="1:22" x14ac:dyDescent="0.3">
      <c r="A118" s="1">
        <v>1.6</v>
      </c>
      <c r="B118" s="1">
        <v>43.297899999999998</v>
      </c>
      <c r="C118">
        <v>4</v>
      </c>
      <c r="D118">
        <v>6</v>
      </c>
      <c r="E118">
        <v>0</v>
      </c>
      <c r="F118">
        <v>0</v>
      </c>
      <c r="G118">
        <v>2</v>
      </c>
      <c r="H118">
        <v>2</v>
      </c>
      <c r="I118">
        <v>1</v>
      </c>
      <c r="J118">
        <v>0</v>
      </c>
      <c r="M118" s="5">
        <f t="shared" si="5"/>
        <v>1.6</v>
      </c>
      <c r="N118" s="5">
        <f t="shared" si="6"/>
        <v>2.56</v>
      </c>
      <c r="Q118" s="9">
        <v>34.729999999999997</v>
      </c>
      <c r="R118" s="9">
        <f t="shared" si="7"/>
        <v>8.57</v>
      </c>
      <c r="S118" s="9">
        <f t="shared" si="8"/>
        <v>73.44</v>
      </c>
      <c r="V118" s="11">
        <f t="shared" si="9"/>
        <v>13.71</v>
      </c>
    </row>
    <row r="119" spans="1:22" x14ac:dyDescent="0.3">
      <c r="A119" s="1">
        <v>1.6</v>
      </c>
      <c r="B119" s="1">
        <v>45.5991</v>
      </c>
      <c r="C119">
        <v>4</v>
      </c>
      <c r="D119">
        <v>1</v>
      </c>
      <c r="E119">
        <v>1</v>
      </c>
      <c r="F119">
        <v>0</v>
      </c>
      <c r="G119">
        <v>2</v>
      </c>
      <c r="H119">
        <v>2</v>
      </c>
      <c r="I119">
        <v>1</v>
      </c>
      <c r="J119">
        <v>0</v>
      </c>
      <c r="M119" s="5">
        <f t="shared" si="5"/>
        <v>1.6</v>
      </c>
      <c r="N119" s="5">
        <f t="shared" si="6"/>
        <v>2.56</v>
      </c>
      <c r="Q119" s="9">
        <v>34.729999999999997</v>
      </c>
      <c r="R119" s="9">
        <f t="shared" si="7"/>
        <v>10.87</v>
      </c>
      <c r="S119" s="9">
        <f t="shared" si="8"/>
        <v>118.16</v>
      </c>
      <c r="V119" s="11">
        <f t="shared" si="9"/>
        <v>17.39</v>
      </c>
    </row>
    <row r="120" spans="1:22" x14ac:dyDescent="0.3">
      <c r="A120" s="1">
        <v>1.6</v>
      </c>
      <c r="B120" s="1">
        <v>41.7</v>
      </c>
      <c r="C120">
        <v>4</v>
      </c>
      <c r="D120">
        <v>1</v>
      </c>
      <c r="E120">
        <v>1</v>
      </c>
      <c r="F120">
        <v>0</v>
      </c>
      <c r="G120">
        <v>2</v>
      </c>
      <c r="H120">
        <v>2</v>
      </c>
      <c r="I120">
        <v>1</v>
      </c>
      <c r="J120">
        <v>0</v>
      </c>
      <c r="M120" s="5">
        <f t="shared" si="5"/>
        <v>1.6</v>
      </c>
      <c r="N120" s="5">
        <f t="shared" si="6"/>
        <v>2.56</v>
      </c>
      <c r="Q120" s="9">
        <v>34.729999999999997</v>
      </c>
      <c r="R120" s="9">
        <f t="shared" si="7"/>
        <v>6.97</v>
      </c>
      <c r="S120" s="9">
        <f t="shared" si="8"/>
        <v>48.58</v>
      </c>
      <c r="V120" s="11">
        <f t="shared" si="9"/>
        <v>11.15</v>
      </c>
    </row>
    <row r="121" spans="1:22" x14ac:dyDescent="0.3">
      <c r="A121" s="1">
        <v>2.4</v>
      </c>
      <c r="B121" s="1">
        <v>38.700000000000003</v>
      </c>
      <c r="C121">
        <v>4</v>
      </c>
      <c r="D121">
        <v>5</v>
      </c>
      <c r="E121">
        <v>0</v>
      </c>
      <c r="F121">
        <v>0</v>
      </c>
      <c r="G121">
        <v>2</v>
      </c>
      <c r="H121">
        <v>2</v>
      </c>
      <c r="I121">
        <v>1</v>
      </c>
      <c r="J121">
        <v>0</v>
      </c>
      <c r="M121" s="5">
        <f t="shared" si="5"/>
        <v>2.4</v>
      </c>
      <c r="N121" s="5">
        <f t="shared" si="6"/>
        <v>5.76</v>
      </c>
      <c r="Q121" s="9">
        <v>34.729999999999997</v>
      </c>
      <c r="R121" s="9">
        <f t="shared" si="7"/>
        <v>3.97</v>
      </c>
      <c r="S121" s="9">
        <f t="shared" si="8"/>
        <v>15.76</v>
      </c>
      <c r="V121" s="11">
        <f t="shared" si="9"/>
        <v>9.5299999999999994</v>
      </c>
    </row>
    <row r="122" spans="1:22" x14ac:dyDescent="0.3">
      <c r="A122" s="1">
        <v>2.4</v>
      </c>
      <c r="B122" s="1">
        <v>38.700000000000003</v>
      </c>
      <c r="C122">
        <v>4</v>
      </c>
      <c r="D122">
        <v>4</v>
      </c>
      <c r="E122">
        <v>1</v>
      </c>
      <c r="F122">
        <v>0</v>
      </c>
      <c r="G122">
        <v>2</v>
      </c>
      <c r="H122">
        <v>2</v>
      </c>
      <c r="I122">
        <v>1</v>
      </c>
      <c r="J122">
        <v>0</v>
      </c>
      <c r="M122" s="5">
        <f t="shared" si="5"/>
        <v>2.4</v>
      </c>
      <c r="N122" s="5">
        <f t="shared" si="6"/>
        <v>5.76</v>
      </c>
      <c r="Q122" s="9">
        <v>34.729999999999997</v>
      </c>
      <c r="R122" s="9">
        <f t="shared" si="7"/>
        <v>3.97</v>
      </c>
      <c r="S122" s="9">
        <f t="shared" si="8"/>
        <v>15.76</v>
      </c>
      <c r="V122" s="11">
        <f t="shared" si="9"/>
        <v>9.5299999999999994</v>
      </c>
    </row>
    <row r="123" spans="1:22" x14ac:dyDescent="0.3">
      <c r="A123" s="1">
        <v>2.5</v>
      </c>
      <c r="B123" s="1">
        <v>37.5899</v>
      </c>
      <c r="C123">
        <v>4</v>
      </c>
      <c r="D123">
        <v>5</v>
      </c>
      <c r="E123">
        <v>0</v>
      </c>
      <c r="F123">
        <v>0</v>
      </c>
      <c r="G123">
        <v>2</v>
      </c>
      <c r="H123">
        <v>2</v>
      </c>
      <c r="I123">
        <v>0</v>
      </c>
      <c r="J123">
        <v>1</v>
      </c>
      <c r="M123" s="5">
        <f t="shared" si="5"/>
        <v>2.5</v>
      </c>
      <c r="N123" s="5">
        <f t="shared" si="6"/>
        <v>6.25</v>
      </c>
      <c r="Q123" s="9">
        <v>34.729999999999997</v>
      </c>
      <c r="R123" s="9">
        <f t="shared" si="7"/>
        <v>2.86</v>
      </c>
      <c r="S123" s="9">
        <f t="shared" si="8"/>
        <v>8.18</v>
      </c>
      <c r="V123" s="11">
        <f t="shared" si="9"/>
        <v>7.15</v>
      </c>
    </row>
    <row r="124" spans="1:22" x14ac:dyDescent="0.3">
      <c r="A124" s="1">
        <v>2.5</v>
      </c>
      <c r="B124" s="1">
        <v>36.655700000000003</v>
      </c>
      <c r="C124">
        <v>4</v>
      </c>
      <c r="D124">
        <v>4</v>
      </c>
      <c r="E124">
        <v>1</v>
      </c>
      <c r="F124">
        <v>0</v>
      </c>
      <c r="G124">
        <v>2</v>
      </c>
      <c r="H124">
        <v>2</v>
      </c>
      <c r="I124">
        <v>0</v>
      </c>
      <c r="J124">
        <v>1</v>
      </c>
      <c r="M124" s="5">
        <f t="shared" si="5"/>
        <v>2.5</v>
      </c>
      <c r="N124" s="5">
        <f t="shared" si="6"/>
        <v>6.25</v>
      </c>
      <c r="Q124" s="9">
        <v>34.729999999999997</v>
      </c>
      <c r="R124" s="9">
        <f t="shared" si="7"/>
        <v>1.93</v>
      </c>
      <c r="S124" s="9">
        <f t="shared" si="8"/>
        <v>3.72</v>
      </c>
      <c r="V124" s="11">
        <f t="shared" si="9"/>
        <v>4.83</v>
      </c>
    </row>
    <row r="125" spans="1:22" x14ac:dyDescent="0.3">
      <c r="A125" s="1">
        <v>2.5</v>
      </c>
      <c r="B125" s="1">
        <v>34.434100000000001</v>
      </c>
      <c r="C125">
        <v>4</v>
      </c>
      <c r="D125">
        <v>5</v>
      </c>
      <c r="E125">
        <v>0</v>
      </c>
      <c r="F125">
        <v>0</v>
      </c>
      <c r="G125">
        <v>2</v>
      </c>
      <c r="H125">
        <v>2</v>
      </c>
      <c r="I125">
        <v>1</v>
      </c>
      <c r="J125">
        <v>0</v>
      </c>
      <c r="M125" s="5">
        <f t="shared" si="5"/>
        <v>2.5</v>
      </c>
      <c r="N125" s="5">
        <f t="shared" si="6"/>
        <v>6.25</v>
      </c>
      <c r="Q125" s="9">
        <v>34.729999999999997</v>
      </c>
      <c r="R125" s="9">
        <f t="shared" si="7"/>
        <v>-0.3</v>
      </c>
      <c r="S125" s="9">
        <f t="shared" si="8"/>
        <v>0.09</v>
      </c>
      <c r="V125" s="11">
        <f t="shared" si="9"/>
        <v>-0.75</v>
      </c>
    </row>
    <row r="126" spans="1:22" x14ac:dyDescent="0.3">
      <c r="A126" s="1">
        <v>2.5</v>
      </c>
      <c r="B126" s="1">
        <v>31.366900000000001</v>
      </c>
      <c r="C126">
        <v>4</v>
      </c>
      <c r="D126">
        <v>6</v>
      </c>
      <c r="E126">
        <v>0</v>
      </c>
      <c r="F126">
        <v>0</v>
      </c>
      <c r="G126">
        <v>2</v>
      </c>
      <c r="H126">
        <v>2</v>
      </c>
      <c r="I126">
        <v>1</v>
      </c>
      <c r="J126">
        <v>0</v>
      </c>
      <c r="M126" s="5">
        <f t="shared" si="5"/>
        <v>2.5</v>
      </c>
      <c r="N126" s="5">
        <f t="shared" si="6"/>
        <v>6.25</v>
      </c>
      <c r="Q126" s="9">
        <v>34.729999999999997</v>
      </c>
      <c r="R126" s="9">
        <f t="shared" si="7"/>
        <v>-3.36</v>
      </c>
      <c r="S126" s="9">
        <f t="shared" si="8"/>
        <v>11.29</v>
      </c>
      <c r="V126" s="11">
        <f t="shared" si="9"/>
        <v>-8.4</v>
      </c>
    </row>
    <row r="127" spans="1:22" x14ac:dyDescent="0.3">
      <c r="A127" s="1">
        <v>3.5</v>
      </c>
      <c r="B127" s="1">
        <v>32.200000000000003</v>
      </c>
      <c r="C127">
        <v>6</v>
      </c>
      <c r="D127">
        <v>7</v>
      </c>
      <c r="E127">
        <v>1</v>
      </c>
      <c r="F127">
        <v>0</v>
      </c>
      <c r="G127">
        <v>2</v>
      </c>
      <c r="H127">
        <v>2</v>
      </c>
      <c r="I127">
        <v>1</v>
      </c>
      <c r="J127">
        <v>0</v>
      </c>
      <c r="M127" s="5">
        <f t="shared" si="5"/>
        <v>3.5</v>
      </c>
      <c r="N127" s="5">
        <f t="shared" si="6"/>
        <v>12.25</v>
      </c>
      <c r="Q127" s="9">
        <v>34.729999999999997</v>
      </c>
      <c r="R127" s="9">
        <f t="shared" si="7"/>
        <v>-2.5299999999999998</v>
      </c>
      <c r="S127" s="9">
        <f t="shared" si="8"/>
        <v>6.4</v>
      </c>
      <c r="V127" s="11">
        <f t="shared" si="9"/>
        <v>-8.86</v>
      </c>
    </row>
    <row r="128" spans="1:22" x14ac:dyDescent="0.3">
      <c r="A128" s="1">
        <v>3.7</v>
      </c>
      <c r="B128" s="1">
        <v>28.1</v>
      </c>
      <c r="C128">
        <v>6</v>
      </c>
      <c r="D128">
        <v>4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M128" s="5">
        <f t="shared" si="5"/>
        <v>3.7</v>
      </c>
      <c r="N128" s="5">
        <f t="shared" si="6"/>
        <v>13.69</v>
      </c>
      <c r="Q128" s="9">
        <v>34.729999999999997</v>
      </c>
      <c r="R128" s="9">
        <f t="shared" si="7"/>
        <v>-6.63</v>
      </c>
      <c r="S128" s="9">
        <f t="shared" si="8"/>
        <v>43.96</v>
      </c>
      <c r="V128" s="11">
        <f t="shared" si="9"/>
        <v>-24.53</v>
      </c>
    </row>
    <row r="129" spans="1:22" x14ac:dyDescent="0.3">
      <c r="A129" s="1">
        <v>4.7</v>
      </c>
      <c r="B129" s="1">
        <v>25.7</v>
      </c>
      <c r="C129">
        <v>8</v>
      </c>
      <c r="D129">
        <v>5</v>
      </c>
      <c r="E129">
        <v>1</v>
      </c>
      <c r="F129">
        <v>0</v>
      </c>
      <c r="G129">
        <v>1</v>
      </c>
      <c r="H129">
        <v>1</v>
      </c>
      <c r="I129">
        <v>0</v>
      </c>
      <c r="J129">
        <v>0</v>
      </c>
      <c r="M129" s="5">
        <f t="shared" si="5"/>
        <v>4.7</v>
      </c>
      <c r="N129" s="5">
        <f t="shared" si="6"/>
        <v>22.09</v>
      </c>
      <c r="Q129" s="9">
        <v>34.729999999999997</v>
      </c>
      <c r="R129" s="9">
        <f t="shared" si="7"/>
        <v>-9.0299999999999994</v>
      </c>
      <c r="S129" s="9">
        <f t="shared" si="8"/>
        <v>81.540000000000006</v>
      </c>
      <c r="V129" s="11">
        <f t="shared" si="9"/>
        <v>-42.44</v>
      </c>
    </row>
    <row r="130" spans="1:22" x14ac:dyDescent="0.3">
      <c r="A130" s="1">
        <v>3.7</v>
      </c>
      <c r="B130" s="1">
        <v>27.8</v>
      </c>
      <c r="C130">
        <v>6</v>
      </c>
      <c r="D130">
        <v>4</v>
      </c>
      <c r="E130">
        <v>1</v>
      </c>
      <c r="F130">
        <v>0</v>
      </c>
      <c r="G130">
        <v>1</v>
      </c>
      <c r="H130">
        <v>1</v>
      </c>
      <c r="I130">
        <v>0</v>
      </c>
      <c r="J130">
        <v>0</v>
      </c>
      <c r="M130" s="5">
        <f t="shared" si="5"/>
        <v>3.7</v>
      </c>
      <c r="N130" s="5">
        <f t="shared" si="6"/>
        <v>13.69</v>
      </c>
      <c r="Q130" s="9">
        <v>34.729999999999997</v>
      </c>
      <c r="R130" s="9">
        <f t="shared" si="7"/>
        <v>-6.93</v>
      </c>
      <c r="S130" s="9">
        <f t="shared" si="8"/>
        <v>48.02</v>
      </c>
      <c r="V130" s="11">
        <f t="shared" si="9"/>
        <v>-25.64</v>
      </c>
    </row>
    <row r="131" spans="1:22" x14ac:dyDescent="0.3">
      <c r="A131" s="1">
        <v>4.7</v>
      </c>
      <c r="B131" s="1">
        <v>25.6</v>
      </c>
      <c r="C131">
        <v>8</v>
      </c>
      <c r="D131">
        <v>5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0</v>
      </c>
      <c r="M131" s="5">
        <f t="shared" ref="M131:M194" si="10">A131-L131</f>
        <v>4.7</v>
      </c>
      <c r="N131" s="5">
        <f t="shared" ref="N131:N194" si="11">ROUND(M131*M131, 2)</f>
        <v>22.09</v>
      </c>
      <c r="Q131" s="9">
        <v>34.729999999999997</v>
      </c>
      <c r="R131" s="9">
        <f t="shared" ref="R131:R194" si="12">ROUND(B131-Q131, 2)</f>
        <v>-9.1300000000000008</v>
      </c>
      <c r="S131" s="9">
        <f t="shared" ref="S131:S194" si="13">ROUND(R131*R131,2)</f>
        <v>83.36</v>
      </c>
      <c r="V131" s="11">
        <f t="shared" ref="V131:V194" si="14">ROUND(M131*R131,2)</f>
        <v>-42.91</v>
      </c>
    </row>
    <row r="132" spans="1:22" x14ac:dyDescent="0.3">
      <c r="A132" s="1">
        <v>5.7</v>
      </c>
      <c r="B132" s="1">
        <v>27.2</v>
      </c>
      <c r="C132">
        <v>8</v>
      </c>
      <c r="D132">
        <v>5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0</v>
      </c>
      <c r="M132" s="5">
        <f t="shared" si="10"/>
        <v>5.7</v>
      </c>
      <c r="N132" s="5">
        <f t="shared" si="11"/>
        <v>32.49</v>
      </c>
      <c r="Q132" s="9">
        <v>34.729999999999997</v>
      </c>
      <c r="R132" s="9">
        <f t="shared" si="12"/>
        <v>-7.53</v>
      </c>
      <c r="S132" s="9">
        <f t="shared" si="13"/>
        <v>56.7</v>
      </c>
      <c r="V132" s="11">
        <f t="shared" si="14"/>
        <v>-42.92</v>
      </c>
    </row>
    <row r="133" spans="1:22" x14ac:dyDescent="0.3">
      <c r="A133" s="1">
        <v>3.7</v>
      </c>
      <c r="B133" s="1">
        <v>31.364100000000001</v>
      </c>
      <c r="C133">
        <v>6</v>
      </c>
      <c r="D133">
        <v>6</v>
      </c>
      <c r="E133">
        <v>1</v>
      </c>
      <c r="F133">
        <v>1</v>
      </c>
      <c r="G133">
        <v>2</v>
      </c>
      <c r="H133">
        <v>2</v>
      </c>
      <c r="I133">
        <v>1</v>
      </c>
      <c r="J133">
        <v>0</v>
      </c>
      <c r="M133" s="5">
        <f t="shared" si="10"/>
        <v>3.7</v>
      </c>
      <c r="N133" s="5">
        <f t="shared" si="11"/>
        <v>13.69</v>
      </c>
      <c r="Q133" s="9">
        <v>34.729999999999997</v>
      </c>
      <c r="R133" s="9">
        <f t="shared" si="12"/>
        <v>-3.37</v>
      </c>
      <c r="S133" s="9">
        <f t="shared" si="13"/>
        <v>11.36</v>
      </c>
      <c r="V133" s="11">
        <f t="shared" si="14"/>
        <v>-12.47</v>
      </c>
    </row>
    <row r="134" spans="1:22" x14ac:dyDescent="0.3">
      <c r="A134" s="1">
        <v>3.7</v>
      </c>
      <c r="B134" s="1">
        <v>31.363900000000001</v>
      </c>
      <c r="C134">
        <v>6</v>
      </c>
      <c r="D134">
        <v>6</v>
      </c>
      <c r="E134">
        <v>0</v>
      </c>
      <c r="F134">
        <v>1</v>
      </c>
      <c r="G134">
        <v>2</v>
      </c>
      <c r="H134">
        <v>2</v>
      </c>
      <c r="I134">
        <v>1</v>
      </c>
      <c r="J134">
        <v>0</v>
      </c>
      <c r="M134" s="5">
        <f t="shared" si="10"/>
        <v>3.7</v>
      </c>
      <c r="N134" s="5">
        <f t="shared" si="11"/>
        <v>13.69</v>
      </c>
      <c r="Q134" s="9">
        <v>34.729999999999997</v>
      </c>
      <c r="R134" s="9">
        <f t="shared" si="12"/>
        <v>-3.37</v>
      </c>
      <c r="S134" s="9">
        <f t="shared" si="13"/>
        <v>11.36</v>
      </c>
      <c r="V134" s="11">
        <f t="shared" si="14"/>
        <v>-12.47</v>
      </c>
    </row>
    <row r="135" spans="1:22" x14ac:dyDescent="0.3">
      <c r="A135" s="1">
        <v>5</v>
      </c>
      <c r="B135" s="1">
        <v>28.716000000000001</v>
      </c>
      <c r="C135">
        <v>8</v>
      </c>
      <c r="D135">
        <v>6</v>
      </c>
      <c r="E135">
        <v>1</v>
      </c>
      <c r="F135">
        <v>1</v>
      </c>
      <c r="G135">
        <v>2</v>
      </c>
      <c r="H135">
        <v>2</v>
      </c>
      <c r="I135">
        <v>1</v>
      </c>
      <c r="J135">
        <v>0</v>
      </c>
      <c r="M135" s="5">
        <f t="shared" si="10"/>
        <v>5</v>
      </c>
      <c r="N135" s="5">
        <f t="shared" si="11"/>
        <v>25</v>
      </c>
      <c r="Q135" s="9">
        <v>34.729999999999997</v>
      </c>
      <c r="R135" s="9">
        <f t="shared" si="12"/>
        <v>-6.01</v>
      </c>
      <c r="S135" s="9">
        <f t="shared" si="13"/>
        <v>36.119999999999997</v>
      </c>
      <c r="V135" s="11">
        <f t="shared" si="14"/>
        <v>-30.05</v>
      </c>
    </row>
    <row r="136" spans="1:22" x14ac:dyDescent="0.3">
      <c r="A136" s="1">
        <v>5</v>
      </c>
      <c r="B136" s="1">
        <v>28.700900000000001</v>
      </c>
      <c r="C136">
        <v>8</v>
      </c>
      <c r="D136">
        <v>6</v>
      </c>
      <c r="E136">
        <v>0</v>
      </c>
      <c r="F136">
        <v>1</v>
      </c>
      <c r="G136">
        <v>2</v>
      </c>
      <c r="H136">
        <v>2</v>
      </c>
      <c r="I136">
        <v>1</v>
      </c>
      <c r="J136">
        <v>0</v>
      </c>
      <c r="M136" s="5">
        <f t="shared" si="10"/>
        <v>5</v>
      </c>
      <c r="N136" s="5">
        <f t="shared" si="11"/>
        <v>25</v>
      </c>
      <c r="Q136" s="9">
        <v>34.729999999999997</v>
      </c>
      <c r="R136" s="9">
        <f t="shared" si="12"/>
        <v>-6.03</v>
      </c>
      <c r="S136" s="9">
        <f t="shared" si="13"/>
        <v>36.36</v>
      </c>
      <c r="V136" s="11">
        <f t="shared" si="14"/>
        <v>-30.15</v>
      </c>
    </row>
    <row r="137" spans="1:22" x14ac:dyDescent="0.3">
      <c r="A137" s="1">
        <v>3.7</v>
      </c>
      <c r="B137" s="1">
        <v>24.4</v>
      </c>
      <c r="C137">
        <v>6</v>
      </c>
      <c r="D137">
        <v>4</v>
      </c>
      <c r="E137">
        <v>1</v>
      </c>
      <c r="F137">
        <v>0</v>
      </c>
      <c r="G137">
        <v>1</v>
      </c>
      <c r="H137">
        <v>1</v>
      </c>
      <c r="I137">
        <v>0</v>
      </c>
      <c r="J137">
        <v>0</v>
      </c>
      <c r="M137" s="5">
        <f t="shared" si="10"/>
        <v>3.7</v>
      </c>
      <c r="N137" s="5">
        <f t="shared" si="11"/>
        <v>13.69</v>
      </c>
      <c r="Q137" s="9">
        <v>34.729999999999997</v>
      </c>
      <c r="R137" s="9">
        <f t="shared" si="12"/>
        <v>-10.33</v>
      </c>
      <c r="S137" s="9">
        <f t="shared" si="13"/>
        <v>106.71</v>
      </c>
      <c r="V137" s="11">
        <f t="shared" si="14"/>
        <v>-38.22</v>
      </c>
    </row>
    <row r="138" spans="1:22" x14ac:dyDescent="0.3">
      <c r="A138" s="1">
        <v>4.7</v>
      </c>
      <c r="B138" s="1">
        <v>25.6</v>
      </c>
      <c r="C138">
        <v>8</v>
      </c>
      <c r="D138">
        <v>5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</v>
      </c>
      <c r="M138" s="5">
        <f t="shared" si="10"/>
        <v>4.7</v>
      </c>
      <c r="N138" s="5">
        <f t="shared" si="11"/>
        <v>22.09</v>
      </c>
      <c r="Q138" s="9">
        <v>34.729999999999997</v>
      </c>
      <c r="R138" s="9">
        <f t="shared" si="12"/>
        <v>-9.1300000000000008</v>
      </c>
      <c r="S138" s="9">
        <f t="shared" si="13"/>
        <v>83.36</v>
      </c>
      <c r="V138" s="11">
        <f t="shared" si="14"/>
        <v>-42.91</v>
      </c>
    </row>
    <row r="139" spans="1:22" x14ac:dyDescent="0.3">
      <c r="A139" s="1">
        <v>4.7</v>
      </c>
      <c r="B139" s="1">
        <v>24.6</v>
      </c>
      <c r="C139">
        <v>8</v>
      </c>
      <c r="D139">
        <v>5</v>
      </c>
      <c r="E139">
        <v>1</v>
      </c>
      <c r="F139">
        <v>0</v>
      </c>
      <c r="G139">
        <v>1</v>
      </c>
      <c r="H139">
        <v>1</v>
      </c>
      <c r="I139">
        <v>0</v>
      </c>
      <c r="J139">
        <v>0</v>
      </c>
      <c r="M139" s="5">
        <f t="shared" si="10"/>
        <v>4.7</v>
      </c>
      <c r="N139" s="5">
        <f t="shared" si="11"/>
        <v>22.09</v>
      </c>
      <c r="Q139" s="9">
        <v>34.729999999999997</v>
      </c>
      <c r="R139" s="9">
        <f t="shared" si="12"/>
        <v>-10.130000000000001</v>
      </c>
      <c r="S139" s="9">
        <f t="shared" si="13"/>
        <v>102.62</v>
      </c>
      <c r="V139" s="11">
        <f t="shared" si="14"/>
        <v>-47.61</v>
      </c>
    </row>
    <row r="140" spans="1:22" x14ac:dyDescent="0.3">
      <c r="A140" s="1">
        <v>5.7</v>
      </c>
      <c r="B140" s="1">
        <v>25.6</v>
      </c>
      <c r="C140">
        <v>8</v>
      </c>
      <c r="D140">
        <v>5</v>
      </c>
      <c r="E140">
        <v>1</v>
      </c>
      <c r="F140">
        <v>0</v>
      </c>
      <c r="G140">
        <v>1</v>
      </c>
      <c r="H140">
        <v>1</v>
      </c>
      <c r="I140">
        <v>1</v>
      </c>
      <c r="J140">
        <v>0</v>
      </c>
      <c r="M140" s="5">
        <f t="shared" si="10"/>
        <v>5.7</v>
      </c>
      <c r="N140" s="5">
        <f t="shared" si="11"/>
        <v>32.49</v>
      </c>
      <c r="Q140" s="9">
        <v>34.729999999999997</v>
      </c>
      <c r="R140" s="9">
        <f t="shared" si="12"/>
        <v>-9.1300000000000008</v>
      </c>
      <c r="S140" s="9">
        <f t="shared" si="13"/>
        <v>83.36</v>
      </c>
      <c r="V140" s="11">
        <f t="shared" si="14"/>
        <v>-52.04</v>
      </c>
    </row>
    <row r="141" spans="1:22" x14ac:dyDescent="0.3">
      <c r="A141" s="1">
        <v>3.7</v>
      </c>
      <c r="B141" s="1">
        <v>28.566800000000001</v>
      </c>
      <c r="C141">
        <v>6</v>
      </c>
      <c r="D141">
        <v>6</v>
      </c>
      <c r="E141">
        <v>1</v>
      </c>
      <c r="F141">
        <v>1</v>
      </c>
      <c r="G141">
        <v>2</v>
      </c>
      <c r="H141">
        <v>2</v>
      </c>
      <c r="I141">
        <v>1</v>
      </c>
      <c r="J141">
        <v>0</v>
      </c>
      <c r="M141" s="5">
        <f t="shared" si="10"/>
        <v>3.7</v>
      </c>
      <c r="N141" s="5">
        <f t="shared" si="11"/>
        <v>13.69</v>
      </c>
      <c r="Q141" s="9">
        <v>34.729999999999997</v>
      </c>
      <c r="R141" s="9">
        <f t="shared" si="12"/>
        <v>-6.16</v>
      </c>
      <c r="S141" s="9">
        <f t="shared" si="13"/>
        <v>37.950000000000003</v>
      </c>
      <c r="V141" s="11">
        <f t="shared" si="14"/>
        <v>-22.79</v>
      </c>
    </row>
    <row r="142" spans="1:22" x14ac:dyDescent="0.3">
      <c r="A142" s="1">
        <v>3.7</v>
      </c>
      <c r="B142" s="1">
        <v>28.567399999999999</v>
      </c>
      <c r="C142">
        <v>6</v>
      </c>
      <c r="D142">
        <v>6</v>
      </c>
      <c r="E142">
        <v>0</v>
      </c>
      <c r="F142">
        <v>1</v>
      </c>
      <c r="G142">
        <v>2</v>
      </c>
      <c r="H142">
        <v>2</v>
      </c>
      <c r="I142">
        <v>1</v>
      </c>
      <c r="J142">
        <v>0</v>
      </c>
      <c r="M142" s="5">
        <f t="shared" si="10"/>
        <v>3.7</v>
      </c>
      <c r="N142" s="5">
        <f t="shared" si="11"/>
        <v>13.69</v>
      </c>
      <c r="Q142" s="9">
        <v>34.729999999999997</v>
      </c>
      <c r="R142" s="9">
        <f t="shared" si="12"/>
        <v>-6.16</v>
      </c>
      <c r="S142" s="9">
        <f t="shared" si="13"/>
        <v>37.950000000000003</v>
      </c>
      <c r="V142" s="11">
        <f t="shared" si="14"/>
        <v>-22.79</v>
      </c>
    </row>
    <row r="143" spans="1:22" x14ac:dyDescent="0.3">
      <c r="A143" s="1">
        <v>5</v>
      </c>
      <c r="B143" s="1">
        <v>25.897500000000001</v>
      </c>
      <c r="C143">
        <v>8</v>
      </c>
      <c r="D143">
        <v>6</v>
      </c>
      <c r="E143">
        <v>1</v>
      </c>
      <c r="F143">
        <v>1</v>
      </c>
      <c r="G143">
        <v>2</v>
      </c>
      <c r="H143">
        <v>2</v>
      </c>
      <c r="I143">
        <v>1</v>
      </c>
      <c r="J143">
        <v>0</v>
      </c>
      <c r="M143" s="5">
        <f t="shared" si="10"/>
        <v>5</v>
      </c>
      <c r="N143" s="5">
        <f t="shared" si="11"/>
        <v>25</v>
      </c>
      <c r="Q143" s="9">
        <v>34.729999999999997</v>
      </c>
      <c r="R143" s="9">
        <f t="shared" si="12"/>
        <v>-8.83</v>
      </c>
      <c r="S143" s="9">
        <f t="shared" si="13"/>
        <v>77.97</v>
      </c>
      <c r="V143" s="11">
        <f t="shared" si="14"/>
        <v>-44.15</v>
      </c>
    </row>
    <row r="144" spans="1:22" x14ac:dyDescent="0.3">
      <c r="A144" s="1">
        <v>5</v>
      </c>
      <c r="B144" s="1">
        <v>25.897200000000002</v>
      </c>
      <c r="C144">
        <v>8</v>
      </c>
      <c r="D144">
        <v>6</v>
      </c>
      <c r="E144">
        <v>0</v>
      </c>
      <c r="F144">
        <v>1</v>
      </c>
      <c r="G144">
        <v>2</v>
      </c>
      <c r="H144">
        <v>2</v>
      </c>
      <c r="I144">
        <v>1</v>
      </c>
      <c r="J144">
        <v>0</v>
      </c>
      <c r="M144" s="5">
        <f t="shared" si="10"/>
        <v>5</v>
      </c>
      <c r="N144" s="5">
        <f t="shared" si="11"/>
        <v>25</v>
      </c>
      <c r="Q144" s="9">
        <v>34.729999999999997</v>
      </c>
      <c r="R144" s="9">
        <f t="shared" si="12"/>
        <v>-8.83</v>
      </c>
      <c r="S144" s="9">
        <f t="shared" si="13"/>
        <v>77.97</v>
      </c>
      <c r="V144" s="11">
        <f t="shared" si="14"/>
        <v>-44.15</v>
      </c>
    </row>
    <row r="145" spans="1:22" x14ac:dyDescent="0.3">
      <c r="A145" s="1">
        <v>6.2</v>
      </c>
      <c r="B145" s="1">
        <v>19.5139</v>
      </c>
      <c r="C145">
        <v>8</v>
      </c>
      <c r="D145">
        <v>6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0</v>
      </c>
      <c r="M145" s="5">
        <f t="shared" si="10"/>
        <v>6.2</v>
      </c>
      <c r="N145" s="5">
        <f t="shared" si="11"/>
        <v>38.44</v>
      </c>
      <c r="Q145" s="9">
        <v>34.729999999999997</v>
      </c>
      <c r="R145" s="9">
        <f t="shared" si="12"/>
        <v>-15.22</v>
      </c>
      <c r="S145" s="9">
        <f t="shared" si="13"/>
        <v>231.65</v>
      </c>
      <c r="V145" s="11">
        <f t="shared" si="14"/>
        <v>-94.36</v>
      </c>
    </row>
    <row r="146" spans="1:22" x14ac:dyDescent="0.3">
      <c r="A146" s="1">
        <v>2.2000000000000002</v>
      </c>
      <c r="B146" s="1">
        <v>30.45</v>
      </c>
      <c r="C146">
        <v>4</v>
      </c>
      <c r="D146">
        <v>6</v>
      </c>
      <c r="E146">
        <v>0</v>
      </c>
      <c r="F146">
        <v>0</v>
      </c>
      <c r="G146">
        <v>2</v>
      </c>
      <c r="H146">
        <v>2</v>
      </c>
      <c r="I146">
        <v>0</v>
      </c>
      <c r="J146">
        <v>0</v>
      </c>
      <c r="M146" s="5">
        <f t="shared" si="10"/>
        <v>2.2000000000000002</v>
      </c>
      <c r="N146" s="5">
        <f t="shared" si="11"/>
        <v>4.84</v>
      </c>
      <c r="Q146" s="9">
        <v>34.729999999999997</v>
      </c>
      <c r="R146" s="9">
        <f t="shared" si="12"/>
        <v>-4.28</v>
      </c>
      <c r="S146" s="9">
        <f t="shared" si="13"/>
        <v>18.32</v>
      </c>
      <c r="V146" s="11">
        <f t="shared" si="14"/>
        <v>-9.42</v>
      </c>
    </row>
    <row r="147" spans="1:22" x14ac:dyDescent="0.3">
      <c r="A147" s="1">
        <v>6</v>
      </c>
      <c r="B147" s="1">
        <v>21.473400000000002</v>
      </c>
      <c r="C147">
        <v>8</v>
      </c>
      <c r="D147">
        <v>6</v>
      </c>
      <c r="E147">
        <v>1</v>
      </c>
      <c r="F147">
        <v>0</v>
      </c>
      <c r="G147">
        <v>1</v>
      </c>
      <c r="H147">
        <v>1</v>
      </c>
      <c r="I147">
        <v>1</v>
      </c>
      <c r="J147">
        <v>0</v>
      </c>
      <c r="M147" s="5">
        <f t="shared" si="10"/>
        <v>6</v>
      </c>
      <c r="N147" s="5">
        <f t="shared" si="11"/>
        <v>36</v>
      </c>
      <c r="Q147" s="9">
        <v>34.729999999999997</v>
      </c>
      <c r="R147" s="9">
        <f t="shared" si="12"/>
        <v>-13.26</v>
      </c>
      <c r="S147" s="9">
        <f t="shared" si="13"/>
        <v>175.83</v>
      </c>
      <c r="V147" s="11">
        <f t="shared" si="14"/>
        <v>-79.56</v>
      </c>
    </row>
    <row r="148" spans="1:22" x14ac:dyDescent="0.3">
      <c r="A148" s="1">
        <v>6</v>
      </c>
      <c r="B148" s="1">
        <v>21.473400000000002</v>
      </c>
      <c r="C148">
        <v>8</v>
      </c>
      <c r="D148">
        <v>6</v>
      </c>
      <c r="E148">
        <v>1</v>
      </c>
      <c r="F148">
        <v>0</v>
      </c>
      <c r="G148">
        <v>1</v>
      </c>
      <c r="H148">
        <v>1</v>
      </c>
      <c r="I148">
        <v>1</v>
      </c>
      <c r="J148">
        <v>0</v>
      </c>
      <c r="M148" s="5">
        <f t="shared" si="10"/>
        <v>6</v>
      </c>
      <c r="N148" s="5">
        <f t="shared" si="11"/>
        <v>36</v>
      </c>
      <c r="Q148" s="9">
        <v>34.729999999999997</v>
      </c>
      <c r="R148" s="9">
        <f t="shared" si="12"/>
        <v>-13.26</v>
      </c>
      <c r="S148" s="9">
        <f t="shared" si="13"/>
        <v>175.83</v>
      </c>
      <c r="V148" s="11">
        <f t="shared" si="14"/>
        <v>-79.56</v>
      </c>
    </row>
    <row r="149" spans="1:22" x14ac:dyDescent="0.3">
      <c r="A149" s="1">
        <v>6</v>
      </c>
      <c r="B149" s="1">
        <v>21.473400000000002</v>
      </c>
      <c r="C149">
        <v>8</v>
      </c>
      <c r="D149">
        <v>6</v>
      </c>
      <c r="E149">
        <v>1</v>
      </c>
      <c r="F149">
        <v>0</v>
      </c>
      <c r="G149">
        <v>1</v>
      </c>
      <c r="H149">
        <v>1</v>
      </c>
      <c r="I149">
        <v>1</v>
      </c>
      <c r="J149">
        <v>0</v>
      </c>
      <c r="M149" s="5">
        <f t="shared" si="10"/>
        <v>6</v>
      </c>
      <c r="N149" s="5">
        <f t="shared" si="11"/>
        <v>36</v>
      </c>
      <c r="Q149" s="9">
        <v>34.729999999999997</v>
      </c>
      <c r="R149" s="9">
        <f t="shared" si="12"/>
        <v>-13.26</v>
      </c>
      <c r="S149" s="9">
        <f t="shared" si="13"/>
        <v>175.83</v>
      </c>
      <c r="V149" s="11">
        <f t="shared" si="14"/>
        <v>-79.56</v>
      </c>
    </row>
    <row r="150" spans="1:22" x14ac:dyDescent="0.3">
      <c r="A150" s="1">
        <v>4.5999999999999996</v>
      </c>
      <c r="B150" s="1">
        <v>23</v>
      </c>
      <c r="C150">
        <v>8</v>
      </c>
      <c r="D150">
        <v>4</v>
      </c>
      <c r="E150">
        <v>1</v>
      </c>
      <c r="F150">
        <v>1</v>
      </c>
      <c r="G150">
        <v>1</v>
      </c>
      <c r="H150">
        <v>1</v>
      </c>
      <c r="I150">
        <v>0</v>
      </c>
      <c r="J150">
        <v>0</v>
      </c>
      <c r="M150" s="5">
        <f t="shared" si="10"/>
        <v>4.5999999999999996</v>
      </c>
      <c r="N150" s="5">
        <f t="shared" si="11"/>
        <v>21.16</v>
      </c>
      <c r="Q150" s="9">
        <v>34.729999999999997</v>
      </c>
      <c r="R150" s="9">
        <f t="shared" si="12"/>
        <v>-11.73</v>
      </c>
      <c r="S150" s="9">
        <f t="shared" si="13"/>
        <v>137.59</v>
      </c>
      <c r="V150" s="11">
        <f t="shared" si="14"/>
        <v>-53.96</v>
      </c>
    </row>
    <row r="151" spans="1:22" x14ac:dyDescent="0.3">
      <c r="A151" s="1">
        <v>5.4</v>
      </c>
      <c r="B151" s="1">
        <v>21.8</v>
      </c>
      <c r="C151">
        <v>8</v>
      </c>
      <c r="D151">
        <v>4</v>
      </c>
      <c r="E151">
        <v>1</v>
      </c>
      <c r="F151">
        <v>1</v>
      </c>
      <c r="G151">
        <v>1</v>
      </c>
      <c r="H151">
        <v>1</v>
      </c>
      <c r="I151">
        <v>0</v>
      </c>
      <c r="J151">
        <v>0</v>
      </c>
      <c r="M151" s="5">
        <f t="shared" si="10"/>
        <v>5.4</v>
      </c>
      <c r="N151" s="5">
        <f t="shared" si="11"/>
        <v>29.16</v>
      </c>
      <c r="Q151" s="9">
        <v>34.729999999999997</v>
      </c>
      <c r="R151" s="9">
        <f t="shared" si="12"/>
        <v>-12.93</v>
      </c>
      <c r="S151" s="9">
        <f t="shared" si="13"/>
        <v>167.18</v>
      </c>
      <c r="V151" s="11">
        <f t="shared" si="14"/>
        <v>-69.819999999999993</v>
      </c>
    </row>
    <row r="152" spans="1:22" x14ac:dyDescent="0.3">
      <c r="A152" s="1">
        <v>4.5999999999999996</v>
      </c>
      <c r="B152" s="1">
        <v>23</v>
      </c>
      <c r="C152">
        <v>8</v>
      </c>
      <c r="D152">
        <v>4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0</v>
      </c>
      <c r="M152" s="5">
        <f t="shared" si="10"/>
        <v>4.5999999999999996</v>
      </c>
      <c r="N152" s="5">
        <f t="shared" si="11"/>
        <v>21.16</v>
      </c>
      <c r="Q152" s="9">
        <v>34.729999999999997</v>
      </c>
      <c r="R152" s="9">
        <f t="shared" si="12"/>
        <v>-11.73</v>
      </c>
      <c r="S152" s="9">
        <f t="shared" si="13"/>
        <v>137.59</v>
      </c>
      <c r="V152" s="11">
        <f t="shared" si="14"/>
        <v>-53.96</v>
      </c>
    </row>
    <row r="153" spans="1:22" x14ac:dyDescent="0.3">
      <c r="A153" s="1">
        <v>5.4</v>
      </c>
      <c r="B153" s="1">
        <v>21.641200000000001</v>
      </c>
      <c r="C153">
        <v>8</v>
      </c>
      <c r="D153">
        <v>4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M153" s="5">
        <f t="shared" si="10"/>
        <v>5.4</v>
      </c>
      <c r="N153" s="5">
        <f t="shared" si="11"/>
        <v>29.16</v>
      </c>
      <c r="Q153" s="9">
        <v>34.729999999999997</v>
      </c>
      <c r="R153" s="9">
        <f t="shared" si="12"/>
        <v>-13.09</v>
      </c>
      <c r="S153" s="9">
        <f t="shared" si="13"/>
        <v>171.35</v>
      </c>
      <c r="V153" s="11">
        <f t="shared" si="14"/>
        <v>-70.69</v>
      </c>
    </row>
    <row r="154" spans="1:22" x14ac:dyDescent="0.3">
      <c r="A154" s="1">
        <v>6.8</v>
      </c>
      <c r="B154" s="1">
        <v>18.600000000000001</v>
      </c>
      <c r="C154">
        <v>10</v>
      </c>
      <c r="D154">
        <v>5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0</v>
      </c>
      <c r="M154" s="5">
        <f t="shared" si="10"/>
        <v>6.8</v>
      </c>
      <c r="N154" s="5">
        <f t="shared" si="11"/>
        <v>46.24</v>
      </c>
      <c r="Q154" s="9">
        <v>34.729999999999997</v>
      </c>
      <c r="R154" s="9">
        <f t="shared" si="12"/>
        <v>-16.13</v>
      </c>
      <c r="S154" s="9">
        <f t="shared" si="13"/>
        <v>260.18</v>
      </c>
      <c r="V154" s="11">
        <f t="shared" si="14"/>
        <v>-109.68</v>
      </c>
    </row>
    <row r="155" spans="1:22" x14ac:dyDescent="0.3">
      <c r="A155" s="1">
        <v>5.4</v>
      </c>
      <c r="B155" s="1">
        <v>21.2</v>
      </c>
      <c r="C155">
        <v>8</v>
      </c>
      <c r="D155">
        <v>4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0</v>
      </c>
      <c r="M155" s="5">
        <f t="shared" si="10"/>
        <v>5.4</v>
      </c>
      <c r="N155" s="5">
        <f t="shared" si="11"/>
        <v>29.16</v>
      </c>
      <c r="Q155" s="9">
        <v>34.729999999999997</v>
      </c>
      <c r="R155" s="9">
        <f t="shared" si="12"/>
        <v>-13.53</v>
      </c>
      <c r="S155" s="9">
        <f t="shared" si="13"/>
        <v>183.06</v>
      </c>
      <c r="V155" s="11">
        <f t="shared" si="14"/>
        <v>-73.06</v>
      </c>
    </row>
    <row r="156" spans="1:22" x14ac:dyDescent="0.3">
      <c r="A156" s="1">
        <v>6</v>
      </c>
      <c r="B156" s="1">
        <v>21.473400000000002</v>
      </c>
      <c r="C156">
        <v>8</v>
      </c>
      <c r="D156">
        <v>6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0</v>
      </c>
      <c r="M156" s="5">
        <f t="shared" si="10"/>
        <v>6</v>
      </c>
      <c r="N156" s="5">
        <f t="shared" si="11"/>
        <v>36</v>
      </c>
      <c r="Q156" s="9">
        <v>34.729999999999997</v>
      </c>
      <c r="R156" s="9">
        <f t="shared" si="12"/>
        <v>-13.26</v>
      </c>
      <c r="S156" s="9">
        <f t="shared" si="13"/>
        <v>175.83</v>
      </c>
      <c r="V156" s="11">
        <f t="shared" si="14"/>
        <v>-79.56</v>
      </c>
    </row>
    <row r="157" spans="1:22" x14ac:dyDescent="0.3">
      <c r="A157" s="1">
        <v>6</v>
      </c>
      <c r="B157" s="1">
        <v>21.473400000000002</v>
      </c>
      <c r="C157">
        <v>8</v>
      </c>
      <c r="D157">
        <v>6</v>
      </c>
      <c r="E157">
        <v>1</v>
      </c>
      <c r="F157">
        <v>0</v>
      </c>
      <c r="G157">
        <v>1</v>
      </c>
      <c r="H157">
        <v>1</v>
      </c>
      <c r="I157">
        <v>1</v>
      </c>
      <c r="J157">
        <v>0</v>
      </c>
      <c r="M157" s="5">
        <f t="shared" si="10"/>
        <v>6</v>
      </c>
      <c r="N157" s="5">
        <f t="shared" si="11"/>
        <v>36</v>
      </c>
      <c r="Q157" s="9">
        <v>34.729999999999997</v>
      </c>
      <c r="R157" s="9">
        <f t="shared" si="12"/>
        <v>-13.26</v>
      </c>
      <c r="S157" s="9">
        <f t="shared" si="13"/>
        <v>175.83</v>
      </c>
      <c r="V157" s="11">
        <f t="shared" si="14"/>
        <v>-79.56</v>
      </c>
    </row>
    <row r="158" spans="1:22" x14ac:dyDescent="0.3">
      <c r="A158" s="1">
        <v>6</v>
      </c>
      <c r="B158" s="1">
        <v>21.473400000000002</v>
      </c>
      <c r="C158">
        <v>8</v>
      </c>
      <c r="D158">
        <v>6</v>
      </c>
      <c r="E158">
        <v>1</v>
      </c>
      <c r="F158">
        <v>0</v>
      </c>
      <c r="G158">
        <v>1</v>
      </c>
      <c r="H158">
        <v>1</v>
      </c>
      <c r="I158">
        <v>1</v>
      </c>
      <c r="J158">
        <v>0</v>
      </c>
      <c r="M158" s="5">
        <f t="shared" si="10"/>
        <v>6</v>
      </c>
      <c r="N158" s="5">
        <f t="shared" si="11"/>
        <v>36</v>
      </c>
      <c r="Q158" s="9">
        <v>34.729999999999997</v>
      </c>
      <c r="R158" s="9">
        <f t="shared" si="12"/>
        <v>-13.26</v>
      </c>
      <c r="S158" s="9">
        <f t="shared" si="13"/>
        <v>175.83</v>
      </c>
      <c r="V158" s="11">
        <f t="shared" si="14"/>
        <v>-79.56</v>
      </c>
    </row>
    <row r="159" spans="1:22" x14ac:dyDescent="0.3">
      <c r="A159" s="1">
        <v>4.8</v>
      </c>
      <c r="B159" s="1">
        <v>22.8</v>
      </c>
      <c r="C159">
        <v>8</v>
      </c>
      <c r="D159">
        <v>6</v>
      </c>
      <c r="E159">
        <v>1</v>
      </c>
      <c r="F159">
        <v>0</v>
      </c>
      <c r="G159">
        <v>1</v>
      </c>
      <c r="H159">
        <v>1</v>
      </c>
      <c r="I159">
        <v>1</v>
      </c>
      <c r="J159">
        <v>0</v>
      </c>
      <c r="M159" s="5">
        <f t="shared" si="10"/>
        <v>4.8</v>
      </c>
      <c r="N159" s="5">
        <f t="shared" si="11"/>
        <v>23.04</v>
      </c>
      <c r="Q159" s="9">
        <v>34.729999999999997</v>
      </c>
      <c r="R159" s="9">
        <f t="shared" si="12"/>
        <v>-11.93</v>
      </c>
      <c r="S159" s="9">
        <f t="shared" si="13"/>
        <v>142.32</v>
      </c>
      <c r="V159" s="11">
        <f t="shared" si="14"/>
        <v>-57.26</v>
      </c>
    </row>
    <row r="160" spans="1:22" x14ac:dyDescent="0.3">
      <c r="A160" s="1">
        <v>6</v>
      </c>
      <c r="B160" s="1">
        <v>21.8</v>
      </c>
      <c r="C160">
        <v>8</v>
      </c>
      <c r="D160">
        <v>6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0</v>
      </c>
      <c r="M160" s="5">
        <f t="shared" si="10"/>
        <v>6</v>
      </c>
      <c r="N160" s="5">
        <f t="shared" si="11"/>
        <v>36</v>
      </c>
      <c r="Q160" s="9">
        <v>34.729999999999997</v>
      </c>
      <c r="R160" s="9">
        <f t="shared" si="12"/>
        <v>-12.93</v>
      </c>
      <c r="S160" s="9">
        <f t="shared" si="13"/>
        <v>167.18</v>
      </c>
      <c r="V160" s="11">
        <f t="shared" si="14"/>
        <v>-77.58</v>
      </c>
    </row>
    <row r="161" spans="1:22" x14ac:dyDescent="0.3">
      <c r="A161" s="1">
        <v>6</v>
      </c>
      <c r="B161" s="1">
        <v>21.628499999999999</v>
      </c>
      <c r="C161">
        <v>8</v>
      </c>
      <c r="D161">
        <v>6</v>
      </c>
      <c r="E161">
        <v>1</v>
      </c>
      <c r="F161">
        <v>0</v>
      </c>
      <c r="G161">
        <v>1</v>
      </c>
      <c r="H161">
        <v>1</v>
      </c>
      <c r="I161">
        <v>1</v>
      </c>
      <c r="J161">
        <v>0</v>
      </c>
      <c r="M161" s="5">
        <f t="shared" si="10"/>
        <v>6</v>
      </c>
      <c r="N161" s="5">
        <f t="shared" si="11"/>
        <v>36</v>
      </c>
      <c r="Q161" s="9">
        <v>34.729999999999997</v>
      </c>
      <c r="R161" s="9">
        <f t="shared" si="12"/>
        <v>-13.1</v>
      </c>
      <c r="S161" s="9">
        <f t="shared" si="13"/>
        <v>171.61</v>
      </c>
      <c r="V161" s="11">
        <f t="shared" si="14"/>
        <v>-78.599999999999994</v>
      </c>
    </row>
    <row r="162" spans="1:22" x14ac:dyDescent="0.3">
      <c r="A162" s="1">
        <v>4.5999999999999996</v>
      </c>
      <c r="B162" s="1">
        <v>21.9</v>
      </c>
      <c r="C162">
        <v>8</v>
      </c>
      <c r="D162">
        <v>4</v>
      </c>
      <c r="E162">
        <v>1</v>
      </c>
      <c r="F162">
        <v>1</v>
      </c>
      <c r="G162">
        <v>1</v>
      </c>
      <c r="H162">
        <v>1</v>
      </c>
      <c r="I162">
        <v>0</v>
      </c>
      <c r="J162">
        <v>0</v>
      </c>
      <c r="M162" s="5">
        <f t="shared" si="10"/>
        <v>4.5999999999999996</v>
      </c>
      <c r="N162" s="5">
        <f t="shared" si="11"/>
        <v>21.16</v>
      </c>
      <c r="Q162" s="9">
        <v>34.729999999999997</v>
      </c>
      <c r="R162" s="9">
        <f t="shared" si="12"/>
        <v>-12.83</v>
      </c>
      <c r="S162" s="9">
        <f t="shared" si="13"/>
        <v>164.61</v>
      </c>
      <c r="V162" s="11">
        <f t="shared" si="14"/>
        <v>-59.02</v>
      </c>
    </row>
    <row r="163" spans="1:22" x14ac:dyDescent="0.3">
      <c r="A163" s="1">
        <v>5.4</v>
      </c>
      <c r="B163" s="1">
        <v>21.2</v>
      </c>
      <c r="C163">
        <v>8</v>
      </c>
      <c r="D163">
        <v>4</v>
      </c>
      <c r="E163">
        <v>1</v>
      </c>
      <c r="F163">
        <v>1</v>
      </c>
      <c r="G163">
        <v>1</v>
      </c>
      <c r="H163">
        <v>1</v>
      </c>
      <c r="I163">
        <v>0</v>
      </c>
      <c r="J163">
        <v>0</v>
      </c>
      <c r="M163" s="5">
        <f t="shared" si="10"/>
        <v>5.4</v>
      </c>
      <c r="N163" s="5">
        <f t="shared" si="11"/>
        <v>29.16</v>
      </c>
      <c r="Q163" s="9">
        <v>34.729999999999997</v>
      </c>
      <c r="R163" s="9">
        <f t="shared" si="12"/>
        <v>-13.53</v>
      </c>
      <c r="S163" s="9">
        <f t="shared" si="13"/>
        <v>183.06</v>
      </c>
      <c r="V163" s="11">
        <f t="shared" si="14"/>
        <v>-73.06</v>
      </c>
    </row>
    <row r="164" spans="1:22" x14ac:dyDescent="0.3">
      <c r="A164" s="1">
        <v>6.8</v>
      </c>
      <c r="B164" s="1">
        <v>17.7</v>
      </c>
      <c r="C164">
        <v>10</v>
      </c>
      <c r="D164">
        <v>5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0</v>
      </c>
      <c r="M164" s="5">
        <f t="shared" si="10"/>
        <v>6.8</v>
      </c>
      <c r="N164" s="5">
        <f t="shared" si="11"/>
        <v>46.24</v>
      </c>
      <c r="Q164" s="9">
        <v>34.729999999999997</v>
      </c>
      <c r="R164" s="9">
        <f t="shared" si="12"/>
        <v>-17.03</v>
      </c>
      <c r="S164" s="9">
        <f t="shared" si="13"/>
        <v>290.02</v>
      </c>
      <c r="V164" s="11">
        <f t="shared" si="14"/>
        <v>-115.8</v>
      </c>
    </row>
    <row r="165" spans="1:22" x14ac:dyDescent="0.3">
      <c r="A165" s="1">
        <v>5.4</v>
      </c>
      <c r="B165" s="1">
        <v>20.6</v>
      </c>
      <c r="C165">
        <v>8</v>
      </c>
      <c r="D165">
        <v>4</v>
      </c>
      <c r="E165">
        <v>1</v>
      </c>
      <c r="F165">
        <v>1</v>
      </c>
      <c r="G165">
        <v>1</v>
      </c>
      <c r="H165">
        <v>1</v>
      </c>
      <c r="I165">
        <v>0</v>
      </c>
      <c r="J165">
        <v>0</v>
      </c>
      <c r="M165" s="5">
        <f t="shared" si="10"/>
        <v>5.4</v>
      </c>
      <c r="N165" s="5">
        <f t="shared" si="11"/>
        <v>29.16</v>
      </c>
      <c r="Q165" s="9">
        <v>34.729999999999997</v>
      </c>
      <c r="R165" s="9">
        <f t="shared" si="12"/>
        <v>-14.13</v>
      </c>
      <c r="S165" s="9">
        <f t="shared" si="13"/>
        <v>199.66</v>
      </c>
      <c r="V165" s="11">
        <f t="shared" si="14"/>
        <v>-76.3</v>
      </c>
    </row>
    <row r="166" spans="1:22" x14ac:dyDescent="0.3">
      <c r="A166" s="1">
        <v>4.8</v>
      </c>
      <c r="B166" s="1">
        <v>22.8</v>
      </c>
      <c r="C166">
        <v>8</v>
      </c>
      <c r="D166">
        <v>6</v>
      </c>
      <c r="E166">
        <v>1</v>
      </c>
      <c r="F166">
        <v>0</v>
      </c>
      <c r="G166">
        <v>1</v>
      </c>
      <c r="H166">
        <v>1</v>
      </c>
      <c r="I166">
        <v>1</v>
      </c>
      <c r="J166">
        <v>0</v>
      </c>
      <c r="M166" s="5">
        <f t="shared" si="10"/>
        <v>4.8</v>
      </c>
      <c r="N166" s="5">
        <f t="shared" si="11"/>
        <v>23.04</v>
      </c>
      <c r="Q166" s="9">
        <v>34.729999999999997</v>
      </c>
      <c r="R166" s="9">
        <f t="shared" si="12"/>
        <v>-11.93</v>
      </c>
      <c r="S166" s="9">
        <f t="shared" si="13"/>
        <v>142.32</v>
      </c>
      <c r="V166" s="11">
        <f t="shared" si="14"/>
        <v>-57.26</v>
      </c>
    </row>
    <row r="167" spans="1:22" x14ac:dyDescent="0.3">
      <c r="A167" s="1">
        <v>6</v>
      </c>
      <c r="B167" s="1">
        <v>21.8</v>
      </c>
      <c r="C167">
        <v>8</v>
      </c>
      <c r="D167">
        <v>6</v>
      </c>
      <c r="E167">
        <v>1</v>
      </c>
      <c r="F167">
        <v>0</v>
      </c>
      <c r="G167">
        <v>1</v>
      </c>
      <c r="H167">
        <v>1</v>
      </c>
      <c r="I167">
        <v>1</v>
      </c>
      <c r="J167">
        <v>0</v>
      </c>
      <c r="M167" s="5">
        <f t="shared" si="10"/>
        <v>6</v>
      </c>
      <c r="N167" s="5">
        <f t="shared" si="11"/>
        <v>36</v>
      </c>
      <c r="Q167" s="9">
        <v>34.729999999999997</v>
      </c>
      <c r="R167" s="9">
        <f t="shared" si="12"/>
        <v>-12.93</v>
      </c>
      <c r="S167" s="9">
        <f t="shared" si="13"/>
        <v>167.18</v>
      </c>
      <c r="V167" s="11">
        <f t="shared" si="14"/>
        <v>-77.58</v>
      </c>
    </row>
    <row r="168" spans="1:22" x14ac:dyDescent="0.3">
      <c r="A168" s="1">
        <v>6</v>
      </c>
      <c r="B168" s="1">
        <v>21.651499999999999</v>
      </c>
      <c r="C168">
        <v>8</v>
      </c>
      <c r="D168">
        <v>6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0</v>
      </c>
      <c r="M168" s="5">
        <f t="shared" si="10"/>
        <v>6</v>
      </c>
      <c r="N168" s="5">
        <f t="shared" si="11"/>
        <v>36</v>
      </c>
      <c r="Q168" s="9">
        <v>34.729999999999997</v>
      </c>
      <c r="R168" s="9">
        <f t="shared" si="12"/>
        <v>-13.08</v>
      </c>
      <c r="S168" s="9">
        <f t="shared" si="13"/>
        <v>171.09</v>
      </c>
      <c r="V168" s="11">
        <f t="shared" si="14"/>
        <v>-78.48</v>
      </c>
    </row>
    <row r="169" spans="1:22" x14ac:dyDescent="0.3">
      <c r="A169" s="1">
        <v>3.6</v>
      </c>
      <c r="B169" s="1">
        <v>35</v>
      </c>
      <c r="C169">
        <v>6</v>
      </c>
      <c r="D169">
        <v>6</v>
      </c>
      <c r="E169">
        <v>1</v>
      </c>
      <c r="F169">
        <v>0</v>
      </c>
      <c r="G169">
        <v>2</v>
      </c>
      <c r="H169">
        <v>2</v>
      </c>
      <c r="I169">
        <v>1</v>
      </c>
      <c r="J169">
        <v>0</v>
      </c>
      <c r="M169" s="5">
        <f t="shared" si="10"/>
        <v>3.6</v>
      </c>
      <c r="N169" s="5">
        <f t="shared" si="11"/>
        <v>12.96</v>
      </c>
      <c r="Q169" s="9">
        <v>34.729999999999997</v>
      </c>
      <c r="R169" s="9">
        <f t="shared" si="12"/>
        <v>0.27</v>
      </c>
      <c r="S169" s="9">
        <f t="shared" si="13"/>
        <v>7.0000000000000007E-2</v>
      </c>
      <c r="V169" s="11">
        <f t="shared" si="14"/>
        <v>0.97</v>
      </c>
    </row>
    <row r="170" spans="1:22" x14ac:dyDescent="0.3">
      <c r="A170" s="1">
        <v>3.6</v>
      </c>
      <c r="B170" s="1">
        <v>35</v>
      </c>
      <c r="C170">
        <v>6</v>
      </c>
      <c r="D170">
        <v>6</v>
      </c>
      <c r="E170">
        <v>1</v>
      </c>
      <c r="F170">
        <v>0</v>
      </c>
      <c r="G170">
        <v>2</v>
      </c>
      <c r="H170">
        <v>2</v>
      </c>
      <c r="I170">
        <v>1</v>
      </c>
      <c r="J170">
        <v>0</v>
      </c>
      <c r="M170" s="5">
        <f t="shared" si="10"/>
        <v>3.6</v>
      </c>
      <c r="N170" s="5">
        <f t="shared" si="11"/>
        <v>12.96</v>
      </c>
      <c r="Q170" s="9">
        <v>34.729999999999997</v>
      </c>
      <c r="R170" s="9">
        <f t="shared" si="12"/>
        <v>0.27</v>
      </c>
      <c r="S170" s="9">
        <f t="shared" si="13"/>
        <v>7.0000000000000007E-2</v>
      </c>
      <c r="V170" s="11">
        <f t="shared" si="14"/>
        <v>0.97</v>
      </c>
    </row>
    <row r="171" spans="1:22" x14ac:dyDescent="0.3">
      <c r="A171" s="1">
        <v>2.7</v>
      </c>
      <c r="B171" s="1">
        <v>37</v>
      </c>
      <c r="C171">
        <v>4</v>
      </c>
      <c r="D171">
        <v>6</v>
      </c>
      <c r="E171">
        <v>1</v>
      </c>
      <c r="F171">
        <v>0</v>
      </c>
      <c r="G171">
        <v>2</v>
      </c>
      <c r="H171">
        <v>2</v>
      </c>
      <c r="I171">
        <v>1</v>
      </c>
      <c r="J171">
        <v>0</v>
      </c>
      <c r="M171" s="5">
        <f t="shared" si="10"/>
        <v>2.7</v>
      </c>
      <c r="N171" s="5">
        <f t="shared" si="11"/>
        <v>7.29</v>
      </c>
      <c r="Q171" s="9">
        <v>34.729999999999997</v>
      </c>
      <c r="R171" s="9">
        <f t="shared" si="12"/>
        <v>2.27</v>
      </c>
      <c r="S171" s="9">
        <f t="shared" si="13"/>
        <v>5.15</v>
      </c>
      <c r="V171" s="11">
        <f t="shared" si="14"/>
        <v>6.13</v>
      </c>
    </row>
    <row r="172" spans="1:22" x14ac:dyDescent="0.3">
      <c r="A172" s="1">
        <v>3.5</v>
      </c>
      <c r="B172" s="1">
        <v>34</v>
      </c>
      <c r="C172">
        <v>6</v>
      </c>
      <c r="D172">
        <v>6</v>
      </c>
      <c r="E172">
        <v>1</v>
      </c>
      <c r="F172">
        <v>0</v>
      </c>
      <c r="G172">
        <v>2</v>
      </c>
      <c r="H172">
        <v>2</v>
      </c>
      <c r="I172">
        <v>1</v>
      </c>
      <c r="J172">
        <v>0</v>
      </c>
      <c r="M172" s="5">
        <f t="shared" si="10"/>
        <v>3.5</v>
      </c>
      <c r="N172" s="5">
        <f t="shared" si="11"/>
        <v>12.25</v>
      </c>
      <c r="Q172" s="9">
        <v>34.729999999999997</v>
      </c>
      <c r="R172" s="9">
        <f t="shared" si="12"/>
        <v>-0.73</v>
      </c>
      <c r="S172" s="9">
        <f t="shared" si="13"/>
        <v>0.53</v>
      </c>
      <c r="V172" s="11">
        <f t="shared" si="14"/>
        <v>-2.56</v>
      </c>
    </row>
    <row r="173" spans="1:22" x14ac:dyDescent="0.3">
      <c r="A173" s="1">
        <v>3.5</v>
      </c>
      <c r="B173" s="1">
        <v>30.049299999999999</v>
      </c>
      <c r="C173">
        <v>6</v>
      </c>
      <c r="D173">
        <v>6</v>
      </c>
      <c r="E173">
        <v>1</v>
      </c>
      <c r="F173">
        <v>0</v>
      </c>
      <c r="G173">
        <v>2</v>
      </c>
      <c r="H173">
        <v>2</v>
      </c>
      <c r="I173">
        <v>1</v>
      </c>
      <c r="J173">
        <v>0</v>
      </c>
      <c r="M173" s="5">
        <f t="shared" si="10"/>
        <v>3.5</v>
      </c>
      <c r="N173" s="5">
        <f t="shared" si="11"/>
        <v>12.25</v>
      </c>
      <c r="Q173" s="9">
        <v>34.729999999999997</v>
      </c>
      <c r="R173" s="9">
        <f t="shared" si="12"/>
        <v>-4.68</v>
      </c>
      <c r="S173" s="9">
        <f t="shared" si="13"/>
        <v>21.9</v>
      </c>
      <c r="V173" s="11">
        <f t="shared" si="14"/>
        <v>-16.38</v>
      </c>
    </row>
    <row r="174" spans="1:22" x14ac:dyDescent="0.3">
      <c r="A174" s="1">
        <v>6</v>
      </c>
      <c r="B174" s="1">
        <v>21.7</v>
      </c>
      <c r="C174">
        <v>8</v>
      </c>
      <c r="D174">
        <v>6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0</v>
      </c>
      <c r="M174" s="5">
        <f t="shared" si="10"/>
        <v>6</v>
      </c>
      <c r="N174" s="5">
        <f t="shared" si="11"/>
        <v>36</v>
      </c>
      <c r="Q174" s="9">
        <v>34.729999999999997</v>
      </c>
      <c r="R174" s="9">
        <f t="shared" si="12"/>
        <v>-13.03</v>
      </c>
      <c r="S174" s="9">
        <f t="shared" si="13"/>
        <v>169.78</v>
      </c>
      <c r="V174" s="11">
        <f t="shared" si="14"/>
        <v>-78.180000000000007</v>
      </c>
    </row>
    <row r="175" spans="1:22" x14ac:dyDescent="0.3">
      <c r="A175" s="1">
        <v>3.6</v>
      </c>
      <c r="B175" s="1">
        <v>32.299999999999997</v>
      </c>
      <c r="C175">
        <v>6</v>
      </c>
      <c r="D175">
        <v>5</v>
      </c>
      <c r="E175">
        <v>1</v>
      </c>
      <c r="F175">
        <v>0</v>
      </c>
      <c r="G175">
        <v>2</v>
      </c>
      <c r="H175">
        <v>2</v>
      </c>
      <c r="I175">
        <v>1</v>
      </c>
      <c r="J175">
        <v>0</v>
      </c>
      <c r="M175" s="5">
        <f t="shared" si="10"/>
        <v>3.6</v>
      </c>
      <c r="N175" s="5">
        <f t="shared" si="11"/>
        <v>12.96</v>
      </c>
      <c r="Q175" s="9">
        <v>34.729999999999997</v>
      </c>
      <c r="R175" s="9">
        <f t="shared" si="12"/>
        <v>-2.4300000000000002</v>
      </c>
      <c r="S175" s="9">
        <f t="shared" si="13"/>
        <v>5.9</v>
      </c>
      <c r="V175" s="11">
        <f t="shared" si="14"/>
        <v>-8.75</v>
      </c>
    </row>
    <row r="176" spans="1:22" x14ac:dyDescent="0.3">
      <c r="A176" s="1">
        <v>5.7</v>
      </c>
      <c r="B176" s="1">
        <v>27.2</v>
      </c>
      <c r="C176">
        <v>8</v>
      </c>
      <c r="D176">
        <v>5</v>
      </c>
      <c r="E176">
        <v>1</v>
      </c>
      <c r="F176">
        <v>0</v>
      </c>
      <c r="G176">
        <v>1</v>
      </c>
      <c r="H176">
        <v>1</v>
      </c>
      <c r="I176">
        <v>1</v>
      </c>
      <c r="J176">
        <v>0</v>
      </c>
      <c r="M176" s="5">
        <f t="shared" si="10"/>
        <v>5.7</v>
      </c>
      <c r="N176" s="5">
        <f t="shared" si="11"/>
        <v>32.49</v>
      </c>
      <c r="Q176" s="9">
        <v>34.729999999999997</v>
      </c>
      <c r="R176" s="9">
        <f t="shared" si="12"/>
        <v>-7.53</v>
      </c>
      <c r="S176" s="9">
        <f t="shared" si="13"/>
        <v>56.7</v>
      </c>
      <c r="V176" s="11">
        <f t="shared" si="14"/>
        <v>-42.92</v>
      </c>
    </row>
    <row r="177" spans="1:22" x14ac:dyDescent="0.3">
      <c r="A177" s="1">
        <v>2</v>
      </c>
      <c r="B177" s="1">
        <v>36.799999999999997</v>
      </c>
      <c r="C177">
        <v>4</v>
      </c>
      <c r="D177">
        <v>4</v>
      </c>
      <c r="E177">
        <v>0</v>
      </c>
      <c r="F177">
        <v>0</v>
      </c>
      <c r="G177">
        <v>2</v>
      </c>
      <c r="H177">
        <v>2</v>
      </c>
      <c r="I177">
        <v>1</v>
      </c>
      <c r="J177">
        <v>0</v>
      </c>
      <c r="M177" s="5">
        <f t="shared" si="10"/>
        <v>2</v>
      </c>
      <c r="N177" s="5">
        <f t="shared" si="11"/>
        <v>4</v>
      </c>
      <c r="Q177" s="9">
        <v>34.729999999999997</v>
      </c>
      <c r="R177" s="9">
        <f t="shared" si="12"/>
        <v>2.0699999999999998</v>
      </c>
      <c r="S177" s="9">
        <f t="shared" si="13"/>
        <v>4.28</v>
      </c>
      <c r="V177" s="11">
        <f t="shared" si="14"/>
        <v>4.1399999999999997</v>
      </c>
    </row>
    <row r="178" spans="1:22" x14ac:dyDescent="0.3">
      <c r="A178" s="1">
        <v>3.6</v>
      </c>
      <c r="B178" s="1">
        <v>35.5</v>
      </c>
      <c r="C178">
        <v>6</v>
      </c>
      <c r="D178">
        <v>6</v>
      </c>
      <c r="E178">
        <v>1</v>
      </c>
      <c r="F178">
        <v>0</v>
      </c>
      <c r="G178">
        <v>2</v>
      </c>
      <c r="H178">
        <v>2</v>
      </c>
      <c r="I178">
        <v>1</v>
      </c>
      <c r="J178">
        <v>0</v>
      </c>
      <c r="M178" s="5">
        <f t="shared" si="10"/>
        <v>3.6</v>
      </c>
      <c r="N178" s="5">
        <f t="shared" si="11"/>
        <v>12.96</v>
      </c>
      <c r="Q178" s="9">
        <v>34.729999999999997</v>
      </c>
      <c r="R178" s="9">
        <f t="shared" si="12"/>
        <v>0.77</v>
      </c>
      <c r="S178" s="9">
        <f t="shared" si="13"/>
        <v>0.59</v>
      </c>
      <c r="V178" s="11">
        <f t="shared" si="14"/>
        <v>2.77</v>
      </c>
    </row>
    <row r="179" spans="1:22" x14ac:dyDescent="0.3">
      <c r="A179" s="1">
        <v>3.7</v>
      </c>
      <c r="B179" s="1">
        <v>30.4</v>
      </c>
      <c r="C179">
        <v>6</v>
      </c>
      <c r="D179">
        <v>4</v>
      </c>
      <c r="E179">
        <v>1</v>
      </c>
      <c r="F179">
        <v>0</v>
      </c>
      <c r="G179">
        <v>1</v>
      </c>
      <c r="H179">
        <v>1</v>
      </c>
      <c r="I179">
        <v>0</v>
      </c>
      <c r="J179">
        <v>0</v>
      </c>
      <c r="M179" s="5">
        <f t="shared" si="10"/>
        <v>3.7</v>
      </c>
      <c r="N179" s="5">
        <f t="shared" si="11"/>
        <v>13.69</v>
      </c>
      <c r="Q179" s="9">
        <v>34.729999999999997</v>
      </c>
      <c r="R179" s="9">
        <f t="shared" si="12"/>
        <v>-4.33</v>
      </c>
      <c r="S179" s="9">
        <f t="shared" si="13"/>
        <v>18.75</v>
      </c>
      <c r="V179" s="11">
        <f t="shared" si="14"/>
        <v>-16.02</v>
      </c>
    </row>
    <row r="180" spans="1:22" x14ac:dyDescent="0.3">
      <c r="A180" s="1">
        <v>4</v>
      </c>
      <c r="B180" s="1">
        <v>29.4</v>
      </c>
      <c r="C180">
        <v>6</v>
      </c>
      <c r="D180">
        <v>5</v>
      </c>
      <c r="E180">
        <v>1</v>
      </c>
      <c r="F180">
        <v>0</v>
      </c>
      <c r="G180">
        <v>2</v>
      </c>
      <c r="H180">
        <v>2</v>
      </c>
      <c r="I180">
        <v>0</v>
      </c>
      <c r="J180">
        <v>0</v>
      </c>
      <c r="M180" s="5">
        <f t="shared" si="10"/>
        <v>4</v>
      </c>
      <c r="N180" s="5">
        <f t="shared" si="11"/>
        <v>16</v>
      </c>
      <c r="Q180" s="9">
        <v>34.729999999999997</v>
      </c>
      <c r="R180" s="9">
        <f t="shared" si="12"/>
        <v>-5.33</v>
      </c>
      <c r="S180" s="9">
        <f t="shared" si="13"/>
        <v>28.41</v>
      </c>
      <c r="V180" s="11">
        <f t="shared" si="14"/>
        <v>-21.32</v>
      </c>
    </row>
    <row r="181" spans="1:22" x14ac:dyDescent="0.3">
      <c r="A181" s="1">
        <v>3.5</v>
      </c>
      <c r="B181" s="1">
        <v>34.762999999999998</v>
      </c>
      <c r="C181">
        <v>6</v>
      </c>
      <c r="D181">
        <v>6</v>
      </c>
      <c r="E181">
        <v>1</v>
      </c>
      <c r="F181">
        <v>1</v>
      </c>
      <c r="G181">
        <v>2</v>
      </c>
      <c r="H181">
        <v>2</v>
      </c>
      <c r="I181">
        <v>1</v>
      </c>
      <c r="J181">
        <v>0</v>
      </c>
      <c r="M181" s="5">
        <f t="shared" si="10"/>
        <v>3.5</v>
      </c>
      <c r="N181" s="5">
        <f t="shared" si="11"/>
        <v>12.25</v>
      </c>
      <c r="Q181" s="9">
        <v>34.729999999999997</v>
      </c>
      <c r="R181" s="9">
        <f t="shared" si="12"/>
        <v>0.03</v>
      </c>
      <c r="S181" s="9">
        <f t="shared" si="13"/>
        <v>0</v>
      </c>
      <c r="V181" s="11">
        <f t="shared" si="14"/>
        <v>0.11</v>
      </c>
    </row>
    <row r="182" spans="1:22" x14ac:dyDescent="0.3">
      <c r="A182" s="1">
        <v>3.5</v>
      </c>
      <c r="B182" s="1">
        <v>34.767499999999998</v>
      </c>
      <c r="C182">
        <v>6</v>
      </c>
      <c r="D182">
        <v>6</v>
      </c>
      <c r="E182">
        <v>1</v>
      </c>
      <c r="F182">
        <v>1</v>
      </c>
      <c r="G182">
        <v>2</v>
      </c>
      <c r="H182">
        <v>2</v>
      </c>
      <c r="I182">
        <v>1</v>
      </c>
      <c r="J182">
        <v>0</v>
      </c>
      <c r="M182" s="5">
        <f t="shared" si="10"/>
        <v>3.5</v>
      </c>
      <c r="N182" s="5">
        <f t="shared" si="11"/>
        <v>12.25</v>
      </c>
      <c r="Q182" s="9">
        <v>34.729999999999997</v>
      </c>
      <c r="R182" s="9">
        <f t="shared" si="12"/>
        <v>0.04</v>
      </c>
      <c r="S182" s="9">
        <f t="shared" si="13"/>
        <v>0</v>
      </c>
      <c r="V182" s="11">
        <f t="shared" si="14"/>
        <v>0.14000000000000001</v>
      </c>
    </row>
    <row r="183" spans="1:22" x14ac:dyDescent="0.3">
      <c r="A183" s="1">
        <v>6</v>
      </c>
      <c r="B183" s="1">
        <v>32.799999999999997</v>
      </c>
      <c r="C183">
        <v>8</v>
      </c>
      <c r="D183">
        <v>1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0</v>
      </c>
      <c r="M183" s="5">
        <f t="shared" si="10"/>
        <v>6</v>
      </c>
      <c r="N183" s="5">
        <f t="shared" si="11"/>
        <v>36</v>
      </c>
      <c r="Q183" s="9">
        <v>34.729999999999997</v>
      </c>
      <c r="R183" s="9">
        <f t="shared" si="12"/>
        <v>-1.93</v>
      </c>
      <c r="S183" s="9">
        <f t="shared" si="13"/>
        <v>3.72</v>
      </c>
      <c r="V183" s="11">
        <f t="shared" si="14"/>
        <v>-11.58</v>
      </c>
    </row>
    <row r="184" spans="1:22" x14ac:dyDescent="0.3">
      <c r="A184" s="1">
        <v>6</v>
      </c>
      <c r="B184" s="1">
        <v>21.7</v>
      </c>
      <c r="C184">
        <v>8</v>
      </c>
      <c r="D184">
        <v>6</v>
      </c>
      <c r="E184">
        <v>1</v>
      </c>
      <c r="F184">
        <v>0</v>
      </c>
      <c r="G184">
        <v>1</v>
      </c>
      <c r="H184">
        <v>1</v>
      </c>
      <c r="I184">
        <v>1</v>
      </c>
      <c r="J184">
        <v>0</v>
      </c>
      <c r="M184" s="5">
        <f t="shared" si="10"/>
        <v>6</v>
      </c>
      <c r="N184" s="5">
        <f t="shared" si="11"/>
        <v>36</v>
      </c>
      <c r="Q184" s="9">
        <v>34.729999999999997</v>
      </c>
      <c r="R184" s="9">
        <f t="shared" si="12"/>
        <v>-13.03</v>
      </c>
      <c r="S184" s="9">
        <f t="shared" si="13"/>
        <v>169.78</v>
      </c>
      <c r="V184" s="11">
        <f t="shared" si="14"/>
        <v>-78.180000000000007</v>
      </c>
    </row>
    <row r="185" spans="1:22" x14ac:dyDescent="0.3">
      <c r="A185" s="1">
        <v>2.4</v>
      </c>
      <c r="B185" s="1">
        <v>40.299999999999997</v>
      </c>
      <c r="C185">
        <v>4</v>
      </c>
      <c r="D185">
        <v>6</v>
      </c>
      <c r="E185">
        <v>1</v>
      </c>
      <c r="F185">
        <v>0</v>
      </c>
      <c r="G185">
        <v>2</v>
      </c>
      <c r="H185">
        <v>2</v>
      </c>
      <c r="I185">
        <v>1</v>
      </c>
      <c r="J185">
        <v>0</v>
      </c>
      <c r="M185" s="5">
        <f t="shared" si="10"/>
        <v>2.4</v>
      </c>
      <c r="N185" s="5">
        <f t="shared" si="11"/>
        <v>5.76</v>
      </c>
      <c r="Q185" s="9">
        <v>34.729999999999997</v>
      </c>
      <c r="R185" s="9">
        <f t="shared" si="12"/>
        <v>5.57</v>
      </c>
      <c r="S185" s="9">
        <f t="shared" si="13"/>
        <v>31.02</v>
      </c>
      <c r="V185" s="11">
        <f t="shared" si="14"/>
        <v>13.37</v>
      </c>
    </row>
    <row r="186" spans="1:22" x14ac:dyDescent="0.3">
      <c r="A186" s="1">
        <v>2.4</v>
      </c>
      <c r="B186" s="1">
        <v>37.299999999999997</v>
      </c>
      <c r="C186">
        <v>4</v>
      </c>
      <c r="D186">
        <v>6</v>
      </c>
      <c r="E186">
        <v>0</v>
      </c>
      <c r="F186">
        <v>0</v>
      </c>
      <c r="G186">
        <v>2</v>
      </c>
      <c r="H186">
        <v>2</v>
      </c>
      <c r="I186">
        <v>1</v>
      </c>
      <c r="J186">
        <v>0</v>
      </c>
      <c r="M186" s="5">
        <f t="shared" si="10"/>
        <v>2.4</v>
      </c>
      <c r="N186" s="5">
        <f t="shared" si="11"/>
        <v>5.76</v>
      </c>
      <c r="Q186" s="9">
        <v>34.729999999999997</v>
      </c>
      <c r="R186" s="9">
        <f t="shared" si="12"/>
        <v>2.57</v>
      </c>
      <c r="S186" s="9">
        <f t="shared" si="13"/>
        <v>6.6</v>
      </c>
      <c r="V186" s="11">
        <f t="shared" si="14"/>
        <v>6.17</v>
      </c>
    </row>
    <row r="187" spans="1:22" x14ac:dyDescent="0.3">
      <c r="A187" s="1">
        <v>3.5</v>
      </c>
      <c r="B187" s="1">
        <v>35.799999999999997</v>
      </c>
      <c r="C187">
        <v>6</v>
      </c>
      <c r="D187">
        <v>6</v>
      </c>
      <c r="E187">
        <v>1</v>
      </c>
      <c r="F187">
        <v>0</v>
      </c>
      <c r="G187">
        <v>2</v>
      </c>
      <c r="H187">
        <v>2</v>
      </c>
      <c r="I187">
        <v>1</v>
      </c>
      <c r="J187">
        <v>0</v>
      </c>
      <c r="M187" s="5">
        <f t="shared" si="10"/>
        <v>3.5</v>
      </c>
      <c r="N187" s="5">
        <f t="shared" si="11"/>
        <v>12.25</v>
      </c>
      <c r="Q187" s="9">
        <v>34.729999999999997</v>
      </c>
      <c r="R187" s="9">
        <f t="shared" si="12"/>
        <v>1.07</v>
      </c>
      <c r="S187" s="9">
        <f t="shared" si="13"/>
        <v>1.1399999999999999</v>
      </c>
      <c r="V187" s="11">
        <f t="shared" si="14"/>
        <v>3.75</v>
      </c>
    </row>
    <row r="188" spans="1:22" x14ac:dyDescent="0.3">
      <c r="A188" s="1">
        <v>5.4</v>
      </c>
      <c r="B188" s="1">
        <v>24.1556</v>
      </c>
      <c r="C188">
        <v>8</v>
      </c>
      <c r="D188">
        <v>6</v>
      </c>
      <c r="E188">
        <v>1</v>
      </c>
      <c r="F188">
        <v>1</v>
      </c>
      <c r="G188">
        <v>2</v>
      </c>
      <c r="H188">
        <v>1</v>
      </c>
      <c r="I188">
        <v>1</v>
      </c>
      <c r="J188">
        <v>0</v>
      </c>
      <c r="M188" s="5">
        <f t="shared" si="10"/>
        <v>5.4</v>
      </c>
      <c r="N188" s="5">
        <f t="shared" si="11"/>
        <v>29.16</v>
      </c>
      <c r="Q188" s="9">
        <v>34.729999999999997</v>
      </c>
      <c r="R188" s="9">
        <f t="shared" si="12"/>
        <v>-10.57</v>
      </c>
      <c r="S188" s="9">
        <f t="shared" si="13"/>
        <v>111.72</v>
      </c>
      <c r="V188" s="11">
        <f t="shared" si="14"/>
        <v>-57.08</v>
      </c>
    </row>
    <row r="189" spans="1:22" x14ac:dyDescent="0.3">
      <c r="A189" s="1">
        <v>2</v>
      </c>
      <c r="B189" s="1">
        <v>43.2</v>
      </c>
      <c r="C189">
        <v>4</v>
      </c>
      <c r="D189">
        <v>5</v>
      </c>
      <c r="E189">
        <v>0</v>
      </c>
      <c r="F189">
        <v>0</v>
      </c>
      <c r="G189">
        <v>2</v>
      </c>
      <c r="H189">
        <v>2</v>
      </c>
      <c r="I189">
        <v>1</v>
      </c>
      <c r="J189">
        <v>0</v>
      </c>
      <c r="M189" s="5">
        <f t="shared" si="10"/>
        <v>2</v>
      </c>
      <c r="N189" s="5">
        <f t="shared" si="11"/>
        <v>4</v>
      </c>
      <c r="Q189" s="9">
        <v>34.729999999999997</v>
      </c>
      <c r="R189" s="9">
        <f t="shared" si="12"/>
        <v>8.4700000000000006</v>
      </c>
      <c r="S189" s="9">
        <f t="shared" si="13"/>
        <v>71.739999999999995</v>
      </c>
      <c r="V189" s="11">
        <f t="shared" si="14"/>
        <v>16.940000000000001</v>
      </c>
    </row>
    <row r="190" spans="1:22" x14ac:dyDescent="0.3">
      <c r="A190" s="1">
        <v>2</v>
      </c>
      <c r="B190" s="1">
        <v>42.973300000000002</v>
      </c>
      <c r="C190">
        <v>4</v>
      </c>
      <c r="D190">
        <v>1</v>
      </c>
      <c r="E190">
        <v>0</v>
      </c>
      <c r="F190">
        <v>0</v>
      </c>
      <c r="G190">
        <v>2</v>
      </c>
      <c r="H190">
        <v>2</v>
      </c>
      <c r="I190">
        <v>1</v>
      </c>
      <c r="J190">
        <v>0</v>
      </c>
      <c r="M190" s="5">
        <f t="shared" si="10"/>
        <v>2</v>
      </c>
      <c r="N190" s="5">
        <f t="shared" si="11"/>
        <v>4</v>
      </c>
      <c r="Q190" s="9">
        <v>34.729999999999997</v>
      </c>
      <c r="R190" s="9">
        <f t="shared" si="12"/>
        <v>8.24</v>
      </c>
      <c r="S190" s="9">
        <f t="shared" si="13"/>
        <v>67.900000000000006</v>
      </c>
      <c r="V190" s="11">
        <f t="shared" si="14"/>
        <v>16.48</v>
      </c>
    </row>
    <row r="191" spans="1:22" x14ac:dyDescent="0.3">
      <c r="A191" s="1">
        <v>3.2</v>
      </c>
      <c r="B191" s="1">
        <v>34.542400000000001</v>
      </c>
      <c r="C191">
        <v>6</v>
      </c>
      <c r="D191">
        <v>6</v>
      </c>
      <c r="E191">
        <v>1</v>
      </c>
      <c r="F191">
        <v>0</v>
      </c>
      <c r="G191">
        <v>2</v>
      </c>
      <c r="H191">
        <v>2</v>
      </c>
      <c r="I191">
        <v>1</v>
      </c>
      <c r="J191">
        <v>0</v>
      </c>
      <c r="M191" s="5">
        <f t="shared" si="10"/>
        <v>3.2</v>
      </c>
      <c r="N191" s="5">
        <f t="shared" si="11"/>
        <v>10.24</v>
      </c>
      <c r="Q191" s="9">
        <v>34.729999999999997</v>
      </c>
      <c r="R191" s="9">
        <f t="shared" si="12"/>
        <v>-0.19</v>
      </c>
      <c r="S191" s="9">
        <f t="shared" si="13"/>
        <v>0.04</v>
      </c>
      <c r="V191" s="11">
        <f t="shared" si="14"/>
        <v>-0.61</v>
      </c>
    </row>
    <row r="192" spans="1:22" x14ac:dyDescent="0.3">
      <c r="A192" s="1">
        <v>3.2</v>
      </c>
      <c r="B192" s="1">
        <v>34.542400000000001</v>
      </c>
      <c r="C192">
        <v>6</v>
      </c>
      <c r="D192">
        <v>6</v>
      </c>
      <c r="E192">
        <v>1</v>
      </c>
      <c r="F192">
        <v>0</v>
      </c>
      <c r="G192">
        <v>2</v>
      </c>
      <c r="H192">
        <v>2</v>
      </c>
      <c r="I192">
        <v>1</v>
      </c>
      <c r="J192">
        <v>0</v>
      </c>
      <c r="M192" s="5">
        <f t="shared" si="10"/>
        <v>3.2</v>
      </c>
      <c r="N192" s="5">
        <f t="shared" si="11"/>
        <v>10.24</v>
      </c>
      <c r="Q192" s="9">
        <v>34.729999999999997</v>
      </c>
      <c r="R192" s="9">
        <f t="shared" si="12"/>
        <v>-0.19</v>
      </c>
      <c r="S192" s="9">
        <f t="shared" si="13"/>
        <v>0.04</v>
      </c>
      <c r="V192" s="11">
        <f t="shared" si="14"/>
        <v>-0.61</v>
      </c>
    </row>
    <row r="193" spans="1:22" x14ac:dyDescent="0.3">
      <c r="A193" s="1">
        <v>3</v>
      </c>
      <c r="B193" s="1">
        <v>35.505200000000002</v>
      </c>
      <c r="C193">
        <v>6</v>
      </c>
      <c r="D193">
        <v>8</v>
      </c>
      <c r="E193">
        <v>1</v>
      </c>
      <c r="F193">
        <v>0</v>
      </c>
      <c r="G193">
        <v>2</v>
      </c>
      <c r="H193">
        <v>2</v>
      </c>
      <c r="I193">
        <v>1</v>
      </c>
      <c r="J193">
        <v>1</v>
      </c>
      <c r="M193" s="5">
        <f t="shared" si="10"/>
        <v>3</v>
      </c>
      <c r="N193" s="5">
        <f t="shared" si="11"/>
        <v>9</v>
      </c>
      <c r="Q193" s="9">
        <v>34.729999999999997</v>
      </c>
      <c r="R193" s="9">
        <f t="shared" si="12"/>
        <v>0.78</v>
      </c>
      <c r="S193" s="9">
        <f t="shared" si="13"/>
        <v>0.61</v>
      </c>
      <c r="V193" s="11">
        <f t="shared" si="14"/>
        <v>2.34</v>
      </c>
    </row>
    <row r="194" spans="1:22" x14ac:dyDescent="0.3">
      <c r="A194" s="1">
        <v>3</v>
      </c>
      <c r="B194" s="1">
        <v>35.993099999999998</v>
      </c>
      <c r="C194">
        <v>6</v>
      </c>
      <c r="D194">
        <v>8</v>
      </c>
      <c r="E194">
        <v>1</v>
      </c>
      <c r="F194">
        <v>0</v>
      </c>
      <c r="G194">
        <v>2</v>
      </c>
      <c r="H194">
        <v>2</v>
      </c>
      <c r="I194">
        <v>1</v>
      </c>
      <c r="J194">
        <v>1</v>
      </c>
      <c r="M194" s="5">
        <f t="shared" si="10"/>
        <v>3</v>
      </c>
      <c r="N194" s="5">
        <f t="shared" si="11"/>
        <v>9</v>
      </c>
      <c r="Q194" s="9">
        <v>34.729999999999997</v>
      </c>
      <c r="R194" s="9">
        <f t="shared" si="12"/>
        <v>1.26</v>
      </c>
      <c r="S194" s="9">
        <f t="shared" si="13"/>
        <v>1.59</v>
      </c>
      <c r="V194" s="11">
        <f t="shared" si="14"/>
        <v>3.78</v>
      </c>
    </row>
    <row r="195" spans="1:22" x14ac:dyDescent="0.3">
      <c r="A195" s="1">
        <v>3</v>
      </c>
      <c r="B195" s="1">
        <v>32.286000000000001</v>
      </c>
      <c r="C195">
        <v>6</v>
      </c>
      <c r="D195">
        <v>8</v>
      </c>
      <c r="E195">
        <v>1</v>
      </c>
      <c r="F195">
        <v>0</v>
      </c>
      <c r="G195">
        <v>2</v>
      </c>
      <c r="H195">
        <v>2</v>
      </c>
      <c r="I195">
        <v>1</v>
      </c>
      <c r="J195">
        <v>1</v>
      </c>
      <c r="M195" s="5">
        <f t="shared" ref="M195:M246" si="15">A195-L195</f>
        <v>3</v>
      </c>
      <c r="N195" s="5">
        <f t="shared" ref="N195:N246" si="16">ROUND(M195*M195, 2)</f>
        <v>9</v>
      </c>
      <c r="Q195" s="9">
        <v>34.729999999999997</v>
      </c>
      <c r="R195" s="9">
        <f t="shared" ref="R195:R246" si="17">ROUND(B195-Q195, 2)</f>
        <v>-2.44</v>
      </c>
      <c r="S195" s="9">
        <f t="shared" ref="S195:S246" si="18">ROUND(R195*R195,2)</f>
        <v>5.95</v>
      </c>
      <c r="V195" s="11">
        <f t="shared" ref="V195:V246" si="19">ROUND(M195*R195,2)</f>
        <v>-7.32</v>
      </c>
    </row>
    <row r="196" spans="1:22" x14ac:dyDescent="0.3">
      <c r="A196" s="1">
        <v>4.4000000000000004</v>
      </c>
      <c r="B196" s="1">
        <v>28.1647</v>
      </c>
      <c r="C196">
        <v>8</v>
      </c>
      <c r="D196">
        <v>8</v>
      </c>
      <c r="E196">
        <v>1</v>
      </c>
      <c r="F196">
        <v>0</v>
      </c>
      <c r="G196">
        <v>2</v>
      </c>
      <c r="H196">
        <v>2</v>
      </c>
      <c r="I196">
        <v>1</v>
      </c>
      <c r="J196">
        <v>0</v>
      </c>
      <c r="M196" s="5">
        <f t="shared" si="15"/>
        <v>4.4000000000000004</v>
      </c>
      <c r="N196" s="5">
        <f t="shared" si="16"/>
        <v>19.36</v>
      </c>
      <c r="Q196" s="9">
        <v>34.729999999999997</v>
      </c>
      <c r="R196" s="9">
        <f t="shared" si="17"/>
        <v>-6.57</v>
      </c>
      <c r="S196" s="9">
        <f t="shared" si="18"/>
        <v>43.16</v>
      </c>
      <c r="V196" s="11">
        <f t="shared" si="19"/>
        <v>-28.91</v>
      </c>
    </row>
    <row r="197" spans="1:22" x14ac:dyDescent="0.3">
      <c r="A197" s="1">
        <v>6</v>
      </c>
      <c r="B197" s="1">
        <v>32.4</v>
      </c>
      <c r="C197">
        <v>8</v>
      </c>
      <c r="D197">
        <v>1</v>
      </c>
      <c r="E197">
        <v>0</v>
      </c>
      <c r="F197">
        <v>0</v>
      </c>
      <c r="G197">
        <v>1</v>
      </c>
      <c r="H197">
        <v>1</v>
      </c>
      <c r="I197">
        <v>1</v>
      </c>
      <c r="J197">
        <v>0</v>
      </c>
      <c r="M197" s="5">
        <f t="shared" si="15"/>
        <v>6</v>
      </c>
      <c r="N197" s="5">
        <f t="shared" si="16"/>
        <v>36</v>
      </c>
      <c r="Q197" s="9">
        <v>34.729999999999997</v>
      </c>
      <c r="R197" s="9">
        <f t="shared" si="17"/>
        <v>-2.33</v>
      </c>
      <c r="S197" s="9">
        <f t="shared" si="18"/>
        <v>5.43</v>
      </c>
      <c r="V197" s="11">
        <f t="shared" si="19"/>
        <v>-13.98</v>
      </c>
    </row>
    <row r="198" spans="1:22" x14ac:dyDescent="0.3">
      <c r="A198" s="1">
        <v>6.2</v>
      </c>
      <c r="B198" s="1">
        <v>24.2</v>
      </c>
      <c r="C198">
        <v>8</v>
      </c>
      <c r="D198">
        <v>6</v>
      </c>
      <c r="E198">
        <v>1</v>
      </c>
      <c r="F198">
        <v>0</v>
      </c>
      <c r="G198">
        <v>1</v>
      </c>
      <c r="H198">
        <v>1</v>
      </c>
      <c r="I198">
        <v>1</v>
      </c>
      <c r="J198">
        <v>0</v>
      </c>
      <c r="M198" s="5">
        <f t="shared" si="15"/>
        <v>6.2</v>
      </c>
      <c r="N198" s="5">
        <f t="shared" si="16"/>
        <v>38.44</v>
      </c>
      <c r="Q198" s="9">
        <v>34.729999999999997</v>
      </c>
      <c r="R198" s="9">
        <f t="shared" si="17"/>
        <v>-10.53</v>
      </c>
      <c r="S198" s="9">
        <f t="shared" si="18"/>
        <v>110.88</v>
      </c>
      <c r="V198" s="11">
        <f t="shared" si="19"/>
        <v>-65.290000000000006</v>
      </c>
    </row>
    <row r="199" spans="1:22" x14ac:dyDescent="0.3">
      <c r="A199" s="1">
        <v>6.2</v>
      </c>
      <c r="B199" s="1">
        <v>24.2</v>
      </c>
      <c r="C199">
        <v>8</v>
      </c>
      <c r="D199">
        <v>6</v>
      </c>
      <c r="E199">
        <v>1</v>
      </c>
      <c r="F199">
        <v>0</v>
      </c>
      <c r="G199">
        <v>1</v>
      </c>
      <c r="H199">
        <v>1</v>
      </c>
      <c r="I199">
        <v>1</v>
      </c>
      <c r="J199">
        <v>0</v>
      </c>
      <c r="M199" s="5">
        <f t="shared" si="15"/>
        <v>6.2</v>
      </c>
      <c r="N199" s="5">
        <f t="shared" si="16"/>
        <v>38.44</v>
      </c>
      <c r="Q199" s="9">
        <v>34.729999999999997</v>
      </c>
      <c r="R199" s="9">
        <f t="shared" si="17"/>
        <v>-10.53</v>
      </c>
      <c r="S199" s="9">
        <f t="shared" si="18"/>
        <v>110.88</v>
      </c>
      <c r="V199" s="11">
        <f t="shared" si="19"/>
        <v>-65.290000000000006</v>
      </c>
    </row>
    <row r="200" spans="1:22" x14ac:dyDescent="0.3">
      <c r="A200" s="1">
        <v>5.3</v>
      </c>
      <c r="B200" s="1">
        <v>29</v>
      </c>
      <c r="C200">
        <v>8</v>
      </c>
      <c r="D200">
        <v>6</v>
      </c>
      <c r="E200">
        <v>1</v>
      </c>
      <c r="F200">
        <v>0</v>
      </c>
      <c r="G200">
        <v>1</v>
      </c>
      <c r="H200">
        <v>1</v>
      </c>
      <c r="I200">
        <v>1</v>
      </c>
      <c r="J200">
        <v>0</v>
      </c>
      <c r="M200" s="5">
        <f t="shared" si="15"/>
        <v>5.3</v>
      </c>
      <c r="N200" s="5">
        <f t="shared" si="16"/>
        <v>28.09</v>
      </c>
      <c r="Q200" s="9">
        <v>34.729999999999997</v>
      </c>
      <c r="R200" s="9">
        <f t="shared" si="17"/>
        <v>-5.73</v>
      </c>
      <c r="S200" s="9">
        <f t="shared" si="18"/>
        <v>32.83</v>
      </c>
      <c r="V200" s="11">
        <f t="shared" si="19"/>
        <v>-30.37</v>
      </c>
    </row>
    <row r="201" spans="1:22" x14ac:dyDescent="0.3">
      <c r="A201" s="1">
        <v>5.3</v>
      </c>
      <c r="B201" s="1">
        <v>29</v>
      </c>
      <c r="C201">
        <v>8</v>
      </c>
      <c r="D201">
        <v>6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M201" s="5">
        <f t="shared" si="15"/>
        <v>5.3</v>
      </c>
      <c r="N201" s="5">
        <f t="shared" si="16"/>
        <v>28.09</v>
      </c>
      <c r="Q201" s="9">
        <v>34.729999999999997</v>
      </c>
      <c r="R201" s="9">
        <f t="shared" si="17"/>
        <v>-5.73</v>
      </c>
      <c r="S201" s="9">
        <f t="shared" si="18"/>
        <v>32.83</v>
      </c>
      <c r="V201" s="11">
        <f t="shared" si="19"/>
        <v>-30.37</v>
      </c>
    </row>
    <row r="202" spans="1:22" x14ac:dyDescent="0.3">
      <c r="A202" s="1">
        <v>6</v>
      </c>
      <c r="B202" s="1">
        <v>21.2</v>
      </c>
      <c r="C202">
        <v>8</v>
      </c>
      <c r="D202">
        <v>6</v>
      </c>
      <c r="E202">
        <v>1</v>
      </c>
      <c r="F202">
        <v>0</v>
      </c>
      <c r="G202">
        <v>1</v>
      </c>
      <c r="H202">
        <v>1</v>
      </c>
      <c r="I202">
        <v>1</v>
      </c>
      <c r="J202">
        <v>0</v>
      </c>
      <c r="M202" s="5">
        <f t="shared" si="15"/>
        <v>6</v>
      </c>
      <c r="N202" s="5">
        <f t="shared" si="16"/>
        <v>36</v>
      </c>
      <c r="Q202" s="9">
        <v>34.729999999999997</v>
      </c>
      <c r="R202" s="9">
        <f t="shared" si="17"/>
        <v>-13.53</v>
      </c>
      <c r="S202" s="9">
        <f t="shared" si="18"/>
        <v>183.06</v>
      </c>
      <c r="V202" s="11">
        <f t="shared" si="19"/>
        <v>-81.180000000000007</v>
      </c>
    </row>
    <row r="203" spans="1:22" x14ac:dyDescent="0.3">
      <c r="A203" s="1">
        <v>3.6</v>
      </c>
      <c r="B203" s="1">
        <v>31.2</v>
      </c>
      <c r="C203">
        <v>6</v>
      </c>
      <c r="D203">
        <v>5</v>
      </c>
      <c r="E203">
        <v>1</v>
      </c>
      <c r="F203">
        <v>0</v>
      </c>
      <c r="G203">
        <v>2</v>
      </c>
      <c r="H203">
        <v>2</v>
      </c>
      <c r="I203">
        <v>1</v>
      </c>
      <c r="J203">
        <v>0</v>
      </c>
      <c r="M203" s="5">
        <f t="shared" si="15"/>
        <v>3.6</v>
      </c>
      <c r="N203" s="5">
        <f t="shared" si="16"/>
        <v>12.96</v>
      </c>
      <c r="Q203" s="9">
        <v>34.729999999999997</v>
      </c>
      <c r="R203" s="9">
        <f t="shared" si="17"/>
        <v>-3.53</v>
      </c>
      <c r="S203" s="9">
        <f t="shared" si="18"/>
        <v>12.46</v>
      </c>
      <c r="V203" s="11">
        <f t="shared" si="19"/>
        <v>-12.71</v>
      </c>
    </row>
    <row r="204" spans="1:22" x14ac:dyDescent="0.3">
      <c r="A204" s="1">
        <v>5.7</v>
      </c>
      <c r="B204" s="1">
        <v>27.2941</v>
      </c>
      <c r="C204">
        <v>8</v>
      </c>
      <c r="D204">
        <v>5</v>
      </c>
      <c r="E204">
        <v>1</v>
      </c>
      <c r="F204">
        <v>0</v>
      </c>
      <c r="G204">
        <v>1</v>
      </c>
      <c r="H204">
        <v>1</v>
      </c>
      <c r="I204">
        <v>1</v>
      </c>
      <c r="J204">
        <v>0</v>
      </c>
      <c r="M204" s="5">
        <f t="shared" si="15"/>
        <v>5.7</v>
      </c>
      <c r="N204" s="5">
        <f t="shared" si="16"/>
        <v>32.49</v>
      </c>
      <c r="Q204" s="9">
        <v>34.729999999999997</v>
      </c>
      <c r="R204" s="9">
        <f t="shared" si="17"/>
        <v>-7.44</v>
      </c>
      <c r="S204" s="9">
        <f t="shared" si="18"/>
        <v>55.35</v>
      </c>
      <c r="V204" s="11">
        <f t="shared" si="19"/>
        <v>-42.41</v>
      </c>
    </row>
    <row r="205" spans="1:22" x14ac:dyDescent="0.3">
      <c r="A205" s="1">
        <v>3.6</v>
      </c>
      <c r="B205" s="1">
        <v>32.9</v>
      </c>
      <c r="C205">
        <v>6</v>
      </c>
      <c r="D205">
        <v>6</v>
      </c>
      <c r="E205">
        <v>1</v>
      </c>
      <c r="F205">
        <v>0</v>
      </c>
      <c r="G205">
        <v>2</v>
      </c>
      <c r="H205">
        <v>2</v>
      </c>
      <c r="I205">
        <v>1</v>
      </c>
      <c r="J205">
        <v>0</v>
      </c>
      <c r="M205" s="5">
        <f t="shared" si="15"/>
        <v>3.6</v>
      </c>
      <c r="N205" s="5">
        <f t="shared" si="16"/>
        <v>12.96</v>
      </c>
      <c r="Q205" s="9">
        <v>34.729999999999997</v>
      </c>
      <c r="R205" s="9">
        <f t="shared" si="17"/>
        <v>-1.83</v>
      </c>
      <c r="S205" s="9">
        <f t="shared" si="18"/>
        <v>3.35</v>
      </c>
      <c r="V205" s="11">
        <f t="shared" si="19"/>
        <v>-6.59</v>
      </c>
    </row>
    <row r="206" spans="1:22" x14ac:dyDescent="0.3">
      <c r="A206" s="1">
        <v>3.7</v>
      </c>
      <c r="B206" s="1">
        <v>28.5</v>
      </c>
      <c r="C206">
        <v>6</v>
      </c>
      <c r="D206">
        <v>4</v>
      </c>
      <c r="E206">
        <v>1</v>
      </c>
      <c r="F206">
        <v>0</v>
      </c>
      <c r="G206">
        <v>1</v>
      </c>
      <c r="H206">
        <v>1</v>
      </c>
      <c r="I206">
        <v>0</v>
      </c>
      <c r="J206">
        <v>0</v>
      </c>
      <c r="M206" s="5">
        <f t="shared" si="15"/>
        <v>3.7</v>
      </c>
      <c r="N206" s="5">
        <f t="shared" si="16"/>
        <v>13.69</v>
      </c>
      <c r="Q206" s="9">
        <v>34.729999999999997</v>
      </c>
      <c r="R206" s="9">
        <f t="shared" si="17"/>
        <v>-6.23</v>
      </c>
      <c r="S206" s="9">
        <f t="shared" si="18"/>
        <v>38.81</v>
      </c>
      <c r="V206" s="11">
        <f t="shared" si="19"/>
        <v>-23.05</v>
      </c>
    </row>
    <row r="207" spans="1:22" x14ac:dyDescent="0.3">
      <c r="A207" s="1">
        <v>4</v>
      </c>
      <c r="B207" s="1">
        <v>28.5</v>
      </c>
      <c r="C207">
        <v>6</v>
      </c>
      <c r="D207">
        <v>5</v>
      </c>
      <c r="E207">
        <v>1</v>
      </c>
      <c r="F207">
        <v>0</v>
      </c>
      <c r="G207">
        <v>2</v>
      </c>
      <c r="H207">
        <v>2</v>
      </c>
      <c r="I207">
        <v>0</v>
      </c>
      <c r="J207">
        <v>0</v>
      </c>
      <c r="M207" s="5">
        <f t="shared" si="15"/>
        <v>4</v>
      </c>
      <c r="N207" s="5">
        <f t="shared" si="16"/>
        <v>16</v>
      </c>
      <c r="Q207" s="9">
        <v>34.729999999999997</v>
      </c>
      <c r="R207" s="9">
        <f t="shared" si="17"/>
        <v>-6.23</v>
      </c>
      <c r="S207" s="9">
        <f t="shared" si="18"/>
        <v>38.81</v>
      </c>
      <c r="V207" s="11">
        <f t="shared" si="19"/>
        <v>-24.92</v>
      </c>
    </row>
    <row r="208" spans="1:22" x14ac:dyDescent="0.3">
      <c r="A208" s="1">
        <v>6</v>
      </c>
      <c r="B208" s="1">
        <v>32.4</v>
      </c>
      <c r="C208">
        <v>8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M208" s="5">
        <f t="shared" si="15"/>
        <v>6</v>
      </c>
      <c r="N208" s="5">
        <f t="shared" si="16"/>
        <v>36</v>
      </c>
      <c r="Q208" s="9">
        <v>34.729999999999997</v>
      </c>
      <c r="R208" s="9">
        <f t="shared" si="17"/>
        <v>-2.33</v>
      </c>
      <c r="S208" s="9">
        <f t="shared" si="18"/>
        <v>5.43</v>
      </c>
      <c r="V208" s="11">
        <f t="shared" si="19"/>
        <v>-13.98</v>
      </c>
    </row>
    <row r="209" spans="1:22" x14ac:dyDescent="0.3">
      <c r="A209" s="1">
        <v>5.3</v>
      </c>
      <c r="B209" s="1">
        <v>29</v>
      </c>
      <c r="C209">
        <v>8</v>
      </c>
      <c r="D209">
        <v>6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0</v>
      </c>
      <c r="M209" s="5">
        <f t="shared" si="15"/>
        <v>5.3</v>
      </c>
      <c r="N209" s="5">
        <f t="shared" si="16"/>
        <v>28.09</v>
      </c>
      <c r="Q209" s="9">
        <v>34.729999999999997</v>
      </c>
      <c r="R209" s="9">
        <f t="shared" si="17"/>
        <v>-5.73</v>
      </c>
      <c r="S209" s="9">
        <f t="shared" si="18"/>
        <v>32.83</v>
      </c>
      <c r="V209" s="11">
        <f t="shared" si="19"/>
        <v>-30.37</v>
      </c>
    </row>
    <row r="210" spans="1:22" x14ac:dyDescent="0.3">
      <c r="A210" s="1">
        <v>6.2</v>
      </c>
      <c r="B210" s="1">
        <v>24.2</v>
      </c>
      <c r="C210">
        <v>8</v>
      </c>
      <c r="D210">
        <v>6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0</v>
      </c>
      <c r="M210" s="5">
        <f t="shared" si="15"/>
        <v>6.2</v>
      </c>
      <c r="N210" s="5">
        <f t="shared" si="16"/>
        <v>38.44</v>
      </c>
      <c r="Q210" s="9">
        <v>34.729999999999997</v>
      </c>
      <c r="R210" s="9">
        <f t="shared" si="17"/>
        <v>-10.53</v>
      </c>
      <c r="S210" s="9">
        <f t="shared" si="18"/>
        <v>110.88</v>
      </c>
      <c r="V210" s="11">
        <f t="shared" si="19"/>
        <v>-65.290000000000006</v>
      </c>
    </row>
    <row r="211" spans="1:22" x14ac:dyDescent="0.3">
      <c r="A211" s="1">
        <v>6</v>
      </c>
      <c r="B211" s="1">
        <v>21.2</v>
      </c>
      <c r="C211">
        <v>8</v>
      </c>
      <c r="D211">
        <v>6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0</v>
      </c>
      <c r="M211" s="5">
        <f t="shared" si="15"/>
        <v>6</v>
      </c>
      <c r="N211" s="5">
        <f t="shared" si="16"/>
        <v>36</v>
      </c>
      <c r="Q211" s="9">
        <v>34.729999999999997</v>
      </c>
      <c r="R211" s="9">
        <f t="shared" si="17"/>
        <v>-13.53</v>
      </c>
      <c r="S211" s="9">
        <f t="shared" si="18"/>
        <v>183.06</v>
      </c>
      <c r="V211" s="11">
        <f t="shared" si="19"/>
        <v>-81.180000000000007</v>
      </c>
    </row>
    <row r="212" spans="1:22" x14ac:dyDescent="0.3">
      <c r="A212" s="1">
        <v>5</v>
      </c>
      <c r="B212" s="1">
        <v>27.4375</v>
      </c>
      <c r="C212">
        <v>8</v>
      </c>
      <c r="D212">
        <v>7</v>
      </c>
      <c r="E212">
        <v>1</v>
      </c>
      <c r="F212">
        <v>0</v>
      </c>
      <c r="G212">
        <v>2</v>
      </c>
      <c r="H212">
        <v>2</v>
      </c>
      <c r="I212">
        <v>1</v>
      </c>
      <c r="J212">
        <v>1</v>
      </c>
      <c r="M212" s="5">
        <f t="shared" si="15"/>
        <v>5</v>
      </c>
      <c r="N212" s="5">
        <f t="shared" si="16"/>
        <v>25</v>
      </c>
      <c r="Q212" s="9">
        <v>34.729999999999997</v>
      </c>
      <c r="R212" s="9">
        <f t="shared" si="17"/>
        <v>-7.29</v>
      </c>
      <c r="S212" s="9">
        <f t="shared" si="18"/>
        <v>53.14</v>
      </c>
      <c r="V212" s="11">
        <f t="shared" si="19"/>
        <v>-36.450000000000003</v>
      </c>
    </row>
    <row r="213" spans="1:22" x14ac:dyDescent="0.3">
      <c r="A213" s="1">
        <v>2.4</v>
      </c>
      <c r="B213" s="1">
        <v>37.4</v>
      </c>
      <c r="C213">
        <v>4</v>
      </c>
      <c r="D213">
        <v>6</v>
      </c>
      <c r="E213">
        <v>1</v>
      </c>
      <c r="F213">
        <v>0</v>
      </c>
      <c r="G213">
        <v>2</v>
      </c>
      <c r="H213">
        <v>2</v>
      </c>
      <c r="I213">
        <v>1</v>
      </c>
      <c r="J213">
        <v>0</v>
      </c>
      <c r="M213" s="5">
        <f t="shared" si="15"/>
        <v>2.4</v>
      </c>
      <c r="N213" s="5">
        <f t="shared" si="16"/>
        <v>5.76</v>
      </c>
      <c r="Q213" s="9">
        <v>34.729999999999997</v>
      </c>
      <c r="R213" s="9">
        <f t="shared" si="17"/>
        <v>2.67</v>
      </c>
      <c r="S213" s="9">
        <f t="shared" si="18"/>
        <v>7.13</v>
      </c>
      <c r="V213" s="11">
        <f t="shared" si="19"/>
        <v>6.41</v>
      </c>
    </row>
    <row r="214" spans="1:22" x14ac:dyDescent="0.3">
      <c r="A214" s="1">
        <v>3.5</v>
      </c>
      <c r="B214" s="1">
        <v>34.9</v>
      </c>
      <c r="C214">
        <v>6</v>
      </c>
      <c r="D214">
        <v>6</v>
      </c>
      <c r="E214">
        <v>1</v>
      </c>
      <c r="F214">
        <v>0</v>
      </c>
      <c r="G214">
        <v>2</v>
      </c>
      <c r="H214">
        <v>2</v>
      </c>
      <c r="I214">
        <v>1</v>
      </c>
      <c r="J214">
        <v>0</v>
      </c>
      <c r="M214" s="5">
        <f t="shared" si="15"/>
        <v>3.5</v>
      </c>
      <c r="N214" s="5">
        <f t="shared" si="16"/>
        <v>12.25</v>
      </c>
      <c r="Q214" s="9">
        <v>34.729999999999997</v>
      </c>
      <c r="R214" s="9">
        <f t="shared" si="17"/>
        <v>0.17</v>
      </c>
      <c r="S214" s="9">
        <f t="shared" si="18"/>
        <v>0.03</v>
      </c>
      <c r="V214" s="11">
        <f t="shared" si="19"/>
        <v>0.6</v>
      </c>
    </row>
    <row r="215" spans="1:22" x14ac:dyDescent="0.3">
      <c r="A215" s="1">
        <v>5</v>
      </c>
      <c r="B215" s="1">
        <v>24.7928</v>
      </c>
      <c r="C215">
        <v>8</v>
      </c>
      <c r="D215">
        <v>6</v>
      </c>
      <c r="E215">
        <v>1</v>
      </c>
      <c r="F215">
        <v>0</v>
      </c>
      <c r="G215">
        <v>2</v>
      </c>
      <c r="H215">
        <v>2</v>
      </c>
      <c r="I215">
        <v>1</v>
      </c>
      <c r="J215">
        <v>1</v>
      </c>
      <c r="M215" s="5">
        <f t="shared" si="15"/>
        <v>5</v>
      </c>
      <c r="N215" s="5">
        <f t="shared" si="16"/>
        <v>25</v>
      </c>
      <c r="Q215" s="9">
        <v>34.729999999999997</v>
      </c>
      <c r="R215" s="9">
        <f t="shared" si="17"/>
        <v>-9.94</v>
      </c>
      <c r="S215" s="9">
        <f t="shared" si="18"/>
        <v>98.8</v>
      </c>
      <c r="V215" s="11">
        <f t="shared" si="19"/>
        <v>-49.7</v>
      </c>
    </row>
    <row r="216" spans="1:22" x14ac:dyDescent="0.3">
      <c r="A216" s="1">
        <v>5</v>
      </c>
      <c r="B216" s="1">
        <v>23.602799999999998</v>
      </c>
      <c r="C216">
        <v>8</v>
      </c>
      <c r="D216">
        <v>6</v>
      </c>
      <c r="E216">
        <v>1</v>
      </c>
      <c r="F216">
        <v>0</v>
      </c>
      <c r="G216">
        <v>2</v>
      </c>
      <c r="H216">
        <v>2</v>
      </c>
      <c r="I216">
        <v>1</v>
      </c>
      <c r="J216">
        <v>0</v>
      </c>
      <c r="M216" s="5">
        <f t="shared" si="15"/>
        <v>5</v>
      </c>
      <c r="N216" s="5">
        <f t="shared" si="16"/>
        <v>25</v>
      </c>
      <c r="Q216" s="9">
        <v>34.729999999999997</v>
      </c>
      <c r="R216" s="9">
        <f t="shared" si="17"/>
        <v>-11.13</v>
      </c>
      <c r="S216" s="9">
        <f t="shared" si="18"/>
        <v>123.88</v>
      </c>
      <c r="V216" s="11">
        <f t="shared" si="19"/>
        <v>-55.65</v>
      </c>
    </row>
    <row r="217" spans="1:22" x14ac:dyDescent="0.3">
      <c r="A217" s="1">
        <v>3</v>
      </c>
      <c r="B217" s="1">
        <v>31.5</v>
      </c>
      <c r="C217">
        <v>6</v>
      </c>
      <c r="D217">
        <v>7</v>
      </c>
      <c r="E217">
        <v>1</v>
      </c>
      <c r="F217">
        <v>0</v>
      </c>
      <c r="G217">
        <v>2</v>
      </c>
      <c r="H217">
        <v>2</v>
      </c>
      <c r="I217">
        <v>1</v>
      </c>
      <c r="J217">
        <v>0</v>
      </c>
      <c r="M217" s="5">
        <f t="shared" si="15"/>
        <v>3</v>
      </c>
      <c r="N217" s="5">
        <f t="shared" si="16"/>
        <v>9</v>
      </c>
      <c r="Q217" s="9">
        <v>34.729999999999997</v>
      </c>
      <c r="R217" s="9">
        <f t="shared" si="17"/>
        <v>-3.23</v>
      </c>
      <c r="S217" s="9">
        <f t="shared" si="18"/>
        <v>10.43</v>
      </c>
      <c r="V217" s="11">
        <f t="shared" si="19"/>
        <v>-9.69</v>
      </c>
    </row>
    <row r="218" spans="1:22" x14ac:dyDescent="0.3">
      <c r="A218" s="1">
        <v>3</v>
      </c>
      <c r="B218" s="1">
        <v>34.4</v>
      </c>
      <c r="C218">
        <v>6</v>
      </c>
      <c r="D218">
        <v>7</v>
      </c>
      <c r="E218">
        <v>1</v>
      </c>
      <c r="F218">
        <v>0</v>
      </c>
      <c r="G218">
        <v>2</v>
      </c>
      <c r="H218">
        <v>2</v>
      </c>
      <c r="I218">
        <v>1</v>
      </c>
      <c r="J218">
        <v>0</v>
      </c>
      <c r="M218" s="5">
        <f t="shared" si="15"/>
        <v>3</v>
      </c>
      <c r="N218" s="5">
        <f t="shared" si="16"/>
        <v>9</v>
      </c>
      <c r="Q218" s="9">
        <v>34.729999999999997</v>
      </c>
      <c r="R218" s="9">
        <f t="shared" si="17"/>
        <v>-0.33</v>
      </c>
      <c r="S218" s="9">
        <f t="shared" si="18"/>
        <v>0.11</v>
      </c>
      <c r="V218" s="11">
        <f t="shared" si="19"/>
        <v>-0.99</v>
      </c>
    </row>
    <row r="219" spans="1:22" x14ac:dyDescent="0.3">
      <c r="A219" s="1">
        <v>3</v>
      </c>
      <c r="B219" s="1">
        <v>33.299999999999997</v>
      </c>
      <c r="C219">
        <v>6</v>
      </c>
      <c r="D219">
        <v>7</v>
      </c>
      <c r="E219">
        <v>1</v>
      </c>
      <c r="F219">
        <v>0</v>
      </c>
      <c r="G219">
        <v>2</v>
      </c>
      <c r="H219">
        <v>2</v>
      </c>
      <c r="I219">
        <v>1</v>
      </c>
      <c r="J219">
        <v>0</v>
      </c>
      <c r="M219" s="5">
        <f t="shared" si="15"/>
        <v>3</v>
      </c>
      <c r="N219" s="5">
        <f t="shared" si="16"/>
        <v>9</v>
      </c>
      <c r="Q219" s="9">
        <v>34.729999999999997</v>
      </c>
      <c r="R219" s="9">
        <f t="shared" si="17"/>
        <v>-1.43</v>
      </c>
      <c r="S219" s="9">
        <f t="shared" si="18"/>
        <v>2.04</v>
      </c>
      <c r="V219" s="11">
        <f t="shared" si="19"/>
        <v>-4.29</v>
      </c>
    </row>
    <row r="220" spans="1:22" x14ac:dyDescent="0.3">
      <c r="A220" s="1">
        <v>2</v>
      </c>
      <c r="B220" s="1">
        <v>41.2</v>
      </c>
      <c r="C220">
        <v>4</v>
      </c>
      <c r="D220">
        <v>1</v>
      </c>
      <c r="E220">
        <v>0</v>
      </c>
      <c r="F220">
        <v>0</v>
      </c>
      <c r="G220">
        <v>2</v>
      </c>
      <c r="H220">
        <v>2</v>
      </c>
      <c r="I220">
        <v>1</v>
      </c>
      <c r="J220">
        <v>0</v>
      </c>
      <c r="M220" s="5">
        <f t="shared" si="15"/>
        <v>2</v>
      </c>
      <c r="N220" s="5">
        <f t="shared" si="16"/>
        <v>4</v>
      </c>
      <c r="Q220" s="9">
        <v>34.729999999999997</v>
      </c>
      <c r="R220" s="9">
        <f t="shared" si="17"/>
        <v>6.47</v>
      </c>
      <c r="S220" s="9">
        <f t="shared" si="18"/>
        <v>41.86</v>
      </c>
      <c r="V220" s="11">
        <f t="shared" si="19"/>
        <v>12.94</v>
      </c>
    </row>
    <row r="221" spans="1:22" x14ac:dyDescent="0.3">
      <c r="A221" s="1">
        <v>3</v>
      </c>
      <c r="B221" s="1">
        <v>33.128100000000003</v>
      </c>
      <c r="C221">
        <v>6</v>
      </c>
      <c r="D221">
        <v>8</v>
      </c>
      <c r="E221">
        <v>1</v>
      </c>
      <c r="F221">
        <v>0</v>
      </c>
      <c r="G221">
        <v>2</v>
      </c>
      <c r="H221">
        <v>2</v>
      </c>
      <c r="I221">
        <v>1</v>
      </c>
      <c r="J221">
        <v>1</v>
      </c>
      <c r="M221" s="5">
        <f t="shared" si="15"/>
        <v>3</v>
      </c>
      <c r="N221" s="5">
        <f t="shared" si="16"/>
        <v>9</v>
      </c>
      <c r="Q221" s="9">
        <v>34.729999999999997</v>
      </c>
      <c r="R221" s="9">
        <f t="shared" si="17"/>
        <v>-1.6</v>
      </c>
      <c r="S221" s="9">
        <f t="shared" si="18"/>
        <v>2.56</v>
      </c>
      <c r="V221" s="11">
        <f t="shared" si="19"/>
        <v>-4.8</v>
      </c>
    </row>
    <row r="222" spans="1:22" x14ac:dyDescent="0.3">
      <c r="A222" s="1">
        <v>2.5</v>
      </c>
      <c r="B222" s="1">
        <v>32.799999999999997</v>
      </c>
      <c r="C222">
        <v>4</v>
      </c>
      <c r="D222">
        <v>4</v>
      </c>
      <c r="E222">
        <v>1</v>
      </c>
      <c r="F222">
        <v>0</v>
      </c>
      <c r="G222">
        <v>2</v>
      </c>
      <c r="H222">
        <v>2</v>
      </c>
      <c r="I222">
        <v>1</v>
      </c>
      <c r="J222">
        <v>0</v>
      </c>
      <c r="M222" s="5">
        <f t="shared" si="15"/>
        <v>2.5</v>
      </c>
      <c r="N222" s="5">
        <f t="shared" si="16"/>
        <v>6.25</v>
      </c>
      <c r="Q222" s="9">
        <v>34.729999999999997</v>
      </c>
      <c r="R222" s="9">
        <f t="shared" si="17"/>
        <v>-1.93</v>
      </c>
      <c r="S222" s="9">
        <f t="shared" si="18"/>
        <v>3.72</v>
      </c>
      <c r="V222" s="11">
        <f t="shared" si="19"/>
        <v>-4.83</v>
      </c>
    </row>
    <row r="223" spans="1:22" x14ac:dyDescent="0.3">
      <c r="A223" s="1">
        <v>2.5</v>
      </c>
      <c r="B223" s="1">
        <v>37.6</v>
      </c>
      <c r="C223">
        <v>4</v>
      </c>
      <c r="D223">
        <v>5</v>
      </c>
      <c r="E223">
        <v>0</v>
      </c>
      <c r="F223">
        <v>0</v>
      </c>
      <c r="G223">
        <v>2</v>
      </c>
      <c r="H223">
        <v>2</v>
      </c>
      <c r="I223">
        <v>1</v>
      </c>
      <c r="J223">
        <v>0</v>
      </c>
      <c r="M223" s="5">
        <f t="shared" si="15"/>
        <v>2.5</v>
      </c>
      <c r="N223" s="5">
        <f t="shared" si="16"/>
        <v>6.25</v>
      </c>
      <c r="Q223" s="9">
        <v>34.729999999999997</v>
      </c>
      <c r="R223" s="9">
        <f t="shared" si="17"/>
        <v>2.87</v>
      </c>
      <c r="S223" s="9">
        <f t="shared" si="18"/>
        <v>8.24</v>
      </c>
      <c r="V223" s="11">
        <f t="shared" si="19"/>
        <v>7.18</v>
      </c>
    </row>
    <row r="224" spans="1:22" x14ac:dyDescent="0.3">
      <c r="A224" s="1">
        <v>2.5</v>
      </c>
      <c r="B224" s="1">
        <v>37.037799999999997</v>
      </c>
      <c r="C224">
        <v>4</v>
      </c>
      <c r="D224">
        <v>4</v>
      </c>
      <c r="E224">
        <v>1</v>
      </c>
      <c r="F224">
        <v>0</v>
      </c>
      <c r="G224">
        <v>2</v>
      </c>
      <c r="H224">
        <v>2</v>
      </c>
      <c r="I224">
        <v>1</v>
      </c>
      <c r="J224">
        <v>0</v>
      </c>
      <c r="M224" s="5">
        <f t="shared" si="15"/>
        <v>2.5</v>
      </c>
      <c r="N224" s="5">
        <f t="shared" si="16"/>
        <v>6.25</v>
      </c>
      <c r="Q224" s="9">
        <v>34.729999999999997</v>
      </c>
      <c r="R224" s="9">
        <f t="shared" si="17"/>
        <v>2.31</v>
      </c>
      <c r="S224" s="9">
        <f t="shared" si="18"/>
        <v>5.34</v>
      </c>
      <c r="V224" s="11">
        <f t="shared" si="19"/>
        <v>5.78</v>
      </c>
    </row>
    <row r="225" spans="1:22" x14ac:dyDescent="0.3">
      <c r="A225" s="1">
        <v>2.5</v>
      </c>
      <c r="B225" s="1">
        <v>40.107700000000001</v>
      </c>
      <c r="C225">
        <v>4</v>
      </c>
      <c r="D225">
        <v>1</v>
      </c>
      <c r="E225">
        <v>1</v>
      </c>
      <c r="F225">
        <v>0</v>
      </c>
      <c r="G225">
        <v>2</v>
      </c>
      <c r="H225">
        <v>2</v>
      </c>
      <c r="I225">
        <v>0</v>
      </c>
      <c r="J225">
        <v>1</v>
      </c>
      <c r="M225" s="5">
        <f t="shared" si="15"/>
        <v>2.5</v>
      </c>
      <c r="N225" s="5">
        <f t="shared" si="16"/>
        <v>6.25</v>
      </c>
      <c r="Q225" s="9">
        <v>34.729999999999997</v>
      </c>
      <c r="R225" s="9">
        <f t="shared" si="17"/>
        <v>5.38</v>
      </c>
      <c r="S225" s="9">
        <f t="shared" si="18"/>
        <v>28.94</v>
      </c>
      <c r="V225" s="11">
        <f t="shared" si="19"/>
        <v>13.45</v>
      </c>
    </row>
    <row r="226" spans="1:22" x14ac:dyDescent="0.3">
      <c r="A226" s="1">
        <v>2.5</v>
      </c>
      <c r="B226" s="1">
        <v>37.137</v>
      </c>
      <c r="C226">
        <v>4</v>
      </c>
      <c r="D226">
        <v>6</v>
      </c>
      <c r="E226">
        <v>0</v>
      </c>
      <c r="F226">
        <v>0</v>
      </c>
      <c r="G226">
        <v>2</v>
      </c>
      <c r="H226">
        <v>2</v>
      </c>
      <c r="I226">
        <v>0</v>
      </c>
      <c r="J226">
        <v>1</v>
      </c>
      <c r="M226" s="5">
        <f t="shared" si="15"/>
        <v>2.5</v>
      </c>
      <c r="N226" s="5">
        <f t="shared" si="16"/>
        <v>6.25</v>
      </c>
      <c r="Q226" s="9">
        <v>34.729999999999997</v>
      </c>
      <c r="R226" s="9">
        <f t="shared" si="17"/>
        <v>2.41</v>
      </c>
      <c r="S226" s="9">
        <f t="shared" si="18"/>
        <v>5.81</v>
      </c>
      <c r="V226" s="11">
        <f t="shared" si="19"/>
        <v>6.03</v>
      </c>
    </row>
    <row r="227" spans="1:22" x14ac:dyDescent="0.3">
      <c r="A227" s="1">
        <v>3.6</v>
      </c>
      <c r="B227" s="1">
        <v>34.259599999999999</v>
      </c>
      <c r="C227">
        <v>6</v>
      </c>
      <c r="D227">
        <v>5</v>
      </c>
      <c r="E227">
        <v>1</v>
      </c>
      <c r="F227">
        <v>0</v>
      </c>
      <c r="G227">
        <v>2</v>
      </c>
      <c r="H227">
        <v>2</v>
      </c>
      <c r="I227">
        <v>1</v>
      </c>
      <c r="J227">
        <v>0</v>
      </c>
      <c r="M227" s="5">
        <f t="shared" si="15"/>
        <v>3.6</v>
      </c>
      <c r="N227" s="5">
        <f t="shared" si="16"/>
        <v>12.96</v>
      </c>
      <c r="Q227" s="9">
        <v>34.729999999999997</v>
      </c>
      <c r="R227" s="9">
        <f t="shared" si="17"/>
        <v>-0.47</v>
      </c>
      <c r="S227" s="9">
        <f t="shared" si="18"/>
        <v>0.22</v>
      </c>
      <c r="V227" s="11">
        <f t="shared" si="19"/>
        <v>-1.69</v>
      </c>
    </row>
    <row r="228" spans="1:22" x14ac:dyDescent="0.3">
      <c r="A228" s="1">
        <v>3.6</v>
      </c>
      <c r="B228" s="1">
        <v>29.5</v>
      </c>
      <c r="C228">
        <v>6</v>
      </c>
      <c r="D228">
        <v>5</v>
      </c>
      <c r="E228">
        <v>1</v>
      </c>
      <c r="F228">
        <v>0</v>
      </c>
      <c r="G228">
        <v>2</v>
      </c>
      <c r="H228">
        <v>2</v>
      </c>
      <c r="I228">
        <v>1</v>
      </c>
      <c r="J228">
        <v>0</v>
      </c>
      <c r="M228" s="5">
        <f t="shared" si="15"/>
        <v>3.6</v>
      </c>
      <c r="N228" s="5">
        <f t="shared" si="16"/>
        <v>12.96</v>
      </c>
      <c r="Q228" s="9">
        <v>34.729999999999997</v>
      </c>
      <c r="R228" s="9">
        <f t="shared" si="17"/>
        <v>-5.23</v>
      </c>
      <c r="S228" s="9">
        <f t="shared" si="18"/>
        <v>27.35</v>
      </c>
      <c r="V228" s="11">
        <f t="shared" si="19"/>
        <v>-18.829999999999998</v>
      </c>
    </row>
    <row r="229" spans="1:22" x14ac:dyDescent="0.3">
      <c r="A229" s="1">
        <v>3</v>
      </c>
      <c r="B229" s="1">
        <v>33.200000000000003</v>
      </c>
      <c r="C229">
        <v>6</v>
      </c>
      <c r="D229">
        <v>8</v>
      </c>
      <c r="E229">
        <v>1</v>
      </c>
      <c r="F229">
        <v>0</v>
      </c>
      <c r="G229">
        <v>2</v>
      </c>
      <c r="H229">
        <v>2</v>
      </c>
      <c r="I229">
        <v>1</v>
      </c>
      <c r="J229">
        <v>0</v>
      </c>
      <c r="M229" s="5">
        <f t="shared" si="15"/>
        <v>3</v>
      </c>
      <c r="N229" s="5">
        <f t="shared" si="16"/>
        <v>9</v>
      </c>
      <c r="Q229" s="9">
        <v>34.729999999999997</v>
      </c>
      <c r="R229" s="9">
        <f t="shared" si="17"/>
        <v>-1.53</v>
      </c>
      <c r="S229" s="9">
        <f t="shared" si="18"/>
        <v>2.34</v>
      </c>
      <c r="V229" s="11">
        <f t="shared" si="19"/>
        <v>-4.59</v>
      </c>
    </row>
    <row r="230" spans="1:22" x14ac:dyDescent="0.3">
      <c r="A230" s="1">
        <v>1.8</v>
      </c>
      <c r="B230" s="1">
        <v>49.1</v>
      </c>
      <c r="C230">
        <v>4</v>
      </c>
      <c r="D230">
        <v>6</v>
      </c>
      <c r="E230">
        <v>0</v>
      </c>
      <c r="F230">
        <v>0</v>
      </c>
      <c r="G230">
        <v>2</v>
      </c>
      <c r="H230">
        <v>2</v>
      </c>
      <c r="I230">
        <v>1</v>
      </c>
      <c r="J230">
        <v>0</v>
      </c>
      <c r="M230" s="5">
        <f t="shared" si="15"/>
        <v>1.8</v>
      </c>
      <c r="N230" s="5">
        <f t="shared" si="16"/>
        <v>3.24</v>
      </c>
      <c r="Q230" s="9">
        <v>34.729999999999997</v>
      </c>
      <c r="R230" s="9">
        <f t="shared" si="17"/>
        <v>14.37</v>
      </c>
      <c r="S230" s="9">
        <f t="shared" si="18"/>
        <v>206.5</v>
      </c>
      <c r="V230" s="11">
        <f t="shared" si="19"/>
        <v>25.87</v>
      </c>
    </row>
    <row r="231" spans="1:22" x14ac:dyDescent="0.3">
      <c r="A231" s="1">
        <v>1.8</v>
      </c>
      <c r="B231" s="1">
        <v>50.8</v>
      </c>
      <c r="C231">
        <v>4</v>
      </c>
      <c r="D231">
        <v>6</v>
      </c>
      <c r="E231">
        <v>0</v>
      </c>
      <c r="F231">
        <v>0</v>
      </c>
      <c r="G231">
        <v>2</v>
      </c>
      <c r="H231">
        <v>2</v>
      </c>
      <c r="I231">
        <v>1</v>
      </c>
      <c r="J231">
        <v>0</v>
      </c>
      <c r="M231" s="5">
        <f t="shared" si="15"/>
        <v>1.8</v>
      </c>
      <c r="N231" s="5">
        <f t="shared" si="16"/>
        <v>3.24</v>
      </c>
      <c r="Q231" s="9">
        <v>34.729999999999997</v>
      </c>
      <c r="R231" s="9">
        <f t="shared" si="17"/>
        <v>16.07</v>
      </c>
      <c r="S231" s="9">
        <f t="shared" si="18"/>
        <v>258.24</v>
      </c>
      <c r="V231" s="11">
        <f t="shared" si="19"/>
        <v>28.93</v>
      </c>
    </row>
    <row r="232" spans="1:22" x14ac:dyDescent="0.3">
      <c r="A232" s="1">
        <v>4.5999999999999996</v>
      </c>
      <c r="B232" s="1">
        <v>21.9</v>
      </c>
      <c r="C232">
        <v>8</v>
      </c>
      <c r="D232">
        <v>4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0</v>
      </c>
      <c r="M232" s="5">
        <f t="shared" si="15"/>
        <v>4.5999999999999996</v>
      </c>
      <c r="N232" s="5">
        <f t="shared" si="16"/>
        <v>21.16</v>
      </c>
      <c r="Q232" s="9">
        <v>34.729999999999997</v>
      </c>
      <c r="R232" s="9">
        <f t="shared" si="17"/>
        <v>-12.83</v>
      </c>
      <c r="S232" s="9">
        <f t="shared" si="18"/>
        <v>164.61</v>
      </c>
      <c r="V232" s="11">
        <f t="shared" si="19"/>
        <v>-59.02</v>
      </c>
    </row>
    <row r="233" spans="1:22" x14ac:dyDescent="0.3">
      <c r="A233" s="1">
        <v>4.5999999999999996</v>
      </c>
      <c r="B233" s="1">
        <v>24.3</v>
      </c>
      <c r="C233">
        <v>8</v>
      </c>
      <c r="D233">
        <v>4</v>
      </c>
      <c r="E233">
        <v>1</v>
      </c>
      <c r="F233">
        <v>0</v>
      </c>
      <c r="G233">
        <v>1</v>
      </c>
      <c r="H233">
        <v>1</v>
      </c>
      <c r="I233">
        <v>0</v>
      </c>
      <c r="J233">
        <v>0</v>
      </c>
      <c r="M233" s="5">
        <f t="shared" si="15"/>
        <v>4.5999999999999996</v>
      </c>
      <c r="N233" s="5">
        <f t="shared" si="16"/>
        <v>21.16</v>
      </c>
      <c r="Q233" s="9">
        <v>34.729999999999997</v>
      </c>
      <c r="R233" s="9">
        <f t="shared" si="17"/>
        <v>-10.43</v>
      </c>
      <c r="S233" s="9">
        <f t="shared" si="18"/>
        <v>108.78</v>
      </c>
      <c r="V233" s="11">
        <f t="shared" si="19"/>
        <v>-47.98</v>
      </c>
    </row>
    <row r="234" spans="1:22" x14ac:dyDescent="0.3">
      <c r="A234" s="1">
        <v>2</v>
      </c>
      <c r="B234" s="1">
        <v>48.7</v>
      </c>
      <c r="C234">
        <v>4</v>
      </c>
      <c r="D234">
        <v>6</v>
      </c>
      <c r="E234">
        <v>1</v>
      </c>
      <c r="F234">
        <v>0</v>
      </c>
      <c r="G234">
        <v>2</v>
      </c>
      <c r="H234">
        <v>2</v>
      </c>
      <c r="I234">
        <v>1</v>
      </c>
      <c r="J234">
        <v>0</v>
      </c>
      <c r="M234" s="5">
        <f t="shared" si="15"/>
        <v>2</v>
      </c>
      <c r="N234" s="5">
        <f t="shared" si="16"/>
        <v>4</v>
      </c>
      <c r="Q234" s="9">
        <v>34.729999999999997</v>
      </c>
      <c r="R234" s="9">
        <f t="shared" si="17"/>
        <v>13.97</v>
      </c>
      <c r="S234" s="9">
        <f t="shared" si="18"/>
        <v>195.16</v>
      </c>
      <c r="V234" s="11">
        <f t="shared" si="19"/>
        <v>27.94</v>
      </c>
    </row>
    <row r="235" spans="1:22" x14ac:dyDescent="0.3">
      <c r="A235" s="1">
        <v>2</v>
      </c>
      <c r="B235" s="1">
        <v>46.2</v>
      </c>
      <c r="C235">
        <v>4</v>
      </c>
      <c r="D235">
        <v>6</v>
      </c>
      <c r="E235">
        <v>0</v>
      </c>
      <c r="F235">
        <v>0</v>
      </c>
      <c r="G235">
        <v>2</v>
      </c>
      <c r="H235">
        <v>2</v>
      </c>
      <c r="I235">
        <v>1</v>
      </c>
      <c r="J235">
        <v>0</v>
      </c>
      <c r="M235" s="5">
        <f t="shared" si="15"/>
        <v>2</v>
      </c>
      <c r="N235" s="5">
        <f t="shared" si="16"/>
        <v>4</v>
      </c>
      <c r="Q235" s="9">
        <v>34.729999999999997</v>
      </c>
      <c r="R235" s="9">
        <f t="shared" si="17"/>
        <v>11.47</v>
      </c>
      <c r="S235" s="9">
        <f t="shared" si="18"/>
        <v>131.56</v>
      </c>
      <c r="V235" s="11">
        <f t="shared" si="19"/>
        <v>22.94</v>
      </c>
    </row>
    <row r="236" spans="1:22" x14ac:dyDescent="0.3">
      <c r="A236" s="1">
        <v>2.4</v>
      </c>
      <c r="B236" s="1">
        <v>43.431899999999999</v>
      </c>
      <c r="C236">
        <v>4</v>
      </c>
      <c r="D236">
        <v>6</v>
      </c>
      <c r="E236">
        <v>1</v>
      </c>
      <c r="F236">
        <v>0</v>
      </c>
      <c r="G236">
        <v>2</v>
      </c>
      <c r="H236">
        <v>2</v>
      </c>
      <c r="I236">
        <v>1</v>
      </c>
      <c r="J236">
        <v>0</v>
      </c>
      <c r="M236" s="5">
        <f t="shared" si="15"/>
        <v>2.4</v>
      </c>
      <c r="N236" s="5">
        <f t="shared" si="16"/>
        <v>5.76</v>
      </c>
      <c r="Q236" s="9">
        <v>34.729999999999997</v>
      </c>
      <c r="R236" s="9">
        <f t="shared" si="17"/>
        <v>8.6999999999999993</v>
      </c>
      <c r="S236" s="9">
        <f t="shared" si="18"/>
        <v>75.69</v>
      </c>
      <c r="V236" s="11">
        <f t="shared" si="19"/>
        <v>20.88</v>
      </c>
    </row>
    <row r="237" spans="1:22" x14ac:dyDescent="0.3">
      <c r="A237" s="1">
        <v>2.4</v>
      </c>
      <c r="B237" s="1">
        <v>44.8</v>
      </c>
      <c r="C237">
        <v>4</v>
      </c>
      <c r="D237">
        <v>6</v>
      </c>
      <c r="E237">
        <v>0</v>
      </c>
      <c r="F237">
        <v>0</v>
      </c>
      <c r="G237">
        <v>2</v>
      </c>
      <c r="H237">
        <v>2</v>
      </c>
      <c r="I237">
        <v>1</v>
      </c>
      <c r="J237">
        <v>0</v>
      </c>
      <c r="M237" s="5">
        <f t="shared" si="15"/>
        <v>2.4</v>
      </c>
      <c r="N237" s="5">
        <f t="shared" si="16"/>
        <v>5.76</v>
      </c>
      <c r="Q237" s="9">
        <v>34.729999999999997</v>
      </c>
      <c r="R237" s="9">
        <f t="shared" si="17"/>
        <v>10.07</v>
      </c>
      <c r="S237" s="9">
        <f t="shared" si="18"/>
        <v>101.4</v>
      </c>
      <c r="V237" s="11">
        <f t="shared" si="19"/>
        <v>24.17</v>
      </c>
    </row>
    <row r="238" spans="1:22" x14ac:dyDescent="0.3">
      <c r="A238" s="1">
        <v>2.4</v>
      </c>
      <c r="B238" s="1">
        <v>59.9</v>
      </c>
      <c r="C238">
        <v>4</v>
      </c>
      <c r="D238">
        <v>6</v>
      </c>
      <c r="E238">
        <v>0</v>
      </c>
      <c r="F238">
        <v>0</v>
      </c>
      <c r="G238">
        <v>2</v>
      </c>
      <c r="H238">
        <v>2</v>
      </c>
      <c r="I238">
        <v>1</v>
      </c>
      <c r="J238">
        <v>0</v>
      </c>
      <c r="M238" s="5">
        <f t="shared" si="15"/>
        <v>2.4</v>
      </c>
      <c r="N238" s="5">
        <f t="shared" si="16"/>
        <v>5.76</v>
      </c>
      <c r="Q238" s="9">
        <v>34.729999999999997</v>
      </c>
      <c r="R238" s="9">
        <f t="shared" si="17"/>
        <v>25.17</v>
      </c>
      <c r="S238" s="9">
        <f t="shared" si="18"/>
        <v>633.53</v>
      </c>
      <c r="V238" s="11">
        <f t="shared" si="19"/>
        <v>60.41</v>
      </c>
    </row>
    <row r="239" spans="1:22" x14ac:dyDescent="0.3">
      <c r="A239" s="1">
        <v>2</v>
      </c>
      <c r="B239" s="1">
        <v>51.787599999999998</v>
      </c>
      <c r="C239">
        <v>4</v>
      </c>
      <c r="D239">
        <v>6</v>
      </c>
      <c r="E239">
        <v>1</v>
      </c>
      <c r="F239">
        <v>0</v>
      </c>
      <c r="G239">
        <v>2</v>
      </c>
      <c r="H239">
        <v>2</v>
      </c>
      <c r="I239">
        <v>1</v>
      </c>
      <c r="J239">
        <v>0</v>
      </c>
      <c r="M239" s="5">
        <f t="shared" si="15"/>
        <v>2</v>
      </c>
      <c r="N239" s="5">
        <f t="shared" si="16"/>
        <v>4</v>
      </c>
      <c r="Q239" s="9">
        <v>34.729999999999997</v>
      </c>
      <c r="R239" s="9">
        <f t="shared" si="17"/>
        <v>17.059999999999999</v>
      </c>
      <c r="S239" s="9">
        <f t="shared" si="18"/>
        <v>291.04000000000002</v>
      </c>
      <c r="V239" s="11">
        <f t="shared" si="19"/>
        <v>34.119999999999997</v>
      </c>
    </row>
    <row r="240" spans="1:22" x14ac:dyDescent="0.3">
      <c r="A240" s="1">
        <v>3.5</v>
      </c>
      <c r="B240" s="1">
        <v>34.028799999999997</v>
      </c>
      <c r="C240">
        <v>6</v>
      </c>
      <c r="D240">
        <v>1</v>
      </c>
      <c r="E240">
        <v>0</v>
      </c>
      <c r="F240">
        <v>0</v>
      </c>
      <c r="G240">
        <v>2</v>
      </c>
      <c r="H240">
        <v>2</v>
      </c>
      <c r="I240">
        <v>1</v>
      </c>
      <c r="J240">
        <v>0</v>
      </c>
      <c r="M240" s="5">
        <f t="shared" si="15"/>
        <v>3.5</v>
      </c>
      <c r="N240" s="5">
        <f t="shared" si="16"/>
        <v>12.25</v>
      </c>
      <c r="Q240" s="9">
        <v>34.729999999999997</v>
      </c>
      <c r="R240" s="9">
        <f t="shared" si="17"/>
        <v>-0.7</v>
      </c>
      <c r="S240" s="9">
        <f t="shared" si="18"/>
        <v>0.49</v>
      </c>
      <c r="V240" s="11">
        <f t="shared" si="19"/>
        <v>-2.4500000000000002</v>
      </c>
    </row>
    <row r="241" spans="1:22" x14ac:dyDescent="0.3">
      <c r="A241" s="1">
        <v>2</v>
      </c>
      <c r="B241" s="1">
        <v>39.444699999999997</v>
      </c>
      <c r="C241">
        <v>4</v>
      </c>
      <c r="D241">
        <v>6</v>
      </c>
      <c r="E241">
        <v>1</v>
      </c>
      <c r="F241">
        <v>0</v>
      </c>
      <c r="G241">
        <v>2</v>
      </c>
      <c r="H241">
        <v>2</v>
      </c>
      <c r="I241">
        <v>1</v>
      </c>
      <c r="J241">
        <v>0</v>
      </c>
      <c r="M241" s="5">
        <f t="shared" si="15"/>
        <v>2</v>
      </c>
      <c r="N241" s="5">
        <f t="shared" si="16"/>
        <v>4</v>
      </c>
      <c r="Q241" s="9">
        <v>34.729999999999997</v>
      </c>
      <c r="R241" s="9">
        <f t="shared" si="17"/>
        <v>4.71</v>
      </c>
      <c r="S241" s="9">
        <f t="shared" si="18"/>
        <v>22.18</v>
      </c>
      <c r="V241" s="11">
        <f t="shared" si="19"/>
        <v>9.42</v>
      </c>
    </row>
    <row r="242" spans="1:22" x14ac:dyDescent="0.3">
      <c r="A242" s="1">
        <v>2</v>
      </c>
      <c r="B242" s="1">
        <v>46.9</v>
      </c>
      <c r="C242">
        <v>4</v>
      </c>
      <c r="D242">
        <v>6</v>
      </c>
      <c r="E242">
        <v>0</v>
      </c>
      <c r="F242">
        <v>0</v>
      </c>
      <c r="G242">
        <v>2</v>
      </c>
      <c r="H242">
        <v>2</v>
      </c>
      <c r="I242">
        <v>1</v>
      </c>
      <c r="J242">
        <v>0</v>
      </c>
      <c r="M242" s="5">
        <f t="shared" si="15"/>
        <v>2</v>
      </c>
      <c r="N242" s="5">
        <f t="shared" si="16"/>
        <v>4</v>
      </c>
      <c r="Q242" s="9">
        <v>34.729999999999997</v>
      </c>
      <c r="R242" s="9">
        <f t="shared" si="17"/>
        <v>12.17</v>
      </c>
      <c r="S242" s="9">
        <f t="shared" si="18"/>
        <v>148.11000000000001</v>
      </c>
      <c r="V242" s="11">
        <f t="shared" si="19"/>
        <v>24.34</v>
      </c>
    </row>
    <row r="243" spans="1:22" x14ac:dyDescent="0.3">
      <c r="A243" s="1">
        <v>2.8</v>
      </c>
      <c r="B243" s="1">
        <v>30.3</v>
      </c>
      <c r="C243">
        <v>6</v>
      </c>
      <c r="D243">
        <v>6</v>
      </c>
      <c r="E243">
        <v>1</v>
      </c>
      <c r="F243">
        <v>0</v>
      </c>
      <c r="G243">
        <v>2</v>
      </c>
      <c r="H243">
        <v>2</v>
      </c>
      <c r="I243">
        <v>1</v>
      </c>
      <c r="J243">
        <v>0</v>
      </c>
      <c r="M243" s="5">
        <f t="shared" si="15"/>
        <v>2.8</v>
      </c>
      <c r="N243" s="5">
        <f t="shared" si="16"/>
        <v>7.84</v>
      </c>
      <c r="Q243" s="9">
        <v>34.729999999999997</v>
      </c>
      <c r="R243" s="9">
        <f t="shared" si="17"/>
        <v>-4.43</v>
      </c>
      <c r="S243" s="9">
        <f t="shared" si="18"/>
        <v>19.62</v>
      </c>
      <c r="V243" s="11">
        <f t="shared" si="19"/>
        <v>-12.4</v>
      </c>
    </row>
    <row r="244" spans="1:22" x14ac:dyDescent="0.3">
      <c r="A244" s="1">
        <v>3</v>
      </c>
      <c r="B244" s="1">
        <v>31.302499999999998</v>
      </c>
      <c r="C244">
        <v>6</v>
      </c>
      <c r="D244">
        <v>6</v>
      </c>
      <c r="E244">
        <v>1</v>
      </c>
      <c r="F244">
        <v>0</v>
      </c>
      <c r="G244">
        <v>2</v>
      </c>
      <c r="H244">
        <v>2</v>
      </c>
      <c r="I244">
        <v>1</v>
      </c>
      <c r="J244">
        <v>0</v>
      </c>
      <c r="M244" s="5">
        <f t="shared" si="15"/>
        <v>3</v>
      </c>
      <c r="N244" s="5">
        <f t="shared" si="16"/>
        <v>9</v>
      </c>
      <c r="Q244" s="9">
        <v>34.729999999999997</v>
      </c>
      <c r="R244" s="9">
        <f t="shared" si="17"/>
        <v>-3.43</v>
      </c>
      <c r="S244" s="9">
        <f t="shared" si="18"/>
        <v>11.76</v>
      </c>
      <c r="V244" s="11">
        <f t="shared" si="19"/>
        <v>-10.29</v>
      </c>
    </row>
    <row r="245" spans="1:22" x14ac:dyDescent="0.3">
      <c r="A245" s="1">
        <v>3</v>
      </c>
      <c r="B245" s="1">
        <v>34.4</v>
      </c>
      <c r="C245">
        <v>6</v>
      </c>
      <c r="D245">
        <v>6</v>
      </c>
      <c r="E245">
        <v>1</v>
      </c>
      <c r="F245">
        <v>0</v>
      </c>
      <c r="G245">
        <v>2</v>
      </c>
      <c r="H245">
        <v>2</v>
      </c>
      <c r="I245">
        <v>1</v>
      </c>
      <c r="J245">
        <v>0</v>
      </c>
      <c r="M245" s="5">
        <f t="shared" si="15"/>
        <v>3</v>
      </c>
      <c r="N245" s="5">
        <f t="shared" si="16"/>
        <v>9</v>
      </c>
      <c r="Q245" s="9">
        <v>34.729999999999997</v>
      </c>
      <c r="R245" s="9">
        <f t="shared" si="17"/>
        <v>-0.33</v>
      </c>
      <c r="S245" s="9">
        <f t="shared" si="18"/>
        <v>0.11</v>
      </c>
      <c r="V245" s="11">
        <f t="shared" si="19"/>
        <v>-0.99</v>
      </c>
    </row>
    <row r="246" spans="1:22" x14ac:dyDescent="0.3">
      <c r="A246" s="1">
        <v>2.4</v>
      </c>
      <c r="B246" s="1">
        <v>56.3</v>
      </c>
      <c r="C246">
        <v>4</v>
      </c>
      <c r="D246">
        <v>6</v>
      </c>
      <c r="E246">
        <v>0</v>
      </c>
      <c r="F246">
        <v>0</v>
      </c>
      <c r="G246">
        <v>2</v>
      </c>
      <c r="H246">
        <v>2</v>
      </c>
      <c r="I246">
        <v>1</v>
      </c>
      <c r="J246">
        <v>0</v>
      </c>
      <c r="M246" s="5">
        <f t="shared" si="15"/>
        <v>2.4</v>
      </c>
      <c r="N246" s="5">
        <f t="shared" si="16"/>
        <v>5.76</v>
      </c>
      <c r="Q246" s="9">
        <v>34.729999999999997</v>
      </c>
      <c r="R246" s="9">
        <f t="shared" si="17"/>
        <v>21.57</v>
      </c>
      <c r="S246" s="9">
        <f t="shared" si="18"/>
        <v>465.26</v>
      </c>
      <c r="V246" s="11">
        <f t="shared" si="19"/>
        <v>51.77</v>
      </c>
    </row>
    <row r="247" spans="1:22" x14ac:dyDescent="0.3">
      <c r="N247">
        <f>SUM(N2:N246)</f>
        <v>3736.6699999999996</v>
      </c>
      <c r="S247">
        <f>SUM(S2:S246)</f>
        <v>20681.730000000032</v>
      </c>
      <c r="V247">
        <f>SUM(V2:V246)</f>
        <v>-2725.3599999999988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2"/>
  <sheetViews>
    <sheetView workbookViewId="0">
      <selection activeCell="M5" sqref="M5:M6"/>
    </sheetView>
  </sheetViews>
  <sheetFormatPr defaultRowHeight="14.4" x14ac:dyDescent="0.3"/>
  <cols>
    <col min="1" max="1" width="27.109375" customWidth="1"/>
    <col min="2" max="2" width="10.109375" customWidth="1"/>
    <col min="3" max="3" width="11.77734375" customWidth="1"/>
    <col min="4" max="4" width="12.6640625" customWidth="1"/>
    <col min="5" max="5" width="15.77734375" customWidth="1"/>
    <col min="6" max="6" width="16.44140625" customWidth="1"/>
    <col min="7" max="7" width="19.44140625" customWidth="1"/>
    <col min="8" max="8" width="15.109375" customWidth="1"/>
    <col min="9" max="9" width="12.44140625" customWidth="1"/>
    <col min="13" max="13" width="11.5546875" customWidth="1"/>
  </cols>
  <sheetData>
    <row r="1" spans="1:13" x14ac:dyDescent="0.3">
      <c r="B1" s="15" t="s">
        <v>1</v>
      </c>
      <c r="C1" s="15" t="s">
        <v>3</v>
      </c>
      <c r="D1" s="15" t="s">
        <v>4</v>
      </c>
      <c r="E1" s="15" t="s">
        <v>5</v>
      </c>
      <c r="F1" s="15" t="s">
        <v>6</v>
      </c>
      <c r="G1" s="15" t="s">
        <v>7</v>
      </c>
      <c r="H1" s="15" t="s">
        <v>8</v>
      </c>
      <c r="I1" s="15" t="s">
        <v>9</v>
      </c>
      <c r="J1" s="15" t="s">
        <v>0</v>
      </c>
      <c r="K1" s="15" t="s">
        <v>2</v>
      </c>
      <c r="M1" s="19" t="s">
        <v>28</v>
      </c>
    </row>
    <row r="3" spans="1:13" x14ac:dyDescent="0.3">
      <c r="A3" s="16" t="s">
        <v>21</v>
      </c>
      <c r="B3">
        <f>CORREL('FE2011'!C2:C246, 'FE2011'!B2:B246)</f>
        <v>-0.80327715829226243</v>
      </c>
      <c r="C3" s="17">
        <f>CORREL('FE2011'!D2:D246, 'FE2011'!C2:C246)</f>
        <v>0.185381370371235</v>
      </c>
      <c r="D3" s="17">
        <f>CORREL('FE2011'!E2:E246, 'FE2011'!D2:D246)</f>
        <v>0.17278870555037196</v>
      </c>
      <c r="E3" s="17">
        <f>CORREL('FE2011'!F2:F246, 'FE2011'!E2:E246)</f>
        <v>4.6483791253670949E-2</v>
      </c>
      <c r="F3" s="17">
        <f>CORREL('FE2011'!G2:G246, 'FE2011'!F2:F246)</f>
        <v>-0.14555641573706932</v>
      </c>
      <c r="G3" s="17">
        <f>CORREL('FE2011'!H2:H246, 'FE2011'!G2:G246)</f>
        <v>0.97766252731183612</v>
      </c>
      <c r="H3" s="17">
        <f>CORREL('FE2011'!I2:I246, 'FE2011'!H2:H246)</f>
        <v>0.39750451751321331</v>
      </c>
      <c r="I3" s="17">
        <f>CORREL('FE2011'!J2:J246, 'FE2011'!I2:I246)</f>
        <v>4.38040697974034E-3</v>
      </c>
      <c r="J3">
        <f>CORREL('FE2011'!A2:A246, 'FE2011'!B2:B246)</f>
        <v>-0.8377733489187319</v>
      </c>
      <c r="K3">
        <f>CORREL('FE2011'!B2:B246,'FE2011'!B2:B246)</f>
        <v>0.99999999999999978</v>
      </c>
      <c r="M3">
        <v>-0.83777000000000001</v>
      </c>
    </row>
    <row r="5" spans="1:13" x14ac:dyDescent="0.3">
      <c r="A5" s="18" t="s">
        <v>22</v>
      </c>
      <c r="B5">
        <f>SKEW('FE2011'!C2:C246)</f>
        <v>0.40394820351110017</v>
      </c>
      <c r="C5" s="17">
        <f>SKEW('FE2011'!D2:D246)</f>
        <v>-1.5639699726456742</v>
      </c>
      <c r="D5" s="17">
        <f>SKEW('FE2011'!E2:E246)</f>
        <v>-0.9769550455145144</v>
      </c>
      <c r="E5" s="17">
        <f>SKEW('FE2011'!F2:F246)</f>
        <v>2.504926112836912</v>
      </c>
      <c r="F5" s="17">
        <f>SKEW('FE2011'!G2:G246)</f>
        <v>-1.2732879378953172</v>
      </c>
      <c r="G5" s="17">
        <f>SKEW('FE2011'!H2:H246)</f>
        <v>-1.2198120655251381</v>
      </c>
      <c r="H5" s="17">
        <f>SKEW('FE2011'!I2:I246)</f>
        <v>-2.0538374136276119</v>
      </c>
      <c r="I5" s="17">
        <f>SKEW('FE2011'!J2:J246)</f>
        <v>1.7165596259557407</v>
      </c>
      <c r="J5">
        <f>SKEW('FE2011'!A2:A246)</f>
        <v>0.36411102355223074</v>
      </c>
      <c r="K5" s="17">
        <f>SKEW('FE2011'!B2:B246)</f>
        <v>0.53414227352789445</v>
      </c>
      <c r="M5">
        <v>0.36411100000000002</v>
      </c>
    </row>
    <row r="6" spans="1:13" x14ac:dyDescent="0.3">
      <c r="A6" s="18" t="s">
        <v>23</v>
      </c>
      <c r="B6">
        <f>KURT('FE2011'!C2:C246)</f>
        <v>-0.27815265999949812</v>
      </c>
      <c r="C6" s="17">
        <f>KURT('FE2011'!D2:D246)</f>
        <v>3.2784821805989428</v>
      </c>
      <c r="D6" s="17">
        <f>KURT('FE2011'!E2:E246)</f>
        <v>-1.0542320168722803</v>
      </c>
      <c r="E6" s="17">
        <f>KURT('FE2011'!F2:F246)</f>
        <v>4.309770896844455</v>
      </c>
      <c r="F6" s="17">
        <f>KURT('FE2011'!G2:G246)</f>
        <v>-0.38192258112627409</v>
      </c>
      <c r="G6" s="17">
        <f>KURT('FE2011'!H2:H246)</f>
        <v>-0.51634060542168481</v>
      </c>
      <c r="H6" s="17">
        <f>KURT('FE2011'!I2:I246)</f>
        <v>2.2364384586607087</v>
      </c>
      <c r="I6" s="17">
        <f>KURT('FE2011'!J2:J246)</f>
        <v>0.95430050404617361</v>
      </c>
      <c r="J6">
        <f>KURT('FE2011'!A2:A246)</f>
        <v>-0.98451313688327957</v>
      </c>
      <c r="K6" s="17">
        <f>KURT('FE2011'!B2:B246)</f>
        <v>-5.1853648683025444E-2</v>
      </c>
      <c r="M6">
        <v>-0.98451</v>
      </c>
    </row>
    <row r="8" spans="1:13" x14ac:dyDescent="0.3">
      <c r="B8" s="17" t="s">
        <v>24</v>
      </c>
    </row>
    <row r="9" spans="1:13" x14ac:dyDescent="0.3">
      <c r="B9" t="s">
        <v>25</v>
      </c>
    </row>
    <row r="11" spans="1:13" x14ac:dyDescent="0.3">
      <c r="B11" t="s">
        <v>26</v>
      </c>
    </row>
    <row r="12" spans="1:13" x14ac:dyDescent="0.3">
      <c r="B12" t="s">
        <v>27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46"/>
  <sheetViews>
    <sheetView topLeftCell="C1" zoomScale="115" zoomScaleNormal="115" workbookViewId="0">
      <selection activeCell="L4" sqref="L4"/>
    </sheetView>
  </sheetViews>
  <sheetFormatPr defaultRowHeight="14.4" x14ac:dyDescent="0.3"/>
  <cols>
    <col min="1" max="1" width="35.33203125" customWidth="1"/>
    <col min="2" max="2" width="11.5546875" customWidth="1"/>
    <col min="4" max="4" width="19.6640625" customWidth="1"/>
    <col min="7" max="7" width="18.33203125" customWidth="1"/>
    <col min="8" max="8" width="17.5546875" customWidth="1"/>
    <col min="10" max="10" width="20.77734375" customWidth="1"/>
    <col min="11" max="11" width="13" customWidth="1"/>
    <col min="13" max="13" width="17.44140625" customWidth="1"/>
    <col min="15" max="15" width="14.77734375" customWidth="1"/>
  </cols>
  <sheetData>
    <row r="1" spans="1:15" ht="16.8" x14ac:dyDescent="0.35">
      <c r="B1" s="20" t="s">
        <v>29</v>
      </c>
      <c r="C1" s="20" t="s">
        <v>30</v>
      </c>
      <c r="E1" s="1" t="s">
        <v>0</v>
      </c>
      <c r="F1" s="1" t="s">
        <v>2</v>
      </c>
      <c r="G1" s="22" t="s">
        <v>38</v>
      </c>
      <c r="H1" s="24" t="s">
        <v>39</v>
      </c>
      <c r="J1" s="26" t="s">
        <v>33</v>
      </c>
      <c r="K1" s="28" t="s">
        <v>40</v>
      </c>
      <c r="L1" s="30" t="s">
        <v>41</v>
      </c>
      <c r="M1" s="32" t="s">
        <v>42</v>
      </c>
      <c r="O1" s="33" t="s">
        <v>43</v>
      </c>
    </row>
    <row r="2" spans="1:15" x14ac:dyDescent="0.3">
      <c r="B2" s="21">
        <f>ROUND(-2725.36/3736.67,2)</f>
        <v>-0.73</v>
      </c>
      <c r="C2" s="21">
        <f>ROUND(34.73-(-0.73*3.64),2)</f>
        <v>37.39</v>
      </c>
      <c r="E2" s="1">
        <v>5.9</v>
      </c>
      <c r="F2" s="1">
        <f>ROUND(22.9258, 2)</f>
        <v>22.93</v>
      </c>
      <c r="G2">
        <f>ROUND($C$2+($B$2*E2),2)</f>
        <v>33.08</v>
      </c>
      <c r="H2">
        <f>ROUND(F2-G2,2)</f>
        <v>-10.15</v>
      </c>
    </row>
    <row r="3" spans="1:15" x14ac:dyDescent="0.3">
      <c r="E3" s="1">
        <v>4.2</v>
      </c>
      <c r="F3" s="1">
        <f>ROUND(26.7678,2)</f>
        <v>26.77</v>
      </c>
      <c r="G3" s="23">
        <f t="shared" ref="G3:G66" si="0">ROUND($C$2+($B$2*E3),2)</f>
        <v>34.32</v>
      </c>
      <c r="H3" s="23">
        <f t="shared" ref="H3:H66" si="1">ROUND(F3-G3,2)</f>
        <v>-7.55</v>
      </c>
      <c r="J3">
        <f>ROUND(CORREL(H2:H245, H3:H246),2)</f>
        <v>0.65</v>
      </c>
      <c r="K3">
        <f>ABS(H2)</f>
        <v>10.15</v>
      </c>
      <c r="M3">
        <f>ROUND(K3*K3,2)</f>
        <v>103.02</v>
      </c>
      <c r="O3" s="2">
        <f>ROUND(SUM(L4:L20) / SUM(M3:M20),2)</f>
        <v>0.72</v>
      </c>
    </row>
    <row r="4" spans="1:15" x14ac:dyDescent="0.3">
      <c r="A4" s="21" t="s">
        <v>31</v>
      </c>
      <c r="B4">
        <f>AVERAGE(H2:H246)</f>
        <v>7.0897959183674364E-2</v>
      </c>
      <c r="E4" s="1">
        <v>4.2</v>
      </c>
      <c r="F4" s="1">
        <v>24.3</v>
      </c>
      <c r="G4" s="23">
        <f t="shared" si="0"/>
        <v>34.32</v>
      </c>
      <c r="H4" s="23">
        <f t="shared" si="1"/>
        <v>-10.02</v>
      </c>
      <c r="J4" s="25">
        <f>ROUND(CORREL(H2:H244, H4:H246),2)</f>
        <v>0.44</v>
      </c>
      <c r="K4" s="27">
        <f t="shared" ref="K4:K20" si="2">ABS(H3)</f>
        <v>7.55</v>
      </c>
      <c r="L4">
        <f>(K4-K3)^2</f>
        <v>6.7600000000000025</v>
      </c>
      <c r="M4" s="31">
        <f t="shared" ref="M4:M20" si="3">ROUND(K4*K4,2)</f>
        <v>57</v>
      </c>
    </row>
    <row r="5" spans="1:15" x14ac:dyDescent="0.3">
      <c r="A5" s="21" t="s">
        <v>32</v>
      </c>
      <c r="B5">
        <f>_xlfn.VAR.S(H2:H246)</f>
        <v>71.12868197724994</v>
      </c>
      <c r="E5" s="1">
        <v>5.2</v>
      </c>
      <c r="F5" s="1">
        <f>ROUND(24.3325,2)</f>
        <v>24.33</v>
      </c>
      <c r="G5" s="23">
        <f t="shared" si="0"/>
        <v>33.590000000000003</v>
      </c>
      <c r="H5" s="23">
        <f t="shared" si="1"/>
        <v>-9.26</v>
      </c>
      <c r="J5" s="2">
        <f>ROUND(CORREL(H2:H243, H5:H246),2)</f>
        <v>0.37</v>
      </c>
      <c r="K5" s="27">
        <f t="shared" si="2"/>
        <v>10.02</v>
      </c>
      <c r="L5" s="29">
        <f>(K5-K4)^2</f>
        <v>6.1008999999999984</v>
      </c>
      <c r="M5" s="31">
        <f t="shared" si="3"/>
        <v>100.4</v>
      </c>
    </row>
    <row r="6" spans="1:15" ht="17.399999999999999" customHeight="1" x14ac:dyDescent="0.3">
      <c r="A6" s="21" t="s">
        <v>33</v>
      </c>
      <c r="B6">
        <f>CORREL(H2:H245, H3:H246)</f>
        <v>0.64574212242065154</v>
      </c>
      <c r="E6" s="1">
        <v>5.2</v>
      </c>
      <c r="F6" s="1">
        <f>ROUND(23.0667,2)</f>
        <v>23.07</v>
      </c>
      <c r="G6" s="23">
        <f t="shared" si="0"/>
        <v>33.590000000000003</v>
      </c>
      <c r="H6" s="23">
        <f t="shared" si="1"/>
        <v>-10.52</v>
      </c>
      <c r="J6" s="8">
        <f>ROUND(CORREL(H2:H242, H6:H246),2)</f>
        <v>0.4</v>
      </c>
      <c r="K6" s="27">
        <f t="shared" si="2"/>
        <v>9.26</v>
      </c>
      <c r="L6" s="29">
        <f>(K6-K5)^2</f>
        <v>0.57759999999999967</v>
      </c>
      <c r="M6" s="31">
        <f t="shared" si="3"/>
        <v>85.75</v>
      </c>
    </row>
    <row r="7" spans="1:15" x14ac:dyDescent="0.3">
      <c r="A7" s="21" t="s">
        <v>34</v>
      </c>
      <c r="B7">
        <f>CORREL(H2:H246, E2:E246)</f>
        <v>-0.78612621730992804</v>
      </c>
      <c r="E7" s="1">
        <v>3</v>
      </c>
      <c r="F7" s="1">
        <f>ROUND(32.8579,2)</f>
        <v>32.86</v>
      </c>
      <c r="G7" s="23">
        <f t="shared" si="0"/>
        <v>35.200000000000003</v>
      </c>
      <c r="H7" s="23">
        <f t="shared" si="1"/>
        <v>-2.34</v>
      </c>
      <c r="J7" s="2">
        <f>ROUND(CORREL(H2:H241, H7:H246),2)</f>
        <v>0.34</v>
      </c>
      <c r="K7" s="27">
        <f t="shared" si="2"/>
        <v>10.52</v>
      </c>
      <c r="L7" s="29">
        <f t="shared" ref="L7:L20" si="4">(K7-K6)^2</f>
        <v>1.5875999999999995</v>
      </c>
      <c r="M7" s="31">
        <f t="shared" si="3"/>
        <v>110.67</v>
      </c>
    </row>
    <row r="8" spans="1:15" x14ac:dyDescent="0.3">
      <c r="A8" s="21"/>
      <c r="E8" s="1">
        <v>1.5</v>
      </c>
      <c r="F8" s="1">
        <v>52.2</v>
      </c>
      <c r="G8" s="23">
        <f t="shared" si="0"/>
        <v>36.299999999999997</v>
      </c>
      <c r="H8" s="23">
        <f t="shared" si="1"/>
        <v>15.9</v>
      </c>
      <c r="J8" s="2">
        <f>ROUND(CORREL(H2:H240, H8:H246),2)</f>
        <v>0.33</v>
      </c>
      <c r="K8" s="27">
        <f t="shared" si="2"/>
        <v>2.34</v>
      </c>
      <c r="L8" s="29">
        <f t="shared" si="4"/>
        <v>66.912399999999991</v>
      </c>
      <c r="M8" s="31">
        <f t="shared" si="3"/>
        <v>5.48</v>
      </c>
    </row>
    <row r="9" spans="1:15" x14ac:dyDescent="0.3">
      <c r="A9" s="21" t="s">
        <v>35</v>
      </c>
      <c r="E9" s="1">
        <v>1.5</v>
      </c>
      <c r="F9" s="1">
        <f>ROUND(55.6446,2)</f>
        <v>55.64</v>
      </c>
      <c r="G9" s="23">
        <f t="shared" si="0"/>
        <v>36.299999999999997</v>
      </c>
      <c r="H9" s="23">
        <f t="shared" si="1"/>
        <v>19.34</v>
      </c>
      <c r="J9" s="2">
        <f>ROUND(CORREL(H2:H239, H9:H246),2)</f>
        <v>0.4</v>
      </c>
      <c r="K9" s="27">
        <f t="shared" si="2"/>
        <v>15.9</v>
      </c>
      <c r="L9" s="29">
        <f t="shared" si="4"/>
        <v>183.87360000000001</v>
      </c>
      <c r="M9" s="31">
        <f t="shared" si="3"/>
        <v>252.81</v>
      </c>
    </row>
    <row r="10" spans="1:15" x14ac:dyDescent="0.3">
      <c r="A10" s="21" t="s">
        <v>36</v>
      </c>
      <c r="E10" s="1">
        <v>6.3</v>
      </c>
      <c r="F10" s="1">
        <v>26</v>
      </c>
      <c r="G10" s="23">
        <f t="shared" si="0"/>
        <v>32.79</v>
      </c>
      <c r="H10" s="23">
        <f t="shared" si="1"/>
        <v>-6.79</v>
      </c>
      <c r="J10" s="2">
        <f>ROUND(CORREL(H2:H238, H10:H246),2)</f>
        <v>0.46</v>
      </c>
      <c r="K10" s="27">
        <f t="shared" si="2"/>
        <v>19.34</v>
      </c>
      <c r="L10" s="29">
        <f t="shared" si="4"/>
        <v>11.833599999999997</v>
      </c>
      <c r="M10" s="31">
        <f t="shared" si="3"/>
        <v>374.04</v>
      </c>
    </row>
    <row r="11" spans="1:15" ht="20.399999999999999" customHeight="1" x14ac:dyDescent="0.3">
      <c r="A11" s="21"/>
      <c r="E11" s="1">
        <v>6</v>
      </c>
      <c r="F11" s="1">
        <v>25</v>
      </c>
      <c r="G11" s="23">
        <f t="shared" si="0"/>
        <v>33.01</v>
      </c>
      <c r="H11" s="23">
        <f t="shared" si="1"/>
        <v>-8.01</v>
      </c>
      <c r="J11" s="8">
        <f>ROUND(CORREL(H2:H237, H11:H246),2)</f>
        <v>0.46</v>
      </c>
      <c r="K11" s="27">
        <f t="shared" si="2"/>
        <v>6.79</v>
      </c>
      <c r="L11" s="29">
        <f t="shared" si="4"/>
        <v>157.50250000000003</v>
      </c>
      <c r="M11" s="31">
        <f t="shared" si="3"/>
        <v>46.1</v>
      </c>
    </row>
    <row r="12" spans="1:15" ht="16.2" x14ac:dyDescent="0.3">
      <c r="A12" s="21" t="s">
        <v>37</v>
      </c>
      <c r="E12" s="1">
        <v>6.2</v>
      </c>
      <c r="F12" s="1">
        <v>26.8</v>
      </c>
      <c r="G12" s="23">
        <f t="shared" si="0"/>
        <v>32.86</v>
      </c>
      <c r="H12" s="23">
        <f t="shared" si="1"/>
        <v>-6.06</v>
      </c>
      <c r="J12">
        <f>ROUND(CORREL(H2:H236, H12:H246),2)</f>
        <v>0.42</v>
      </c>
      <c r="K12" s="27">
        <f t="shared" si="2"/>
        <v>8.01</v>
      </c>
      <c r="L12" s="29">
        <f t="shared" si="4"/>
        <v>1.4883999999999995</v>
      </c>
      <c r="M12" s="31">
        <f t="shared" si="3"/>
        <v>64.16</v>
      </c>
    </row>
    <row r="13" spans="1:15" x14ac:dyDescent="0.3">
      <c r="E13" s="1">
        <v>3.6</v>
      </c>
      <c r="F13" s="1">
        <f>ROUND(32.2993,2)</f>
        <v>32.299999999999997</v>
      </c>
      <c r="G13" s="23">
        <f t="shared" si="0"/>
        <v>34.76</v>
      </c>
      <c r="H13" s="23">
        <f t="shared" si="1"/>
        <v>-2.46</v>
      </c>
      <c r="J13">
        <f>ROUND(CORREL(H2:H235, H13:H246),2)</f>
        <v>0.4</v>
      </c>
      <c r="K13" s="27">
        <f t="shared" si="2"/>
        <v>6.06</v>
      </c>
      <c r="L13" s="29">
        <f t="shared" si="4"/>
        <v>3.8025000000000007</v>
      </c>
      <c r="M13" s="31">
        <f t="shared" si="3"/>
        <v>36.72</v>
      </c>
    </row>
    <row r="14" spans="1:15" x14ac:dyDescent="0.3">
      <c r="E14" s="1">
        <v>3.8</v>
      </c>
      <c r="F14" s="1">
        <f>ROUND(36.7669,2)</f>
        <v>36.770000000000003</v>
      </c>
      <c r="G14" s="23">
        <f t="shared" si="0"/>
        <v>34.619999999999997</v>
      </c>
      <c r="H14" s="23">
        <f t="shared" si="1"/>
        <v>2.15</v>
      </c>
      <c r="J14">
        <f>ROUND(CORREL(H2:H234, H14:H246),2)</f>
        <v>0.38</v>
      </c>
      <c r="K14" s="27">
        <f t="shared" si="2"/>
        <v>2.46</v>
      </c>
      <c r="L14" s="29">
        <f t="shared" si="4"/>
        <v>12.959999999999997</v>
      </c>
      <c r="M14" s="31">
        <f t="shared" si="3"/>
        <v>6.05</v>
      </c>
    </row>
    <row r="15" spans="1:15" x14ac:dyDescent="0.3">
      <c r="E15" s="1">
        <v>3.4</v>
      </c>
      <c r="F15" s="1">
        <v>41.35</v>
      </c>
      <c r="G15" s="23">
        <f t="shared" si="0"/>
        <v>34.909999999999997</v>
      </c>
      <c r="H15" s="23">
        <f t="shared" si="1"/>
        <v>6.44</v>
      </c>
      <c r="J15">
        <f>ROUND(CORREL(H2:H233, H15:H246),2)</f>
        <v>0.31</v>
      </c>
      <c r="K15" s="27">
        <f t="shared" si="2"/>
        <v>2.15</v>
      </c>
      <c r="L15" s="29">
        <f t="shared" si="4"/>
        <v>9.6100000000000033E-2</v>
      </c>
      <c r="M15" s="31">
        <f t="shared" si="3"/>
        <v>4.62</v>
      </c>
    </row>
    <row r="16" spans="1:15" x14ac:dyDescent="0.3">
      <c r="E16" s="1">
        <v>3.4</v>
      </c>
      <c r="F16" s="1">
        <f>ROUND(37.055,2)</f>
        <v>37.06</v>
      </c>
      <c r="G16" s="23">
        <f t="shared" si="0"/>
        <v>34.909999999999997</v>
      </c>
      <c r="H16" s="23">
        <f t="shared" si="1"/>
        <v>2.15</v>
      </c>
      <c r="J16">
        <f>ROUND(CORREL(H2:H232, H16:H246),2)</f>
        <v>0.35</v>
      </c>
      <c r="K16" s="27">
        <f t="shared" si="2"/>
        <v>6.44</v>
      </c>
      <c r="L16" s="29">
        <f t="shared" si="4"/>
        <v>18.404100000000007</v>
      </c>
      <c r="M16" s="31">
        <f t="shared" si="3"/>
        <v>41.47</v>
      </c>
    </row>
    <row r="17" spans="1:13" x14ac:dyDescent="0.3">
      <c r="E17" s="1">
        <v>5</v>
      </c>
      <c r="F17" s="1">
        <f>ROUND(30.8503,2)</f>
        <v>30.85</v>
      </c>
      <c r="G17" s="23">
        <f t="shared" si="0"/>
        <v>33.74</v>
      </c>
      <c r="H17" s="23">
        <f t="shared" si="1"/>
        <v>-2.89</v>
      </c>
      <c r="J17">
        <f>ROUND(CORREL(H2:H231, H17:H246),2)</f>
        <v>0.41</v>
      </c>
      <c r="K17" s="27">
        <f t="shared" si="2"/>
        <v>2.15</v>
      </c>
      <c r="L17" s="29">
        <f t="shared" si="4"/>
        <v>18.404100000000007</v>
      </c>
      <c r="M17" s="31">
        <f t="shared" si="3"/>
        <v>4.62</v>
      </c>
    </row>
    <row r="18" spans="1:13" x14ac:dyDescent="0.3">
      <c r="E18" s="1">
        <v>3.8</v>
      </c>
      <c r="F18" s="1">
        <f>ROUND(55.6446,2)</f>
        <v>55.64</v>
      </c>
      <c r="G18" s="23">
        <f t="shared" si="0"/>
        <v>34.619999999999997</v>
      </c>
      <c r="H18" s="23">
        <f t="shared" si="1"/>
        <v>21.02</v>
      </c>
      <c r="J18">
        <f>ROUND(CORREL(H2:H230, H18:H246),2)</f>
        <v>0.39</v>
      </c>
      <c r="K18" s="27">
        <f t="shared" si="2"/>
        <v>2.89</v>
      </c>
      <c r="L18" s="29">
        <f t="shared" si="4"/>
        <v>0.54760000000000031</v>
      </c>
      <c r="M18" s="31">
        <f t="shared" si="3"/>
        <v>8.35</v>
      </c>
    </row>
    <row r="19" spans="1:13" x14ac:dyDescent="0.3">
      <c r="E19" s="1">
        <v>3.8</v>
      </c>
      <c r="F19" s="1">
        <f>ROUND(34.8617,2)</f>
        <v>34.86</v>
      </c>
      <c r="G19" s="23">
        <f t="shared" si="0"/>
        <v>34.619999999999997</v>
      </c>
      <c r="H19" s="23">
        <f t="shared" si="1"/>
        <v>0.24</v>
      </c>
      <c r="J19" s="2">
        <f>ROUND(CORREL(H2:H229, H19:H246),2)</f>
        <v>0.36</v>
      </c>
      <c r="K19" s="27">
        <f t="shared" si="2"/>
        <v>21.02</v>
      </c>
      <c r="L19" s="29">
        <f t="shared" si="4"/>
        <v>328.69689999999997</v>
      </c>
      <c r="M19" s="31">
        <f t="shared" si="3"/>
        <v>441.84</v>
      </c>
    </row>
    <row r="20" spans="1:13" x14ac:dyDescent="0.3">
      <c r="E20" s="1">
        <v>3.8</v>
      </c>
      <c r="F20" s="1">
        <v>37.06</v>
      </c>
      <c r="G20" s="23">
        <f t="shared" si="0"/>
        <v>34.619999999999997</v>
      </c>
      <c r="H20" s="23">
        <f t="shared" si="1"/>
        <v>2.44</v>
      </c>
      <c r="J20" s="2">
        <f>ROUND(CORREL(H2:H228, H20:H246),2)</f>
        <v>0.32</v>
      </c>
      <c r="K20" s="27">
        <f t="shared" si="2"/>
        <v>0.24</v>
      </c>
      <c r="L20" s="29">
        <f t="shared" si="4"/>
        <v>431.80840000000006</v>
      </c>
      <c r="M20" s="31">
        <f t="shared" si="3"/>
        <v>0.06</v>
      </c>
    </row>
    <row r="21" spans="1:13" x14ac:dyDescent="0.3">
      <c r="E21" s="1">
        <v>3.8</v>
      </c>
      <c r="F21" s="1">
        <v>36.03</v>
      </c>
      <c r="G21" s="23">
        <f t="shared" si="0"/>
        <v>34.619999999999997</v>
      </c>
      <c r="H21" s="23">
        <f t="shared" si="1"/>
        <v>1.41</v>
      </c>
    </row>
    <row r="22" spans="1:13" x14ac:dyDescent="0.3">
      <c r="E22" s="1">
        <v>6</v>
      </c>
      <c r="F22" s="1">
        <v>24.7</v>
      </c>
      <c r="G22" s="23">
        <f t="shared" si="0"/>
        <v>33.01</v>
      </c>
      <c r="H22" s="23">
        <f t="shared" si="1"/>
        <v>-8.31</v>
      </c>
    </row>
    <row r="23" spans="1:13" x14ac:dyDescent="0.3">
      <c r="E23" s="1">
        <v>3</v>
      </c>
      <c r="F23" s="1">
        <v>36.47</v>
      </c>
      <c r="G23" s="23">
        <f t="shared" si="0"/>
        <v>35.200000000000003</v>
      </c>
      <c r="H23" s="23">
        <f t="shared" si="1"/>
        <v>1.27</v>
      </c>
    </row>
    <row r="24" spans="1:13" x14ac:dyDescent="0.3">
      <c r="E24" s="1">
        <v>3</v>
      </c>
      <c r="F24" s="1">
        <v>32.86</v>
      </c>
      <c r="G24" s="23">
        <f t="shared" si="0"/>
        <v>35.200000000000003</v>
      </c>
      <c r="H24" s="23">
        <f t="shared" si="1"/>
        <v>-2.34</v>
      </c>
    </row>
    <row r="25" spans="1:13" x14ac:dyDescent="0.3">
      <c r="E25" s="1">
        <v>3</v>
      </c>
      <c r="F25" s="1">
        <v>36.47</v>
      </c>
      <c r="G25" s="23">
        <f t="shared" si="0"/>
        <v>35.200000000000003</v>
      </c>
      <c r="H25" s="23">
        <f t="shared" si="1"/>
        <v>1.27</v>
      </c>
    </row>
    <row r="26" spans="1:13" x14ac:dyDescent="0.3">
      <c r="E26" s="1">
        <v>3</v>
      </c>
      <c r="F26" s="1">
        <v>32.86</v>
      </c>
      <c r="G26" s="23">
        <f t="shared" si="0"/>
        <v>35.200000000000003</v>
      </c>
      <c r="H26" s="23">
        <f t="shared" si="1"/>
        <v>-2.34</v>
      </c>
    </row>
    <row r="27" spans="1:13" x14ac:dyDescent="0.3">
      <c r="E27" s="1">
        <v>1.6</v>
      </c>
      <c r="F27" s="1">
        <v>54.25</v>
      </c>
      <c r="G27" s="23">
        <f t="shared" si="0"/>
        <v>36.22</v>
      </c>
      <c r="H27" s="23">
        <f t="shared" si="1"/>
        <v>18.03</v>
      </c>
    </row>
    <row r="28" spans="1:13" x14ac:dyDescent="0.3">
      <c r="E28" s="1">
        <v>1.6</v>
      </c>
      <c r="F28" s="1">
        <v>52.6</v>
      </c>
      <c r="G28" s="23">
        <f t="shared" si="0"/>
        <v>36.22</v>
      </c>
      <c r="H28" s="23">
        <f t="shared" si="1"/>
        <v>16.38</v>
      </c>
    </row>
    <row r="29" spans="1:13" x14ac:dyDescent="0.3">
      <c r="E29" s="1">
        <v>1.6</v>
      </c>
      <c r="F29" s="1">
        <v>56.42</v>
      </c>
      <c r="G29" s="23">
        <f t="shared" si="0"/>
        <v>36.22</v>
      </c>
      <c r="H29" s="23">
        <f t="shared" si="1"/>
        <v>20.2</v>
      </c>
    </row>
    <row r="30" spans="1:13" x14ac:dyDescent="0.3">
      <c r="E30" s="1">
        <v>3.7</v>
      </c>
      <c r="F30" s="1">
        <v>41.41</v>
      </c>
      <c r="G30" s="23">
        <f t="shared" si="0"/>
        <v>34.69</v>
      </c>
      <c r="H30" s="23">
        <f t="shared" si="1"/>
        <v>6.72</v>
      </c>
    </row>
    <row r="31" spans="1:13" x14ac:dyDescent="0.3">
      <c r="E31" s="1">
        <v>3.7</v>
      </c>
      <c r="F31" s="1">
        <v>35.159999999999997</v>
      </c>
      <c r="G31" s="23">
        <f t="shared" si="0"/>
        <v>34.69</v>
      </c>
      <c r="H31" s="23">
        <f t="shared" si="1"/>
        <v>0.47</v>
      </c>
    </row>
    <row r="32" spans="1:13" x14ac:dyDescent="0.3">
      <c r="A32" t="s">
        <v>44</v>
      </c>
      <c r="E32" s="1">
        <v>3.5</v>
      </c>
      <c r="F32" s="1">
        <v>34.74</v>
      </c>
      <c r="G32" s="23">
        <f t="shared" si="0"/>
        <v>34.840000000000003</v>
      </c>
      <c r="H32" s="23">
        <f t="shared" si="1"/>
        <v>-0.1</v>
      </c>
    </row>
    <row r="33" spans="1:8" x14ac:dyDescent="0.3">
      <c r="A33" t="s">
        <v>45</v>
      </c>
      <c r="E33" s="1">
        <v>3.5</v>
      </c>
      <c r="F33" s="1">
        <v>34.9</v>
      </c>
      <c r="G33" s="23">
        <f t="shared" si="0"/>
        <v>34.840000000000003</v>
      </c>
      <c r="H33" s="23">
        <f t="shared" si="1"/>
        <v>0.06</v>
      </c>
    </row>
    <row r="34" spans="1:8" x14ac:dyDescent="0.3">
      <c r="E34" s="1">
        <v>5.5</v>
      </c>
      <c r="F34" s="1">
        <v>30.6</v>
      </c>
      <c r="G34" s="23">
        <f t="shared" si="0"/>
        <v>33.380000000000003</v>
      </c>
      <c r="H34" s="23">
        <f t="shared" si="1"/>
        <v>-2.78</v>
      </c>
    </row>
    <row r="35" spans="1:8" x14ac:dyDescent="0.3">
      <c r="E35" s="1">
        <v>5.5</v>
      </c>
      <c r="F35" s="1">
        <v>31.7</v>
      </c>
      <c r="G35" s="23">
        <f t="shared" si="0"/>
        <v>33.380000000000003</v>
      </c>
      <c r="H35" s="23">
        <f t="shared" si="1"/>
        <v>-1.68</v>
      </c>
    </row>
    <row r="36" spans="1:8" x14ac:dyDescent="0.3">
      <c r="E36" s="1">
        <v>1.6</v>
      </c>
      <c r="F36" s="1">
        <v>47.85</v>
      </c>
      <c r="G36" s="23">
        <f t="shared" si="0"/>
        <v>36.22</v>
      </c>
      <c r="H36" s="23">
        <f t="shared" si="1"/>
        <v>11.63</v>
      </c>
    </row>
    <row r="37" spans="1:8" x14ac:dyDescent="0.3">
      <c r="E37" s="1">
        <v>1.6</v>
      </c>
      <c r="F37" s="1">
        <v>50.24</v>
      </c>
      <c r="G37" s="23">
        <f t="shared" si="0"/>
        <v>36.22</v>
      </c>
      <c r="H37" s="23">
        <f t="shared" si="1"/>
        <v>14.02</v>
      </c>
    </row>
    <row r="38" spans="1:8" x14ac:dyDescent="0.3">
      <c r="E38" s="1">
        <v>1.8</v>
      </c>
      <c r="F38" s="1">
        <v>47.2</v>
      </c>
      <c r="G38" s="23">
        <f t="shared" si="0"/>
        <v>36.08</v>
      </c>
      <c r="H38" s="23">
        <f t="shared" si="1"/>
        <v>11.12</v>
      </c>
    </row>
    <row r="39" spans="1:8" x14ac:dyDescent="0.3">
      <c r="E39" s="1">
        <v>1.8</v>
      </c>
      <c r="F39" s="1">
        <v>46.9</v>
      </c>
      <c r="G39" s="23">
        <f t="shared" si="0"/>
        <v>36.08</v>
      </c>
      <c r="H39" s="23">
        <f t="shared" si="1"/>
        <v>10.82</v>
      </c>
    </row>
    <row r="40" spans="1:8" x14ac:dyDescent="0.3">
      <c r="E40" s="1">
        <v>4</v>
      </c>
      <c r="F40" s="1">
        <v>28.4</v>
      </c>
      <c r="G40" s="23">
        <f t="shared" si="0"/>
        <v>34.47</v>
      </c>
      <c r="H40" s="23">
        <f t="shared" si="1"/>
        <v>-6.07</v>
      </c>
    </row>
    <row r="41" spans="1:8" x14ac:dyDescent="0.3">
      <c r="E41" s="1">
        <v>4</v>
      </c>
      <c r="F41" s="1">
        <v>27.97</v>
      </c>
      <c r="G41" s="23">
        <f t="shared" si="0"/>
        <v>34.47</v>
      </c>
      <c r="H41" s="23">
        <f t="shared" si="1"/>
        <v>-6.5</v>
      </c>
    </row>
    <row r="42" spans="1:8" x14ac:dyDescent="0.3">
      <c r="E42" s="1">
        <v>1.4</v>
      </c>
      <c r="F42" s="1">
        <v>50.4</v>
      </c>
      <c r="G42" s="23">
        <f t="shared" si="0"/>
        <v>36.369999999999997</v>
      </c>
      <c r="H42" s="23">
        <f t="shared" si="1"/>
        <v>14.03</v>
      </c>
    </row>
    <row r="43" spans="1:8" x14ac:dyDescent="0.3">
      <c r="E43" s="1">
        <v>1.4</v>
      </c>
      <c r="F43" s="1">
        <v>54.05</v>
      </c>
      <c r="G43" s="23">
        <f t="shared" si="0"/>
        <v>36.369999999999997</v>
      </c>
      <c r="H43" s="23">
        <f t="shared" si="1"/>
        <v>17.68</v>
      </c>
    </row>
    <row r="44" spans="1:8" x14ac:dyDescent="0.3">
      <c r="E44" s="1">
        <v>1.4</v>
      </c>
      <c r="F44" s="1">
        <v>59.7</v>
      </c>
      <c r="G44" s="23">
        <f t="shared" si="0"/>
        <v>36.369999999999997</v>
      </c>
      <c r="H44" s="23">
        <f t="shared" si="1"/>
        <v>23.33</v>
      </c>
    </row>
    <row r="45" spans="1:8" x14ac:dyDescent="0.3">
      <c r="E45" s="1">
        <v>1.4</v>
      </c>
      <c r="F45" s="1">
        <v>52.75</v>
      </c>
      <c r="G45" s="23">
        <f t="shared" si="0"/>
        <v>36.369999999999997</v>
      </c>
      <c r="H45" s="23">
        <f t="shared" si="1"/>
        <v>16.38</v>
      </c>
    </row>
    <row r="46" spans="1:8" x14ac:dyDescent="0.3">
      <c r="E46" s="1">
        <v>2</v>
      </c>
      <c r="F46" s="1">
        <v>40</v>
      </c>
      <c r="G46" s="23">
        <f t="shared" si="0"/>
        <v>35.93</v>
      </c>
      <c r="H46" s="23">
        <f t="shared" si="1"/>
        <v>4.07</v>
      </c>
    </row>
    <row r="47" spans="1:8" x14ac:dyDescent="0.3">
      <c r="E47" s="1">
        <v>2</v>
      </c>
      <c r="F47" s="1">
        <v>40.9</v>
      </c>
      <c r="G47" s="23">
        <f t="shared" si="0"/>
        <v>35.93</v>
      </c>
      <c r="H47" s="23">
        <f t="shared" si="1"/>
        <v>4.97</v>
      </c>
    </row>
    <row r="48" spans="1:8" x14ac:dyDescent="0.3">
      <c r="E48" s="1">
        <v>3.6</v>
      </c>
      <c r="F48" s="1">
        <v>40.5</v>
      </c>
      <c r="G48" s="23">
        <f t="shared" si="0"/>
        <v>34.76</v>
      </c>
      <c r="H48" s="23">
        <f t="shared" si="1"/>
        <v>5.74</v>
      </c>
    </row>
    <row r="49" spans="5:8" x14ac:dyDescent="0.3">
      <c r="E49" s="1">
        <v>6.4</v>
      </c>
      <c r="F49" s="1">
        <v>29.95</v>
      </c>
      <c r="G49" s="23">
        <f t="shared" si="0"/>
        <v>32.72</v>
      </c>
      <c r="H49" s="23">
        <f t="shared" si="1"/>
        <v>-2.77</v>
      </c>
    </row>
    <row r="50" spans="5:8" x14ac:dyDescent="0.3">
      <c r="E50" s="1">
        <v>6.4</v>
      </c>
      <c r="F50" s="1">
        <v>31.4</v>
      </c>
      <c r="G50" s="23">
        <f t="shared" si="0"/>
        <v>32.72</v>
      </c>
      <c r="H50" s="23">
        <f t="shared" si="1"/>
        <v>-1.32</v>
      </c>
    </row>
    <row r="51" spans="5:8" x14ac:dyDescent="0.3">
      <c r="E51" s="1">
        <v>1.8</v>
      </c>
      <c r="F51" s="1">
        <f>ROUND(56.995,2)</f>
        <v>57</v>
      </c>
      <c r="G51" s="23">
        <f t="shared" si="0"/>
        <v>36.08</v>
      </c>
      <c r="H51" s="23">
        <f t="shared" si="1"/>
        <v>20.92</v>
      </c>
    </row>
    <row r="52" spans="5:8" x14ac:dyDescent="0.3">
      <c r="E52" s="1">
        <v>1.5</v>
      </c>
      <c r="F52" s="1">
        <v>46.5</v>
      </c>
      <c r="G52" s="23">
        <f t="shared" si="0"/>
        <v>36.299999999999997</v>
      </c>
      <c r="H52" s="23">
        <f t="shared" si="1"/>
        <v>10.199999999999999</v>
      </c>
    </row>
    <row r="53" spans="5:8" x14ac:dyDescent="0.3">
      <c r="E53" s="1">
        <v>1.5</v>
      </c>
      <c r="F53" s="1">
        <v>49.6</v>
      </c>
      <c r="G53" s="23">
        <f t="shared" si="0"/>
        <v>36.299999999999997</v>
      </c>
      <c r="H53" s="23">
        <f t="shared" si="1"/>
        <v>13.3</v>
      </c>
    </row>
    <row r="54" spans="5:8" x14ac:dyDescent="0.3">
      <c r="E54" s="1">
        <v>1.6</v>
      </c>
      <c r="F54" s="1">
        <v>42</v>
      </c>
      <c r="G54" s="23">
        <f t="shared" si="0"/>
        <v>36.22</v>
      </c>
      <c r="H54" s="23">
        <f t="shared" si="1"/>
        <v>5.78</v>
      </c>
    </row>
    <row r="55" spans="5:8" x14ac:dyDescent="0.3">
      <c r="E55" s="1">
        <v>1.6</v>
      </c>
      <c r="F55" s="1">
        <f>ROUND(49.9494,2)</f>
        <v>49.95</v>
      </c>
      <c r="G55" s="23">
        <f t="shared" si="0"/>
        <v>36.22</v>
      </c>
      <c r="H55" s="23">
        <f t="shared" si="1"/>
        <v>13.73</v>
      </c>
    </row>
    <row r="56" spans="5:8" x14ac:dyDescent="0.3">
      <c r="E56" s="1">
        <v>1.6</v>
      </c>
      <c r="F56" s="1">
        <v>45.3</v>
      </c>
      <c r="G56" s="23">
        <f t="shared" si="0"/>
        <v>36.22</v>
      </c>
      <c r="H56" s="23">
        <f t="shared" si="1"/>
        <v>9.08</v>
      </c>
    </row>
    <row r="57" spans="5:8" x14ac:dyDescent="0.3">
      <c r="E57" s="1">
        <v>1.6</v>
      </c>
      <c r="F57" s="1">
        <v>45.5</v>
      </c>
      <c r="G57" s="23">
        <f t="shared" si="0"/>
        <v>36.22</v>
      </c>
      <c r="H57" s="23">
        <f t="shared" si="1"/>
        <v>9.2799999999999994</v>
      </c>
    </row>
    <row r="58" spans="5:8" x14ac:dyDescent="0.3">
      <c r="E58" s="1">
        <v>1.6</v>
      </c>
      <c r="F58" s="1">
        <v>42.8</v>
      </c>
      <c r="G58" s="23">
        <f t="shared" si="0"/>
        <v>36.22</v>
      </c>
      <c r="H58" s="23">
        <f t="shared" si="1"/>
        <v>6.58</v>
      </c>
    </row>
    <row r="59" spans="5:8" x14ac:dyDescent="0.3">
      <c r="E59" s="1">
        <v>1.6</v>
      </c>
      <c r="F59" s="1">
        <v>43.7</v>
      </c>
      <c r="G59" s="23">
        <f t="shared" si="0"/>
        <v>36.22</v>
      </c>
      <c r="H59" s="23">
        <f t="shared" si="1"/>
        <v>7.48</v>
      </c>
    </row>
    <row r="60" spans="5:8" x14ac:dyDescent="0.3">
      <c r="E60" s="1">
        <v>2.5</v>
      </c>
      <c r="F60" s="1">
        <v>42.9</v>
      </c>
      <c r="G60" s="23">
        <f t="shared" si="0"/>
        <v>35.57</v>
      </c>
      <c r="H60" s="23">
        <f t="shared" si="1"/>
        <v>7.33</v>
      </c>
    </row>
    <row r="61" spans="5:8" x14ac:dyDescent="0.3">
      <c r="E61" s="1">
        <v>2.5</v>
      </c>
      <c r="F61" s="1">
        <v>43.26</v>
      </c>
      <c r="G61" s="23">
        <f t="shared" si="0"/>
        <v>35.57</v>
      </c>
      <c r="H61" s="23">
        <f t="shared" si="1"/>
        <v>7.69</v>
      </c>
    </row>
    <row r="62" spans="5:8" x14ac:dyDescent="0.3">
      <c r="E62" s="1">
        <v>2.5</v>
      </c>
      <c r="F62" s="1">
        <v>37.590000000000003</v>
      </c>
      <c r="G62" s="23">
        <f t="shared" si="0"/>
        <v>35.57</v>
      </c>
      <c r="H62" s="23">
        <f t="shared" si="1"/>
        <v>2.02</v>
      </c>
    </row>
    <row r="63" spans="5:8" x14ac:dyDescent="0.3">
      <c r="E63" s="1">
        <v>2.5</v>
      </c>
      <c r="F63" s="1">
        <v>36.659999999999997</v>
      </c>
      <c r="G63" s="23">
        <f t="shared" si="0"/>
        <v>35.57</v>
      </c>
      <c r="H63" s="23">
        <f t="shared" si="1"/>
        <v>1.0900000000000001</v>
      </c>
    </row>
    <row r="64" spans="5:8" x14ac:dyDescent="0.3">
      <c r="E64" s="1">
        <v>2.5</v>
      </c>
      <c r="F64" s="1">
        <v>34.43</v>
      </c>
      <c r="G64" s="23">
        <f t="shared" si="0"/>
        <v>35.57</v>
      </c>
      <c r="H64" s="23">
        <f t="shared" si="1"/>
        <v>-1.1399999999999999</v>
      </c>
    </row>
    <row r="65" spans="5:8" x14ac:dyDescent="0.3">
      <c r="E65" s="1">
        <v>2.5</v>
      </c>
      <c r="F65" s="1">
        <v>31.37</v>
      </c>
      <c r="G65" s="23">
        <f t="shared" si="0"/>
        <v>35.57</v>
      </c>
      <c r="H65" s="23">
        <f t="shared" si="1"/>
        <v>-4.2</v>
      </c>
    </row>
    <row r="66" spans="5:8" x14ac:dyDescent="0.3">
      <c r="E66" s="1">
        <v>2</v>
      </c>
      <c r="F66" s="1">
        <v>41.57</v>
      </c>
      <c r="G66" s="23">
        <f t="shared" si="0"/>
        <v>35.93</v>
      </c>
      <c r="H66" s="23">
        <f t="shared" si="1"/>
        <v>5.64</v>
      </c>
    </row>
    <row r="67" spans="5:8" x14ac:dyDescent="0.3">
      <c r="E67" s="1">
        <v>2</v>
      </c>
      <c r="F67" s="1">
        <v>44.71</v>
      </c>
      <c r="G67" s="23">
        <f t="shared" ref="G67:G130" si="5">ROUND($C$2+($B$2*E67),2)</f>
        <v>35.93</v>
      </c>
      <c r="H67" s="23">
        <f t="shared" ref="H67:H130" si="6">ROUND(F67-G67,2)</f>
        <v>8.7799999999999994</v>
      </c>
    </row>
    <row r="68" spans="5:8" x14ac:dyDescent="0.3">
      <c r="E68" s="1">
        <v>2</v>
      </c>
      <c r="F68" s="1">
        <f>ROUND(59.5361,2)</f>
        <v>59.54</v>
      </c>
      <c r="G68" s="23">
        <f t="shared" si="5"/>
        <v>35.93</v>
      </c>
      <c r="H68" s="23">
        <f t="shared" si="6"/>
        <v>23.61</v>
      </c>
    </row>
    <row r="69" spans="5:8" x14ac:dyDescent="0.3">
      <c r="E69" s="1">
        <v>2</v>
      </c>
      <c r="F69" s="1">
        <f>ROUND(59.4381,2)</f>
        <v>59.44</v>
      </c>
      <c r="G69" s="23">
        <f t="shared" si="5"/>
        <v>35.93</v>
      </c>
      <c r="H69" s="23">
        <f t="shared" si="6"/>
        <v>23.51</v>
      </c>
    </row>
    <row r="70" spans="5:8" x14ac:dyDescent="0.3">
      <c r="E70" s="1">
        <v>2</v>
      </c>
      <c r="F70" s="1">
        <v>46.2</v>
      </c>
      <c r="G70" s="23">
        <f t="shared" si="5"/>
        <v>35.93</v>
      </c>
      <c r="H70" s="23">
        <f t="shared" si="6"/>
        <v>10.27</v>
      </c>
    </row>
    <row r="71" spans="5:8" x14ac:dyDescent="0.3">
      <c r="E71" s="1">
        <v>2</v>
      </c>
      <c r="F71" s="1">
        <v>41.4</v>
      </c>
      <c r="G71" s="23">
        <f t="shared" si="5"/>
        <v>35.93</v>
      </c>
      <c r="H71" s="23">
        <f t="shared" si="6"/>
        <v>5.47</v>
      </c>
    </row>
    <row r="72" spans="5:8" x14ac:dyDescent="0.3">
      <c r="E72" s="1">
        <v>2.5</v>
      </c>
      <c r="F72" s="1">
        <v>44.52</v>
      </c>
      <c r="G72" s="23">
        <f t="shared" si="5"/>
        <v>35.57</v>
      </c>
      <c r="H72" s="23">
        <f t="shared" si="6"/>
        <v>8.9499999999999993</v>
      </c>
    </row>
    <row r="73" spans="5:8" x14ac:dyDescent="0.3">
      <c r="E73" s="1">
        <v>2.5</v>
      </c>
      <c r="F73" s="1">
        <v>42.5</v>
      </c>
      <c r="G73" s="23">
        <f t="shared" si="5"/>
        <v>35.57</v>
      </c>
      <c r="H73" s="23">
        <f t="shared" si="6"/>
        <v>6.93</v>
      </c>
    </row>
    <row r="74" spans="5:8" x14ac:dyDescent="0.3">
      <c r="E74" s="1">
        <v>3</v>
      </c>
      <c r="F74" s="1">
        <v>35.799999999999997</v>
      </c>
      <c r="G74" s="23">
        <f t="shared" si="5"/>
        <v>35.200000000000003</v>
      </c>
      <c r="H74" s="23">
        <f t="shared" si="6"/>
        <v>0.6</v>
      </c>
    </row>
    <row r="75" spans="5:8" x14ac:dyDescent="0.3">
      <c r="E75" s="1">
        <v>6.8</v>
      </c>
      <c r="F75" s="1">
        <v>23.4</v>
      </c>
      <c r="G75" s="23">
        <f t="shared" si="5"/>
        <v>32.43</v>
      </c>
      <c r="H75" s="23">
        <f t="shared" si="6"/>
        <v>-9.0299999999999994</v>
      </c>
    </row>
    <row r="76" spans="5:8" x14ac:dyDescent="0.3">
      <c r="E76" s="1">
        <v>4.4000000000000004</v>
      </c>
      <c r="F76" s="1">
        <v>33.049900000000001</v>
      </c>
      <c r="G76" s="23">
        <f t="shared" si="5"/>
        <v>34.18</v>
      </c>
      <c r="H76" s="23">
        <f t="shared" si="6"/>
        <v>-1.1299999999999999</v>
      </c>
    </row>
    <row r="77" spans="5:8" x14ac:dyDescent="0.3">
      <c r="E77" s="1">
        <v>4.4000000000000004</v>
      </c>
      <c r="F77" s="1">
        <v>33.603200000000001</v>
      </c>
      <c r="G77" s="23">
        <f t="shared" si="5"/>
        <v>34.18</v>
      </c>
      <c r="H77" s="23">
        <f t="shared" si="6"/>
        <v>-0.57999999999999996</v>
      </c>
    </row>
    <row r="78" spans="5:8" x14ac:dyDescent="0.3">
      <c r="E78" s="1">
        <v>2.4</v>
      </c>
      <c r="F78" s="1">
        <v>42</v>
      </c>
      <c r="G78" s="23">
        <f t="shared" si="5"/>
        <v>35.64</v>
      </c>
      <c r="H78" s="23">
        <f t="shared" si="6"/>
        <v>6.36</v>
      </c>
    </row>
    <row r="79" spans="5:8" x14ac:dyDescent="0.3">
      <c r="E79" s="1">
        <v>3.6</v>
      </c>
      <c r="F79" s="1">
        <v>37.487400000000001</v>
      </c>
      <c r="G79" s="23">
        <f t="shared" si="5"/>
        <v>34.76</v>
      </c>
      <c r="H79" s="23">
        <f t="shared" si="6"/>
        <v>2.73</v>
      </c>
    </row>
    <row r="80" spans="5:8" x14ac:dyDescent="0.3">
      <c r="E80" s="1">
        <v>3.6</v>
      </c>
      <c r="F80" s="1">
        <v>36.1</v>
      </c>
      <c r="G80" s="23">
        <f t="shared" si="5"/>
        <v>34.76</v>
      </c>
      <c r="H80" s="23">
        <f t="shared" si="6"/>
        <v>1.34</v>
      </c>
    </row>
    <row r="81" spans="5:8" x14ac:dyDescent="0.3">
      <c r="E81" s="1">
        <v>2</v>
      </c>
      <c r="F81" s="1">
        <v>39.4</v>
      </c>
      <c r="G81" s="23">
        <f t="shared" si="5"/>
        <v>35.93</v>
      </c>
      <c r="H81" s="23">
        <f t="shared" si="6"/>
        <v>3.47</v>
      </c>
    </row>
    <row r="82" spans="5:8" x14ac:dyDescent="0.3">
      <c r="E82" s="1">
        <v>2</v>
      </c>
      <c r="F82" s="1">
        <v>44.7</v>
      </c>
      <c r="G82" s="23">
        <f t="shared" si="5"/>
        <v>35.93</v>
      </c>
      <c r="H82" s="23">
        <f t="shared" si="6"/>
        <v>8.77</v>
      </c>
    </row>
    <row r="83" spans="5:8" x14ac:dyDescent="0.3">
      <c r="E83" s="1">
        <v>2.4</v>
      </c>
      <c r="F83" s="1">
        <v>42.5</v>
      </c>
      <c r="G83" s="23">
        <f t="shared" si="5"/>
        <v>35.64</v>
      </c>
      <c r="H83" s="23">
        <f t="shared" si="6"/>
        <v>6.86</v>
      </c>
    </row>
    <row r="84" spans="5:8" x14ac:dyDescent="0.3">
      <c r="E84" s="1">
        <v>2</v>
      </c>
      <c r="F84" s="1">
        <v>41.5</v>
      </c>
      <c r="G84" s="23">
        <f t="shared" si="5"/>
        <v>35.93</v>
      </c>
      <c r="H84" s="23">
        <f t="shared" si="6"/>
        <v>5.57</v>
      </c>
    </row>
    <row r="85" spans="5:8" x14ac:dyDescent="0.3">
      <c r="E85" s="1">
        <v>2</v>
      </c>
      <c r="F85" s="1">
        <v>43.5</v>
      </c>
      <c r="G85" s="23">
        <f t="shared" si="5"/>
        <v>35.93</v>
      </c>
      <c r="H85" s="23">
        <f t="shared" si="6"/>
        <v>7.57</v>
      </c>
    </row>
    <row r="86" spans="5:8" x14ac:dyDescent="0.3">
      <c r="E86" s="1">
        <v>3.6</v>
      </c>
      <c r="F86" s="1">
        <v>40.5</v>
      </c>
      <c r="G86" s="23">
        <f t="shared" si="5"/>
        <v>34.76</v>
      </c>
      <c r="H86" s="23">
        <f t="shared" si="6"/>
        <v>5.74</v>
      </c>
    </row>
    <row r="87" spans="5:8" x14ac:dyDescent="0.3">
      <c r="E87" s="1">
        <v>3</v>
      </c>
      <c r="F87" s="1">
        <v>39.700000000000003</v>
      </c>
      <c r="G87" s="23">
        <f t="shared" si="5"/>
        <v>35.200000000000003</v>
      </c>
      <c r="H87" s="23">
        <f t="shared" si="6"/>
        <v>4.5</v>
      </c>
    </row>
    <row r="88" spans="5:8" x14ac:dyDescent="0.3">
      <c r="E88" s="1">
        <v>2.5</v>
      </c>
      <c r="F88" s="1">
        <v>40.807499999999997</v>
      </c>
      <c r="G88" s="23">
        <f t="shared" si="5"/>
        <v>35.57</v>
      </c>
      <c r="H88" s="23">
        <f t="shared" si="6"/>
        <v>5.24</v>
      </c>
    </row>
    <row r="89" spans="5:8" x14ac:dyDescent="0.3">
      <c r="E89" s="1">
        <v>2.5</v>
      </c>
      <c r="F89" s="1">
        <v>37.979999999999997</v>
      </c>
      <c r="G89" s="23">
        <f t="shared" si="5"/>
        <v>35.57</v>
      </c>
      <c r="H89" s="23">
        <f t="shared" si="6"/>
        <v>2.41</v>
      </c>
    </row>
    <row r="90" spans="5:8" x14ac:dyDescent="0.3">
      <c r="E90" s="1">
        <v>3.7</v>
      </c>
      <c r="F90" s="1">
        <v>36.752800000000001</v>
      </c>
      <c r="G90" s="23">
        <f t="shared" si="5"/>
        <v>34.69</v>
      </c>
      <c r="H90" s="23">
        <f t="shared" si="6"/>
        <v>2.06</v>
      </c>
    </row>
    <row r="91" spans="5:8" x14ac:dyDescent="0.3">
      <c r="E91" s="1">
        <v>3.7</v>
      </c>
      <c r="F91" s="1">
        <v>33.4</v>
      </c>
      <c r="G91" s="23">
        <f t="shared" si="5"/>
        <v>34.69</v>
      </c>
      <c r="H91" s="23">
        <f t="shared" si="6"/>
        <v>-1.29</v>
      </c>
    </row>
    <row r="92" spans="5:8" x14ac:dyDescent="0.3">
      <c r="E92" s="1">
        <v>5.6</v>
      </c>
      <c r="F92" s="1">
        <v>34.5</v>
      </c>
      <c r="G92" s="23">
        <f t="shared" si="5"/>
        <v>33.299999999999997</v>
      </c>
      <c r="H92" s="23">
        <f t="shared" si="6"/>
        <v>1.2</v>
      </c>
    </row>
    <row r="93" spans="5:8" x14ac:dyDescent="0.3">
      <c r="E93" s="1">
        <v>5.6</v>
      </c>
      <c r="F93" s="1">
        <v>32.4</v>
      </c>
      <c r="G93" s="23">
        <f t="shared" si="5"/>
        <v>33.299999999999997</v>
      </c>
      <c r="H93" s="23">
        <f t="shared" si="6"/>
        <v>-0.9</v>
      </c>
    </row>
    <row r="94" spans="5:8" x14ac:dyDescent="0.3">
      <c r="E94" s="1">
        <v>3</v>
      </c>
      <c r="F94" s="1">
        <v>39.700000000000003</v>
      </c>
      <c r="G94" s="23">
        <f t="shared" si="5"/>
        <v>35.200000000000003</v>
      </c>
      <c r="H94" s="23">
        <f t="shared" si="6"/>
        <v>4.5</v>
      </c>
    </row>
    <row r="95" spans="5:8" x14ac:dyDescent="0.3">
      <c r="E95" s="1">
        <v>2.5</v>
      </c>
      <c r="F95" s="1">
        <v>51.6</v>
      </c>
      <c r="G95" s="23">
        <f t="shared" si="5"/>
        <v>35.57</v>
      </c>
      <c r="H95" s="23">
        <f t="shared" si="6"/>
        <v>16.03</v>
      </c>
    </row>
    <row r="96" spans="5:8" x14ac:dyDescent="0.3">
      <c r="E96" s="1">
        <v>2.2999999999999998</v>
      </c>
      <c r="F96" s="1">
        <v>34.700000000000003</v>
      </c>
      <c r="G96" s="23">
        <f t="shared" si="5"/>
        <v>35.71</v>
      </c>
      <c r="H96" s="23">
        <f t="shared" si="6"/>
        <v>-1.01</v>
      </c>
    </row>
    <row r="97" spans="5:8" x14ac:dyDescent="0.3">
      <c r="E97" s="1">
        <v>3</v>
      </c>
      <c r="F97" s="1">
        <v>47.1</v>
      </c>
      <c r="G97" s="23">
        <f t="shared" si="5"/>
        <v>35.200000000000003</v>
      </c>
      <c r="H97" s="23">
        <f t="shared" si="6"/>
        <v>11.9</v>
      </c>
    </row>
    <row r="98" spans="5:8" x14ac:dyDescent="0.3">
      <c r="E98" s="1">
        <v>4.2</v>
      </c>
      <c r="F98" s="1">
        <v>35.722200000000001</v>
      </c>
      <c r="G98" s="23">
        <f t="shared" si="5"/>
        <v>34.32</v>
      </c>
      <c r="H98" s="23">
        <f t="shared" si="6"/>
        <v>1.4</v>
      </c>
    </row>
    <row r="99" spans="5:8" x14ac:dyDescent="0.3">
      <c r="E99" s="1">
        <v>3</v>
      </c>
      <c r="F99" s="1">
        <v>37.999699999999997</v>
      </c>
      <c r="G99" s="23">
        <f t="shared" si="5"/>
        <v>35.200000000000003</v>
      </c>
      <c r="H99" s="23">
        <f t="shared" si="6"/>
        <v>2.8</v>
      </c>
    </row>
    <row r="100" spans="5:8" x14ac:dyDescent="0.3">
      <c r="E100" s="1">
        <v>4.4000000000000004</v>
      </c>
      <c r="F100" s="1">
        <v>31.227399999999999</v>
      </c>
      <c r="G100" s="23">
        <f t="shared" si="5"/>
        <v>34.18</v>
      </c>
      <c r="H100" s="23">
        <f t="shared" si="6"/>
        <v>-2.95</v>
      </c>
    </row>
    <row r="101" spans="5:8" x14ac:dyDescent="0.3">
      <c r="E101" s="1">
        <v>4.4000000000000004</v>
      </c>
      <c r="F101" s="1">
        <v>30.547999999999998</v>
      </c>
      <c r="G101" s="23">
        <f t="shared" si="5"/>
        <v>34.18</v>
      </c>
      <c r="H101" s="23">
        <f t="shared" si="6"/>
        <v>-3.63</v>
      </c>
    </row>
    <row r="102" spans="5:8" x14ac:dyDescent="0.3">
      <c r="E102" s="1">
        <v>3</v>
      </c>
      <c r="F102" s="1">
        <v>35.496600000000001</v>
      </c>
      <c r="G102" s="23">
        <f t="shared" si="5"/>
        <v>35.200000000000003</v>
      </c>
      <c r="H102" s="23">
        <f t="shared" si="6"/>
        <v>0.3</v>
      </c>
    </row>
    <row r="103" spans="5:8" x14ac:dyDescent="0.3">
      <c r="E103" s="1">
        <v>3</v>
      </c>
      <c r="F103" s="1">
        <v>35.496600000000001</v>
      </c>
      <c r="G103" s="23">
        <f t="shared" si="5"/>
        <v>35.200000000000003</v>
      </c>
      <c r="H103" s="23">
        <f t="shared" si="6"/>
        <v>0.3</v>
      </c>
    </row>
    <row r="104" spans="5:8" x14ac:dyDescent="0.3">
      <c r="E104" s="1">
        <v>4.4000000000000004</v>
      </c>
      <c r="F104" s="1">
        <v>33.603200000000001</v>
      </c>
      <c r="G104" s="23">
        <f t="shared" si="5"/>
        <v>34.18</v>
      </c>
      <c r="H104" s="23">
        <f t="shared" si="6"/>
        <v>-0.57999999999999996</v>
      </c>
    </row>
    <row r="105" spans="5:8" x14ac:dyDescent="0.3">
      <c r="E105" s="1">
        <v>4.4000000000000004</v>
      </c>
      <c r="F105" s="1">
        <v>29.837800000000001</v>
      </c>
      <c r="G105" s="23">
        <f t="shared" si="5"/>
        <v>34.18</v>
      </c>
      <c r="H105" s="23">
        <f t="shared" si="6"/>
        <v>-4.34</v>
      </c>
    </row>
    <row r="106" spans="5:8" x14ac:dyDescent="0.3">
      <c r="E106" s="1">
        <v>4.4000000000000004</v>
      </c>
      <c r="F106" s="1">
        <v>27.730699999999999</v>
      </c>
      <c r="G106" s="23">
        <f t="shared" si="5"/>
        <v>34.18</v>
      </c>
      <c r="H106" s="23">
        <f t="shared" si="6"/>
        <v>-6.45</v>
      </c>
    </row>
    <row r="107" spans="5:8" x14ac:dyDescent="0.3">
      <c r="E107" s="1">
        <v>4.4000000000000004</v>
      </c>
      <c r="F107" s="1">
        <v>29.837800000000001</v>
      </c>
      <c r="G107" s="23">
        <f t="shared" si="5"/>
        <v>34.18</v>
      </c>
      <c r="H107" s="23">
        <f t="shared" si="6"/>
        <v>-4.34</v>
      </c>
    </row>
    <row r="108" spans="5:8" x14ac:dyDescent="0.3">
      <c r="E108" s="1">
        <v>4.4000000000000004</v>
      </c>
      <c r="F108" s="1">
        <v>27.730699999999999</v>
      </c>
      <c r="G108" s="23">
        <f t="shared" si="5"/>
        <v>34.18</v>
      </c>
      <c r="H108" s="23">
        <f t="shared" si="6"/>
        <v>-6.45</v>
      </c>
    </row>
    <row r="109" spans="5:8" x14ac:dyDescent="0.3">
      <c r="E109" s="1">
        <v>3.6</v>
      </c>
      <c r="F109" s="1">
        <v>37.9</v>
      </c>
      <c r="G109" s="23">
        <f t="shared" si="5"/>
        <v>34.76</v>
      </c>
      <c r="H109" s="23">
        <f t="shared" si="6"/>
        <v>3.14</v>
      </c>
    </row>
    <row r="110" spans="5:8" x14ac:dyDescent="0.3">
      <c r="E110" s="1">
        <v>5.7</v>
      </c>
      <c r="F110" s="1">
        <v>34.5</v>
      </c>
      <c r="G110" s="23">
        <f t="shared" si="5"/>
        <v>33.229999999999997</v>
      </c>
      <c r="H110" s="23">
        <f t="shared" si="6"/>
        <v>1.27</v>
      </c>
    </row>
    <row r="111" spans="5:8" x14ac:dyDescent="0.3">
      <c r="E111" s="1">
        <v>4.5999999999999996</v>
      </c>
      <c r="F111" s="1">
        <v>33.9</v>
      </c>
      <c r="G111" s="23">
        <f t="shared" si="5"/>
        <v>34.03</v>
      </c>
      <c r="H111" s="23">
        <f t="shared" si="6"/>
        <v>-0.13</v>
      </c>
    </row>
    <row r="112" spans="5:8" x14ac:dyDescent="0.3">
      <c r="E112" s="1">
        <v>3.6</v>
      </c>
      <c r="F112" s="1">
        <v>37.299799999999998</v>
      </c>
      <c r="G112" s="23">
        <f t="shared" si="5"/>
        <v>34.76</v>
      </c>
      <c r="H112" s="23">
        <f t="shared" si="6"/>
        <v>2.54</v>
      </c>
    </row>
    <row r="113" spans="5:8" x14ac:dyDescent="0.3">
      <c r="E113" s="1">
        <v>3.6</v>
      </c>
      <c r="F113" s="1">
        <v>36.543999999999997</v>
      </c>
      <c r="G113" s="23">
        <f t="shared" si="5"/>
        <v>34.76</v>
      </c>
      <c r="H113" s="23">
        <f t="shared" si="6"/>
        <v>1.78</v>
      </c>
    </row>
    <row r="114" spans="5:8" x14ac:dyDescent="0.3">
      <c r="E114" s="1">
        <v>3</v>
      </c>
      <c r="F114" s="1">
        <v>36.920200000000001</v>
      </c>
      <c r="G114" s="23">
        <f t="shared" si="5"/>
        <v>35.200000000000003</v>
      </c>
      <c r="H114" s="23">
        <f t="shared" si="6"/>
        <v>1.72</v>
      </c>
    </row>
    <row r="115" spans="5:8" x14ac:dyDescent="0.3">
      <c r="E115" s="1">
        <v>3</v>
      </c>
      <c r="F115" s="1">
        <v>37.425899999999999</v>
      </c>
      <c r="G115" s="23">
        <f t="shared" si="5"/>
        <v>35.200000000000003</v>
      </c>
      <c r="H115" s="23">
        <f t="shared" si="6"/>
        <v>2.23</v>
      </c>
    </row>
    <row r="116" spans="5:8" x14ac:dyDescent="0.3">
      <c r="E116" s="1">
        <v>3</v>
      </c>
      <c r="F116" s="1">
        <v>35.435400000000001</v>
      </c>
      <c r="G116" s="23">
        <f t="shared" si="5"/>
        <v>35.200000000000003</v>
      </c>
      <c r="H116" s="23">
        <f t="shared" si="6"/>
        <v>0.24</v>
      </c>
    </row>
    <row r="117" spans="5:8" x14ac:dyDescent="0.3">
      <c r="E117" s="1">
        <v>3</v>
      </c>
      <c r="F117" s="1">
        <v>35.890999999999998</v>
      </c>
      <c r="G117" s="23">
        <f t="shared" si="5"/>
        <v>35.200000000000003</v>
      </c>
      <c r="H117" s="23">
        <f t="shared" si="6"/>
        <v>0.69</v>
      </c>
    </row>
    <row r="118" spans="5:8" x14ac:dyDescent="0.3">
      <c r="E118" s="1">
        <v>1.6</v>
      </c>
      <c r="F118" s="1">
        <v>43.297899999999998</v>
      </c>
      <c r="G118" s="23">
        <f t="shared" si="5"/>
        <v>36.22</v>
      </c>
      <c r="H118" s="23">
        <f t="shared" si="6"/>
        <v>7.08</v>
      </c>
    </row>
    <row r="119" spans="5:8" x14ac:dyDescent="0.3">
      <c r="E119" s="1">
        <v>1.6</v>
      </c>
      <c r="F119" s="1">
        <v>45.5991</v>
      </c>
      <c r="G119" s="23">
        <f t="shared" si="5"/>
        <v>36.22</v>
      </c>
      <c r="H119" s="23">
        <f t="shared" si="6"/>
        <v>9.3800000000000008</v>
      </c>
    </row>
    <row r="120" spans="5:8" x14ac:dyDescent="0.3">
      <c r="E120" s="1">
        <v>1.6</v>
      </c>
      <c r="F120" s="1">
        <v>41.7</v>
      </c>
      <c r="G120" s="23">
        <f t="shared" si="5"/>
        <v>36.22</v>
      </c>
      <c r="H120" s="23">
        <f t="shared" si="6"/>
        <v>5.48</v>
      </c>
    </row>
    <row r="121" spans="5:8" x14ac:dyDescent="0.3">
      <c r="E121" s="1">
        <v>2.4</v>
      </c>
      <c r="F121" s="1">
        <v>38.700000000000003</v>
      </c>
      <c r="G121" s="23">
        <f t="shared" si="5"/>
        <v>35.64</v>
      </c>
      <c r="H121" s="23">
        <f t="shared" si="6"/>
        <v>3.06</v>
      </c>
    </row>
    <row r="122" spans="5:8" x14ac:dyDescent="0.3">
      <c r="E122" s="1">
        <v>2.4</v>
      </c>
      <c r="F122" s="1">
        <v>38.700000000000003</v>
      </c>
      <c r="G122" s="23">
        <f t="shared" si="5"/>
        <v>35.64</v>
      </c>
      <c r="H122" s="23">
        <f t="shared" si="6"/>
        <v>3.06</v>
      </c>
    </row>
    <row r="123" spans="5:8" x14ac:dyDescent="0.3">
      <c r="E123" s="1">
        <v>2.5</v>
      </c>
      <c r="F123" s="1">
        <v>37.5899</v>
      </c>
      <c r="G123" s="23">
        <f t="shared" si="5"/>
        <v>35.57</v>
      </c>
      <c r="H123" s="23">
        <f t="shared" si="6"/>
        <v>2.02</v>
      </c>
    </row>
    <row r="124" spans="5:8" x14ac:dyDescent="0.3">
      <c r="E124" s="1">
        <v>2.5</v>
      </c>
      <c r="F124" s="1">
        <v>36.655700000000003</v>
      </c>
      <c r="G124" s="23">
        <f t="shared" si="5"/>
        <v>35.57</v>
      </c>
      <c r="H124" s="23">
        <f t="shared" si="6"/>
        <v>1.0900000000000001</v>
      </c>
    </row>
    <row r="125" spans="5:8" x14ac:dyDescent="0.3">
      <c r="E125" s="1">
        <v>2.5</v>
      </c>
      <c r="F125" s="1">
        <v>34.434100000000001</v>
      </c>
      <c r="G125" s="23">
        <f t="shared" si="5"/>
        <v>35.57</v>
      </c>
      <c r="H125" s="23">
        <f t="shared" si="6"/>
        <v>-1.1399999999999999</v>
      </c>
    </row>
    <row r="126" spans="5:8" x14ac:dyDescent="0.3">
      <c r="E126" s="1">
        <v>2.5</v>
      </c>
      <c r="F126" s="1">
        <v>31.366900000000001</v>
      </c>
      <c r="G126" s="23">
        <f t="shared" si="5"/>
        <v>35.57</v>
      </c>
      <c r="H126" s="23">
        <f t="shared" si="6"/>
        <v>-4.2</v>
      </c>
    </row>
    <row r="127" spans="5:8" x14ac:dyDescent="0.3">
      <c r="E127" s="1">
        <v>3.5</v>
      </c>
      <c r="F127" s="1">
        <v>32.200000000000003</v>
      </c>
      <c r="G127" s="23">
        <f t="shared" si="5"/>
        <v>34.840000000000003</v>
      </c>
      <c r="H127" s="23">
        <f t="shared" si="6"/>
        <v>-2.64</v>
      </c>
    </row>
    <row r="128" spans="5:8" x14ac:dyDescent="0.3">
      <c r="E128" s="1">
        <v>3.7</v>
      </c>
      <c r="F128" s="1">
        <v>28.1</v>
      </c>
      <c r="G128" s="23">
        <f t="shared" si="5"/>
        <v>34.69</v>
      </c>
      <c r="H128" s="23">
        <f t="shared" si="6"/>
        <v>-6.59</v>
      </c>
    </row>
    <row r="129" spans="5:8" x14ac:dyDescent="0.3">
      <c r="E129" s="1">
        <v>4.7</v>
      </c>
      <c r="F129" s="1">
        <v>25.7</v>
      </c>
      <c r="G129" s="23">
        <f t="shared" si="5"/>
        <v>33.96</v>
      </c>
      <c r="H129" s="23">
        <f t="shared" si="6"/>
        <v>-8.26</v>
      </c>
    </row>
    <row r="130" spans="5:8" x14ac:dyDescent="0.3">
      <c r="E130" s="1">
        <v>3.7</v>
      </c>
      <c r="F130" s="1">
        <v>27.8</v>
      </c>
      <c r="G130" s="23">
        <f t="shared" si="5"/>
        <v>34.69</v>
      </c>
      <c r="H130" s="23">
        <f t="shared" si="6"/>
        <v>-6.89</v>
      </c>
    </row>
    <row r="131" spans="5:8" x14ac:dyDescent="0.3">
      <c r="E131" s="1">
        <v>4.7</v>
      </c>
      <c r="F131" s="1">
        <v>25.6</v>
      </c>
      <c r="G131" s="23">
        <f t="shared" ref="G131:G194" si="7">ROUND($C$2+($B$2*E131),2)</f>
        <v>33.96</v>
      </c>
      <c r="H131" s="23">
        <f t="shared" ref="H131:H194" si="8">ROUND(F131-G131,2)</f>
        <v>-8.36</v>
      </c>
    </row>
    <row r="132" spans="5:8" x14ac:dyDescent="0.3">
      <c r="E132" s="1">
        <v>5.7</v>
      </c>
      <c r="F132" s="1">
        <v>27.2</v>
      </c>
      <c r="G132" s="23">
        <f t="shared" si="7"/>
        <v>33.229999999999997</v>
      </c>
      <c r="H132" s="23">
        <f t="shared" si="8"/>
        <v>-6.03</v>
      </c>
    </row>
    <row r="133" spans="5:8" x14ac:dyDescent="0.3">
      <c r="E133" s="1">
        <v>3.7</v>
      </c>
      <c r="F133" s="1">
        <v>31.364100000000001</v>
      </c>
      <c r="G133" s="23">
        <f t="shared" si="7"/>
        <v>34.69</v>
      </c>
      <c r="H133" s="23">
        <f t="shared" si="8"/>
        <v>-3.33</v>
      </c>
    </row>
    <row r="134" spans="5:8" x14ac:dyDescent="0.3">
      <c r="E134" s="1">
        <v>3.7</v>
      </c>
      <c r="F134" s="1">
        <v>31.363900000000001</v>
      </c>
      <c r="G134" s="23">
        <f t="shared" si="7"/>
        <v>34.69</v>
      </c>
      <c r="H134" s="23">
        <f t="shared" si="8"/>
        <v>-3.33</v>
      </c>
    </row>
    <row r="135" spans="5:8" x14ac:dyDescent="0.3">
      <c r="E135" s="1">
        <v>5</v>
      </c>
      <c r="F135" s="1">
        <v>28.716000000000001</v>
      </c>
      <c r="G135" s="23">
        <f t="shared" si="7"/>
        <v>33.74</v>
      </c>
      <c r="H135" s="23">
        <f t="shared" si="8"/>
        <v>-5.0199999999999996</v>
      </c>
    </row>
    <row r="136" spans="5:8" x14ac:dyDescent="0.3">
      <c r="E136" s="1">
        <v>5</v>
      </c>
      <c r="F136" s="1">
        <v>28.700900000000001</v>
      </c>
      <c r="G136" s="23">
        <f t="shared" si="7"/>
        <v>33.74</v>
      </c>
      <c r="H136" s="23">
        <f t="shared" si="8"/>
        <v>-5.04</v>
      </c>
    </row>
    <row r="137" spans="5:8" x14ac:dyDescent="0.3">
      <c r="E137" s="1">
        <v>3.7</v>
      </c>
      <c r="F137" s="1">
        <v>24.4</v>
      </c>
      <c r="G137" s="23">
        <f t="shared" si="7"/>
        <v>34.69</v>
      </c>
      <c r="H137" s="23">
        <f t="shared" si="8"/>
        <v>-10.29</v>
      </c>
    </row>
    <row r="138" spans="5:8" x14ac:dyDescent="0.3">
      <c r="E138" s="1">
        <v>4.7</v>
      </c>
      <c r="F138" s="1">
        <v>25.6</v>
      </c>
      <c r="G138" s="23">
        <f t="shared" si="7"/>
        <v>33.96</v>
      </c>
      <c r="H138" s="23">
        <f t="shared" si="8"/>
        <v>-8.36</v>
      </c>
    </row>
    <row r="139" spans="5:8" x14ac:dyDescent="0.3">
      <c r="E139" s="1">
        <v>4.7</v>
      </c>
      <c r="F139" s="1">
        <v>24.6</v>
      </c>
      <c r="G139" s="23">
        <f t="shared" si="7"/>
        <v>33.96</v>
      </c>
      <c r="H139" s="23">
        <f t="shared" si="8"/>
        <v>-9.36</v>
      </c>
    </row>
    <row r="140" spans="5:8" x14ac:dyDescent="0.3">
      <c r="E140" s="1">
        <v>5.7</v>
      </c>
      <c r="F140" s="1">
        <v>25.6</v>
      </c>
      <c r="G140" s="23">
        <f t="shared" si="7"/>
        <v>33.229999999999997</v>
      </c>
      <c r="H140" s="23">
        <f t="shared" si="8"/>
        <v>-7.63</v>
      </c>
    </row>
    <row r="141" spans="5:8" x14ac:dyDescent="0.3">
      <c r="E141" s="1">
        <v>3.7</v>
      </c>
      <c r="F141" s="1">
        <v>28.566800000000001</v>
      </c>
      <c r="G141" s="23">
        <f t="shared" si="7"/>
        <v>34.69</v>
      </c>
      <c r="H141" s="23">
        <f t="shared" si="8"/>
        <v>-6.12</v>
      </c>
    </row>
    <row r="142" spans="5:8" x14ac:dyDescent="0.3">
      <c r="E142" s="1">
        <v>3.7</v>
      </c>
      <c r="F142" s="1">
        <v>28.567399999999999</v>
      </c>
      <c r="G142" s="23">
        <f t="shared" si="7"/>
        <v>34.69</v>
      </c>
      <c r="H142" s="23">
        <f t="shared" si="8"/>
        <v>-6.12</v>
      </c>
    </row>
    <row r="143" spans="5:8" x14ac:dyDescent="0.3">
      <c r="E143" s="1">
        <v>5</v>
      </c>
      <c r="F143" s="1">
        <v>25.897500000000001</v>
      </c>
      <c r="G143" s="23">
        <f t="shared" si="7"/>
        <v>33.74</v>
      </c>
      <c r="H143" s="23">
        <f t="shared" si="8"/>
        <v>-7.84</v>
      </c>
    </row>
    <row r="144" spans="5:8" x14ac:dyDescent="0.3">
      <c r="E144" s="1">
        <v>5</v>
      </c>
      <c r="F144" s="1">
        <v>25.897200000000002</v>
      </c>
      <c r="G144" s="23">
        <f t="shared" si="7"/>
        <v>33.74</v>
      </c>
      <c r="H144" s="23">
        <f t="shared" si="8"/>
        <v>-7.84</v>
      </c>
    </row>
    <row r="145" spans="5:8" x14ac:dyDescent="0.3">
      <c r="E145" s="1">
        <v>6.2</v>
      </c>
      <c r="F145" s="1">
        <v>19.5139</v>
      </c>
      <c r="G145" s="23">
        <f t="shared" si="7"/>
        <v>32.86</v>
      </c>
      <c r="H145" s="23">
        <f t="shared" si="8"/>
        <v>-13.35</v>
      </c>
    </row>
    <row r="146" spans="5:8" x14ac:dyDescent="0.3">
      <c r="E146" s="1">
        <v>2.2000000000000002</v>
      </c>
      <c r="F146" s="1">
        <v>30.45</v>
      </c>
      <c r="G146" s="23">
        <f t="shared" si="7"/>
        <v>35.78</v>
      </c>
      <c r="H146" s="23">
        <f t="shared" si="8"/>
        <v>-5.33</v>
      </c>
    </row>
    <row r="147" spans="5:8" x14ac:dyDescent="0.3">
      <c r="E147" s="1">
        <v>6</v>
      </c>
      <c r="F147" s="1">
        <v>21.473400000000002</v>
      </c>
      <c r="G147" s="23">
        <f t="shared" si="7"/>
        <v>33.01</v>
      </c>
      <c r="H147" s="23">
        <f t="shared" si="8"/>
        <v>-11.54</v>
      </c>
    </row>
    <row r="148" spans="5:8" x14ac:dyDescent="0.3">
      <c r="E148" s="1">
        <v>6</v>
      </c>
      <c r="F148" s="1">
        <v>21.473400000000002</v>
      </c>
      <c r="G148" s="23">
        <f t="shared" si="7"/>
        <v>33.01</v>
      </c>
      <c r="H148" s="23">
        <f t="shared" si="8"/>
        <v>-11.54</v>
      </c>
    </row>
    <row r="149" spans="5:8" x14ac:dyDescent="0.3">
      <c r="E149" s="1">
        <v>6</v>
      </c>
      <c r="F149" s="1">
        <v>21.473400000000002</v>
      </c>
      <c r="G149" s="23">
        <f t="shared" si="7"/>
        <v>33.01</v>
      </c>
      <c r="H149" s="23">
        <f t="shared" si="8"/>
        <v>-11.54</v>
      </c>
    </row>
    <row r="150" spans="5:8" x14ac:dyDescent="0.3">
      <c r="E150" s="1">
        <v>4.5999999999999996</v>
      </c>
      <c r="F150" s="1">
        <v>23</v>
      </c>
      <c r="G150" s="23">
        <f t="shared" si="7"/>
        <v>34.03</v>
      </c>
      <c r="H150" s="23">
        <f t="shared" si="8"/>
        <v>-11.03</v>
      </c>
    </row>
    <row r="151" spans="5:8" x14ac:dyDescent="0.3">
      <c r="E151" s="1">
        <v>5.4</v>
      </c>
      <c r="F151" s="1">
        <v>21.8</v>
      </c>
      <c r="G151" s="23">
        <f t="shared" si="7"/>
        <v>33.450000000000003</v>
      </c>
      <c r="H151" s="23">
        <f t="shared" si="8"/>
        <v>-11.65</v>
      </c>
    </row>
    <row r="152" spans="5:8" x14ac:dyDescent="0.3">
      <c r="E152" s="1">
        <v>4.5999999999999996</v>
      </c>
      <c r="F152" s="1">
        <v>23</v>
      </c>
      <c r="G152" s="23">
        <f t="shared" si="7"/>
        <v>34.03</v>
      </c>
      <c r="H152" s="23">
        <f t="shared" si="8"/>
        <v>-11.03</v>
      </c>
    </row>
    <row r="153" spans="5:8" x14ac:dyDescent="0.3">
      <c r="E153" s="1">
        <v>5.4</v>
      </c>
      <c r="F153" s="1">
        <v>21.641200000000001</v>
      </c>
      <c r="G153" s="23">
        <f t="shared" si="7"/>
        <v>33.450000000000003</v>
      </c>
      <c r="H153" s="23">
        <f t="shared" si="8"/>
        <v>-11.81</v>
      </c>
    </row>
    <row r="154" spans="5:8" x14ac:dyDescent="0.3">
      <c r="E154" s="1">
        <v>6.8</v>
      </c>
      <c r="F154" s="1">
        <v>18.600000000000001</v>
      </c>
      <c r="G154" s="23">
        <f t="shared" si="7"/>
        <v>32.43</v>
      </c>
      <c r="H154" s="23">
        <f t="shared" si="8"/>
        <v>-13.83</v>
      </c>
    </row>
    <row r="155" spans="5:8" x14ac:dyDescent="0.3">
      <c r="E155" s="1">
        <v>5.4</v>
      </c>
      <c r="F155" s="1">
        <v>21.2</v>
      </c>
      <c r="G155" s="23">
        <f t="shared" si="7"/>
        <v>33.450000000000003</v>
      </c>
      <c r="H155" s="23">
        <f t="shared" si="8"/>
        <v>-12.25</v>
      </c>
    </row>
    <row r="156" spans="5:8" x14ac:dyDescent="0.3">
      <c r="E156" s="1">
        <v>6</v>
      </c>
      <c r="F156" s="1">
        <v>21.473400000000002</v>
      </c>
      <c r="G156" s="23">
        <f t="shared" si="7"/>
        <v>33.01</v>
      </c>
      <c r="H156" s="23">
        <f t="shared" si="8"/>
        <v>-11.54</v>
      </c>
    </row>
    <row r="157" spans="5:8" x14ac:dyDescent="0.3">
      <c r="E157" s="1">
        <v>6</v>
      </c>
      <c r="F157" s="1">
        <v>21.473400000000002</v>
      </c>
      <c r="G157" s="23">
        <f t="shared" si="7"/>
        <v>33.01</v>
      </c>
      <c r="H157" s="23">
        <f t="shared" si="8"/>
        <v>-11.54</v>
      </c>
    </row>
    <row r="158" spans="5:8" x14ac:dyDescent="0.3">
      <c r="E158" s="1">
        <v>6</v>
      </c>
      <c r="F158" s="1">
        <v>21.473400000000002</v>
      </c>
      <c r="G158" s="23">
        <f t="shared" si="7"/>
        <v>33.01</v>
      </c>
      <c r="H158" s="23">
        <f t="shared" si="8"/>
        <v>-11.54</v>
      </c>
    </row>
    <row r="159" spans="5:8" x14ac:dyDescent="0.3">
      <c r="E159" s="1">
        <v>4.8</v>
      </c>
      <c r="F159" s="1">
        <v>22.8</v>
      </c>
      <c r="G159" s="23">
        <f t="shared" si="7"/>
        <v>33.89</v>
      </c>
      <c r="H159" s="23">
        <f t="shared" si="8"/>
        <v>-11.09</v>
      </c>
    </row>
    <row r="160" spans="5:8" x14ac:dyDescent="0.3">
      <c r="E160" s="1">
        <v>6</v>
      </c>
      <c r="F160" s="1">
        <v>21.8</v>
      </c>
      <c r="G160" s="23">
        <f t="shared" si="7"/>
        <v>33.01</v>
      </c>
      <c r="H160" s="23">
        <f t="shared" si="8"/>
        <v>-11.21</v>
      </c>
    </row>
    <row r="161" spans="5:8" x14ac:dyDescent="0.3">
      <c r="E161" s="1">
        <v>6</v>
      </c>
      <c r="F161" s="1">
        <v>21.628499999999999</v>
      </c>
      <c r="G161" s="23">
        <f t="shared" si="7"/>
        <v>33.01</v>
      </c>
      <c r="H161" s="23">
        <f t="shared" si="8"/>
        <v>-11.38</v>
      </c>
    </row>
    <row r="162" spans="5:8" x14ac:dyDescent="0.3">
      <c r="E162" s="1">
        <v>4.5999999999999996</v>
      </c>
      <c r="F162" s="1">
        <v>21.9</v>
      </c>
      <c r="G162" s="23">
        <f t="shared" si="7"/>
        <v>34.03</v>
      </c>
      <c r="H162" s="23">
        <f t="shared" si="8"/>
        <v>-12.13</v>
      </c>
    </row>
    <row r="163" spans="5:8" x14ac:dyDescent="0.3">
      <c r="E163" s="1">
        <v>5.4</v>
      </c>
      <c r="F163" s="1">
        <v>21.2</v>
      </c>
      <c r="G163" s="23">
        <f t="shared" si="7"/>
        <v>33.450000000000003</v>
      </c>
      <c r="H163" s="23">
        <f t="shared" si="8"/>
        <v>-12.25</v>
      </c>
    </row>
    <row r="164" spans="5:8" x14ac:dyDescent="0.3">
      <c r="E164" s="1">
        <v>6.8</v>
      </c>
      <c r="F164" s="1">
        <v>17.7</v>
      </c>
      <c r="G164" s="23">
        <f t="shared" si="7"/>
        <v>32.43</v>
      </c>
      <c r="H164" s="23">
        <f t="shared" si="8"/>
        <v>-14.73</v>
      </c>
    </row>
    <row r="165" spans="5:8" x14ac:dyDescent="0.3">
      <c r="E165" s="1">
        <v>5.4</v>
      </c>
      <c r="F165" s="1">
        <v>20.6</v>
      </c>
      <c r="G165" s="23">
        <f t="shared" si="7"/>
        <v>33.450000000000003</v>
      </c>
      <c r="H165" s="23">
        <f t="shared" si="8"/>
        <v>-12.85</v>
      </c>
    </row>
    <row r="166" spans="5:8" x14ac:dyDescent="0.3">
      <c r="E166" s="1">
        <v>4.8</v>
      </c>
      <c r="F166" s="1">
        <v>22.8</v>
      </c>
      <c r="G166" s="23">
        <f t="shared" si="7"/>
        <v>33.89</v>
      </c>
      <c r="H166" s="23">
        <f t="shared" si="8"/>
        <v>-11.09</v>
      </c>
    </row>
    <row r="167" spans="5:8" x14ac:dyDescent="0.3">
      <c r="E167" s="1">
        <v>6</v>
      </c>
      <c r="F167" s="1">
        <v>21.8</v>
      </c>
      <c r="G167" s="23">
        <f t="shared" si="7"/>
        <v>33.01</v>
      </c>
      <c r="H167" s="23">
        <f t="shared" si="8"/>
        <v>-11.21</v>
      </c>
    </row>
    <row r="168" spans="5:8" x14ac:dyDescent="0.3">
      <c r="E168" s="1">
        <v>6</v>
      </c>
      <c r="F168" s="1">
        <v>21.651499999999999</v>
      </c>
      <c r="G168" s="23">
        <f t="shared" si="7"/>
        <v>33.01</v>
      </c>
      <c r="H168" s="23">
        <f t="shared" si="8"/>
        <v>-11.36</v>
      </c>
    </row>
    <row r="169" spans="5:8" x14ac:dyDescent="0.3">
      <c r="E169" s="1">
        <v>3.6</v>
      </c>
      <c r="F169" s="1">
        <v>35</v>
      </c>
      <c r="G169" s="23">
        <f t="shared" si="7"/>
        <v>34.76</v>
      </c>
      <c r="H169" s="23">
        <f t="shared" si="8"/>
        <v>0.24</v>
      </c>
    </row>
    <row r="170" spans="5:8" x14ac:dyDescent="0.3">
      <c r="E170" s="1">
        <v>3.6</v>
      </c>
      <c r="F170" s="1">
        <v>35</v>
      </c>
      <c r="G170" s="23">
        <f t="shared" si="7"/>
        <v>34.76</v>
      </c>
      <c r="H170" s="23">
        <f t="shared" si="8"/>
        <v>0.24</v>
      </c>
    </row>
    <row r="171" spans="5:8" x14ac:dyDescent="0.3">
      <c r="E171" s="1">
        <v>2.7</v>
      </c>
      <c r="F171" s="1">
        <v>37</v>
      </c>
      <c r="G171" s="23">
        <f t="shared" si="7"/>
        <v>35.42</v>
      </c>
      <c r="H171" s="23">
        <f t="shared" si="8"/>
        <v>1.58</v>
      </c>
    </row>
    <row r="172" spans="5:8" x14ac:dyDescent="0.3">
      <c r="E172" s="1">
        <v>3.5</v>
      </c>
      <c r="F172" s="1">
        <v>34</v>
      </c>
      <c r="G172" s="23">
        <f t="shared" si="7"/>
        <v>34.840000000000003</v>
      </c>
      <c r="H172" s="23">
        <f t="shared" si="8"/>
        <v>-0.84</v>
      </c>
    </row>
    <row r="173" spans="5:8" x14ac:dyDescent="0.3">
      <c r="E173" s="1">
        <v>3.5</v>
      </c>
      <c r="F173" s="1">
        <v>30.049299999999999</v>
      </c>
      <c r="G173" s="23">
        <f t="shared" si="7"/>
        <v>34.840000000000003</v>
      </c>
      <c r="H173" s="23">
        <f t="shared" si="8"/>
        <v>-4.79</v>
      </c>
    </row>
    <row r="174" spans="5:8" x14ac:dyDescent="0.3">
      <c r="E174" s="1">
        <v>6</v>
      </c>
      <c r="F174" s="1">
        <v>21.7</v>
      </c>
      <c r="G174" s="23">
        <f t="shared" si="7"/>
        <v>33.01</v>
      </c>
      <c r="H174" s="23">
        <f t="shared" si="8"/>
        <v>-11.31</v>
      </c>
    </row>
    <row r="175" spans="5:8" x14ac:dyDescent="0.3">
      <c r="E175" s="1">
        <v>3.6</v>
      </c>
      <c r="F175" s="1">
        <v>32.299999999999997</v>
      </c>
      <c r="G175" s="23">
        <f t="shared" si="7"/>
        <v>34.76</v>
      </c>
      <c r="H175" s="23">
        <f t="shared" si="8"/>
        <v>-2.46</v>
      </c>
    </row>
    <row r="176" spans="5:8" x14ac:dyDescent="0.3">
      <c r="E176" s="1">
        <v>5.7</v>
      </c>
      <c r="F176" s="1">
        <v>27.2</v>
      </c>
      <c r="G176" s="23">
        <f t="shared" si="7"/>
        <v>33.229999999999997</v>
      </c>
      <c r="H176" s="23">
        <f t="shared" si="8"/>
        <v>-6.03</v>
      </c>
    </row>
    <row r="177" spans="5:8" x14ac:dyDescent="0.3">
      <c r="E177" s="1">
        <v>2</v>
      </c>
      <c r="F177" s="1">
        <v>36.799999999999997</v>
      </c>
      <c r="G177" s="23">
        <f t="shared" si="7"/>
        <v>35.93</v>
      </c>
      <c r="H177" s="23">
        <f t="shared" si="8"/>
        <v>0.87</v>
      </c>
    </row>
    <row r="178" spans="5:8" x14ac:dyDescent="0.3">
      <c r="E178" s="1">
        <v>3.6</v>
      </c>
      <c r="F178" s="1">
        <v>35.5</v>
      </c>
      <c r="G178" s="23">
        <f t="shared" si="7"/>
        <v>34.76</v>
      </c>
      <c r="H178" s="23">
        <f t="shared" si="8"/>
        <v>0.74</v>
      </c>
    </row>
    <row r="179" spans="5:8" x14ac:dyDescent="0.3">
      <c r="E179" s="1">
        <v>3.7</v>
      </c>
      <c r="F179" s="1">
        <v>30.4</v>
      </c>
      <c r="G179" s="23">
        <f t="shared" si="7"/>
        <v>34.69</v>
      </c>
      <c r="H179" s="23">
        <f t="shared" si="8"/>
        <v>-4.29</v>
      </c>
    </row>
    <row r="180" spans="5:8" x14ac:dyDescent="0.3">
      <c r="E180" s="1">
        <v>4</v>
      </c>
      <c r="F180" s="1">
        <v>29.4</v>
      </c>
      <c r="G180" s="23">
        <f t="shared" si="7"/>
        <v>34.47</v>
      </c>
      <c r="H180" s="23">
        <f t="shared" si="8"/>
        <v>-5.07</v>
      </c>
    </row>
    <row r="181" spans="5:8" x14ac:dyDescent="0.3">
      <c r="E181" s="1">
        <v>3.5</v>
      </c>
      <c r="F181" s="1">
        <v>34.762999999999998</v>
      </c>
      <c r="G181" s="23">
        <f t="shared" si="7"/>
        <v>34.840000000000003</v>
      </c>
      <c r="H181" s="23">
        <f t="shared" si="8"/>
        <v>-0.08</v>
      </c>
    </row>
    <row r="182" spans="5:8" x14ac:dyDescent="0.3">
      <c r="E182" s="1">
        <v>3.5</v>
      </c>
      <c r="F182" s="1">
        <v>34.767499999999998</v>
      </c>
      <c r="G182" s="23">
        <f t="shared" si="7"/>
        <v>34.840000000000003</v>
      </c>
      <c r="H182" s="23">
        <f t="shared" si="8"/>
        <v>-7.0000000000000007E-2</v>
      </c>
    </row>
    <row r="183" spans="5:8" x14ac:dyDescent="0.3">
      <c r="E183" s="1">
        <v>6</v>
      </c>
      <c r="F183" s="1">
        <v>32.799999999999997</v>
      </c>
      <c r="G183" s="23">
        <f t="shared" si="7"/>
        <v>33.01</v>
      </c>
      <c r="H183" s="23">
        <f t="shared" si="8"/>
        <v>-0.21</v>
      </c>
    </row>
    <row r="184" spans="5:8" x14ac:dyDescent="0.3">
      <c r="E184" s="1">
        <v>6</v>
      </c>
      <c r="F184" s="1">
        <v>21.7</v>
      </c>
      <c r="G184" s="23">
        <f t="shared" si="7"/>
        <v>33.01</v>
      </c>
      <c r="H184" s="23">
        <f t="shared" si="8"/>
        <v>-11.31</v>
      </c>
    </row>
    <row r="185" spans="5:8" x14ac:dyDescent="0.3">
      <c r="E185" s="1">
        <v>2.4</v>
      </c>
      <c r="F185" s="1">
        <v>40.299999999999997</v>
      </c>
      <c r="G185" s="23">
        <f t="shared" si="7"/>
        <v>35.64</v>
      </c>
      <c r="H185" s="23">
        <f t="shared" si="8"/>
        <v>4.66</v>
      </c>
    </row>
    <row r="186" spans="5:8" x14ac:dyDescent="0.3">
      <c r="E186" s="1">
        <v>2.4</v>
      </c>
      <c r="F186" s="1">
        <v>37.299999999999997</v>
      </c>
      <c r="G186" s="23">
        <f t="shared" si="7"/>
        <v>35.64</v>
      </c>
      <c r="H186" s="23">
        <f t="shared" si="8"/>
        <v>1.66</v>
      </c>
    </row>
    <row r="187" spans="5:8" x14ac:dyDescent="0.3">
      <c r="E187" s="1">
        <v>3.5</v>
      </c>
      <c r="F187" s="1">
        <v>35.799999999999997</v>
      </c>
      <c r="G187" s="23">
        <f t="shared" si="7"/>
        <v>34.840000000000003</v>
      </c>
      <c r="H187" s="23">
        <f t="shared" si="8"/>
        <v>0.96</v>
      </c>
    </row>
    <row r="188" spans="5:8" x14ac:dyDescent="0.3">
      <c r="E188" s="1">
        <v>5.4</v>
      </c>
      <c r="F188" s="1">
        <v>24.1556</v>
      </c>
      <c r="G188" s="23">
        <f t="shared" si="7"/>
        <v>33.450000000000003</v>
      </c>
      <c r="H188" s="23">
        <f t="shared" si="8"/>
        <v>-9.2899999999999991</v>
      </c>
    </row>
    <row r="189" spans="5:8" x14ac:dyDescent="0.3">
      <c r="E189" s="1">
        <v>2</v>
      </c>
      <c r="F189" s="1">
        <v>43.2</v>
      </c>
      <c r="G189" s="23">
        <f t="shared" si="7"/>
        <v>35.93</v>
      </c>
      <c r="H189" s="23">
        <f t="shared" si="8"/>
        <v>7.27</v>
      </c>
    </row>
    <row r="190" spans="5:8" x14ac:dyDescent="0.3">
      <c r="E190" s="1">
        <v>2</v>
      </c>
      <c r="F190" s="1">
        <f>ROUND(42.9733,2)</f>
        <v>42.97</v>
      </c>
      <c r="G190" s="23">
        <f t="shared" si="7"/>
        <v>35.93</v>
      </c>
      <c r="H190" s="23">
        <f t="shared" si="8"/>
        <v>7.04</v>
      </c>
    </row>
    <row r="191" spans="5:8" x14ac:dyDescent="0.3">
      <c r="E191" s="1">
        <v>3.2</v>
      </c>
      <c r="F191" s="1">
        <f>ROUND(34.5424,2)</f>
        <v>34.54</v>
      </c>
      <c r="G191" s="23">
        <f t="shared" si="7"/>
        <v>35.049999999999997</v>
      </c>
      <c r="H191" s="23">
        <f t="shared" si="8"/>
        <v>-0.51</v>
      </c>
    </row>
    <row r="192" spans="5:8" x14ac:dyDescent="0.3">
      <c r="E192" s="1">
        <v>3.2</v>
      </c>
      <c r="F192" s="1">
        <f>ROUND(34.5424,2)</f>
        <v>34.54</v>
      </c>
      <c r="G192" s="23">
        <f t="shared" si="7"/>
        <v>35.049999999999997</v>
      </c>
      <c r="H192" s="23">
        <f t="shared" si="8"/>
        <v>-0.51</v>
      </c>
    </row>
    <row r="193" spans="5:8" x14ac:dyDescent="0.3">
      <c r="E193" s="1">
        <v>3</v>
      </c>
      <c r="F193" s="1">
        <v>35.51</v>
      </c>
      <c r="G193" s="23">
        <f t="shared" si="7"/>
        <v>35.200000000000003</v>
      </c>
      <c r="H193" s="23">
        <f t="shared" si="8"/>
        <v>0.31</v>
      </c>
    </row>
    <row r="194" spans="5:8" x14ac:dyDescent="0.3">
      <c r="E194" s="1">
        <v>3</v>
      </c>
      <c r="F194" s="1">
        <v>35.99</v>
      </c>
      <c r="G194" s="23">
        <f t="shared" si="7"/>
        <v>35.200000000000003</v>
      </c>
      <c r="H194" s="23">
        <f t="shared" si="8"/>
        <v>0.79</v>
      </c>
    </row>
    <row r="195" spans="5:8" x14ac:dyDescent="0.3">
      <c r="E195" s="1">
        <v>3</v>
      </c>
      <c r="F195" s="1">
        <v>32.29</v>
      </c>
      <c r="G195" s="23">
        <f t="shared" ref="G195:G246" si="9">ROUND($C$2+($B$2*E195),2)</f>
        <v>35.200000000000003</v>
      </c>
      <c r="H195" s="23">
        <f t="shared" ref="H195:H246" si="10">ROUND(F195-G195,2)</f>
        <v>-2.91</v>
      </c>
    </row>
    <row r="196" spans="5:8" x14ac:dyDescent="0.3">
      <c r="E196" s="1">
        <v>4.4000000000000004</v>
      </c>
      <c r="F196" s="1">
        <v>28.17</v>
      </c>
      <c r="G196" s="23">
        <f t="shared" si="9"/>
        <v>34.18</v>
      </c>
      <c r="H196" s="23">
        <f t="shared" si="10"/>
        <v>-6.01</v>
      </c>
    </row>
    <row r="197" spans="5:8" x14ac:dyDescent="0.3">
      <c r="E197" s="1">
        <v>6</v>
      </c>
      <c r="F197" s="1">
        <v>32.4</v>
      </c>
      <c r="G197" s="23">
        <f t="shared" si="9"/>
        <v>33.01</v>
      </c>
      <c r="H197" s="23">
        <f t="shared" si="10"/>
        <v>-0.61</v>
      </c>
    </row>
    <row r="198" spans="5:8" x14ac:dyDescent="0.3">
      <c r="E198" s="1">
        <v>6.2</v>
      </c>
      <c r="F198" s="1">
        <v>24.2</v>
      </c>
      <c r="G198" s="23">
        <f t="shared" si="9"/>
        <v>32.86</v>
      </c>
      <c r="H198" s="23">
        <f t="shared" si="10"/>
        <v>-8.66</v>
      </c>
    </row>
    <row r="199" spans="5:8" x14ac:dyDescent="0.3">
      <c r="E199" s="1">
        <v>6.2</v>
      </c>
      <c r="F199" s="1">
        <v>24.2</v>
      </c>
      <c r="G199" s="23">
        <f t="shared" si="9"/>
        <v>32.86</v>
      </c>
      <c r="H199" s="23">
        <f t="shared" si="10"/>
        <v>-8.66</v>
      </c>
    </row>
    <row r="200" spans="5:8" x14ac:dyDescent="0.3">
      <c r="E200" s="1">
        <v>5.3</v>
      </c>
      <c r="F200" s="1">
        <v>29</v>
      </c>
      <c r="G200" s="23">
        <f t="shared" si="9"/>
        <v>33.520000000000003</v>
      </c>
      <c r="H200" s="23">
        <f t="shared" si="10"/>
        <v>-4.5199999999999996</v>
      </c>
    </row>
    <row r="201" spans="5:8" x14ac:dyDescent="0.3">
      <c r="E201" s="1">
        <v>5.3</v>
      </c>
      <c r="F201" s="1">
        <v>29</v>
      </c>
      <c r="G201" s="23">
        <f t="shared" si="9"/>
        <v>33.520000000000003</v>
      </c>
      <c r="H201" s="23">
        <f t="shared" si="10"/>
        <v>-4.5199999999999996</v>
      </c>
    </row>
    <row r="202" spans="5:8" x14ac:dyDescent="0.3">
      <c r="E202" s="1">
        <v>6</v>
      </c>
      <c r="F202" s="1">
        <v>21.2</v>
      </c>
      <c r="G202" s="23">
        <f t="shared" si="9"/>
        <v>33.01</v>
      </c>
      <c r="H202" s="23">
        <f t="shared" si="10"/>
        <v>-11.81</v>
      </c>
    </row>
    <row r="203" spans="5:8" x14ac:dyDescent="0.3">
      <c r="E203" s="1">
        <v>3.6</v>
      </c>
      <c r="F203" s="1">
        <v>31.2</v>
      </c>
      <c r="G203" s="23">
        <f t="shared" si="9"/>
        <v>34.76</v>
      </c>
      <c r="H203" s="23">
        <f t="shared" si="10"/>
        <v>-3.56</v>
      </c>
    </row>
    <row r="204" spans="5:8" x14ac:dyDescent="0.3">
      <c r="E204" s="1">
        <v>5.7</v>
      </c>
      <c r="F204" s="1">
        <v>27.29</v>
      </c>
      <c r="G204" s="23">
        <f t="shared" si="9"/>
        <v>33.229999999999997</v>
      </c>
      <c r="H204" s="23">
        <f t="shared" si="10"/>
        <v>-5.94</v>
      </c>
    </row>
    <row r="205" spans="5:8" x14ac:dyDescent="0.3">
      <c r="E205" s="1">
        <v>3.6</v>
      </c>
      <c r="F205" s="1">
        <v>32.9</v>
      </c>
      <c r="G205" s="23">
        <f t="shared" si="9"/>
        <v>34.76</v>
      </c>
      <c r="H205" s="23">
        <f t="shared" si="10"/>
        <v>-1.86</v>
      </c>
    </row>
    <row r="206" spans="5:8" x14ac:dyDescent="0.3">
      <c r="E206" s="1">
        <v>3.7</v>
      </c>
      <c r="F206" s="1">
        <v>28.5</v>
      </c>
      <c r="G206" s="23">
        <f t="shared" si="9"/>
        <v>34.69</v>
      </c>
      <c r="H206" s="23">
        <f t="shared" si="10"/>
        <v>-6.19</v>
      </c>
    </row>
    <row r="207" spans="5:8" x14ac:dyDescent="0.3">
      <c r="E207" s="1">
        <v>4</v>
      </c>
      <c r="F207" s="1">
        <v>28.5</v>
      </c>
      <c r="G207" s="23">
        <f t="shared" si="9"/>
        <v>34.47</v>
      </c>
      <c r="H207" s="23">
        <f t="shared" si="10"/>
        <v>-5.97</v>
      </c>
    </row>
    <row r="208" spans="5:8" x14ac:dyDescent="0.3">
      <c r="E208" s="1">
        <v>6</v>
      </c>
      <c r="F208" s="1">
        <v>32.4</v>
      </c>
      <c r="G208" s="23">
        <f t="shared" si="9"/>
        <v>33.01</v>
      </c>
      <c r="H208" s="23">
        <f t="shared" si="10"/>
        <v>-0.61</v>
      </c>
    </row>
    <row r="209" spans="5:8" x14ac:dyDescent="0.3">
      <c r="E209" s="1">
        <v>5.3</v>
      </c>
      <c r="F209" s="1">
        <v>29</v>
      </c>
      <c r="G209" s="23">
        <f t="shared" si="9"/>
        <v>33.520000000000003</v>
      </c>
      <c r="H209" s="23">
        <f t="shared" si="10"/>
        <v>-4.5199999999999996</v>
      </c>
    </row>
    <row r="210" spans="5:8" x14ac:dyDescent="0.3">
      <c r="E210" s="1">
        <v>6.2</v>
      </c>
      <c r="F210" s="1">
        <v>24.2</v>
      </c>
      <c r="G210" s="23">
        <f t="shared" si="9"/>
        <v>32.86</v>
      </c>
      <c r="H210" s="23">
        <f t="shared" si="10"/>
        <v>-8.66</v>
      </c>
    </row>
    <row r="211" spans="5:8" x14ac:dyDescent="0.3">
      <c r="E211" s="1">
        <v>6</v>
      </c>
      <c r="F211" s="1">
        <v>21.2</v>
      </c>
      <c r="G211" s="23">
        <f t="shared" si="9"/>
        <v>33.01</v>
      </c>
      <c r="H211" s="23">
        <f t="shared" si="10"/>
        <v>-11.81</v>
      </c>
    </row>
    <row r="212" spans="5:8" x14ac:dyDescent="0.3">
      <c r="E212" s="1">
        <v>5</v>
      </c>
      <c r="F212" s="1">
        <v>27.44</v>
      </c>
      <c r="G212" s="23">
        <f t="shared" si="9"/>
        <v>33.74</v>
      </c>
      <c r="H212" s="23">
        <f t="shared" si="10"/>
        <v>-6.3</v>
      </c>
    </row>
    <row r="213" spans="5:8" x14ac:dyDescent="0.3">
      <c r="E213" s="1">
        <v>2.4</v>
      </c>
      <c r="F213" s="1">
        <v>37.4</v>
      </c>
      <c r="G213" s="23">
        <f t="shared" si="9"/>
        <v>35.64</v>
      </c>
      <c r="H213" s="23">
        <f t="shared" si="10"/>
        <v>1.76</v>
      </c>
    </row>
    <row r="214" spans="5:8" x14ac:dyDescent="0.3">
      <c r="E214" s="1">
        <v>3.5</v>
      </c>
      <c r="F214" s="1">
        <v>34.9</v>
      </c>
      <c r="G214" s="23">
        <f t="shared" si="9"/>
        <v>34.840000000000003</v>
      </c>
      <c r="H214" s="23">
        <f t="shared" si="10"/>
        <v>0.06</v>
      </c>
    </row>
    <row r="215" spans="5:8" x14ac:dyDescent="0.3">
      <c r="E215" s="1">
        <v>5</v>
      </c>
      <c r="F215" s="1">
        <v>24.79</v>
      </c>
      <c r="G215" s="23">
        <f t="shared" si="9"/>
        <v>33.74</v>
      </c>
      <c r="H215" s="23">
        <f t="shared" si="10"/>
        <v>-8.9499999999999993</v>
      </c>
    </row>
    <row r="216" spans="5:8" x14ac:dyDescent="0.3">
      <c r="E216" s="1">
        <v>5</v>
      </c>
      <c r="F216" s="1">
        <v>23.6</v>
      </c>
      <c r="G216" s="23">
        <f t="shared" si="9"/>
        <v>33.74</v>
      </c>
      <c r="H216" s="23">
        <f t="shared" si="10"/>
        <v>-10.14</v>
      </c>
    </row>
    <row r="217" spans="5:8" x14ac:dyDescent="0.3">
      <c r="E217" s="1">
        <v>3</v>
      </c>
      <c r="F217" s="1">
        <v>31.5</v>
      </c>
      <c r="G217" s="23">
        <f t="shared" si="9"/>
        <v>35.200000000000003</v>
      </c>
      <c r="H217" s="23">
        <f t="shared" si="10"/>
        <v>-3.7</v>
      </c>
    </row>
    <row r="218" spans="5:8" x14ac:dyDescent="0.3">
      <c r="E218" s="1">
        <v>3</v>
      </c>
      <c r="F218" s="1">
        <v>34.4</v>
      </c>
      <c r="G218" s="23">
        <f t="shared" si="9"/>
        <v>35.200000000000003</v>
      </c>
      <c r="H218" s="23">
        <f t="shared" si="10"/>
        <v>-0.8</v>
      </c>
    </row>
    <row r="219" spans="5:8" x14ac:dyDescent="0.3">
      <c r="E219" s="1">
        <v>3</v>
      </c>
      <c r="F219" s="1">
        <v>33.299999999999997</v>
      </c>
      <c r="G219" s="23">
        <f t="shared" si="9"/>
        <v>35.200000000000003</v>
      </c>
      <c r="H219" s="23">
        <f t="shared" si="10"/>
        <v>-1.9</v>
      </c>
    </row>
    <row r="220" spans="5:8" x14ac:dyDescent="0.3">
      <c r="E220" s="1">
        <v>2</v>
      </c>
      <c r="F220" s="1">
        <v>41.2</v>
      </c>
      <c r="G220" s="23">
        <f t="shared" si="9"/>
        <v>35.93</v>
      </c>
      <c r="H220" s="23">
        <f t="shared" si="10"/>
        <v>5.27</v>
      </c>
    </row>
    <row r="221" spans="5:8" x14ac:dyDescent="0.3">
      <c r="E221" s="1">
        <v>3</v>
      </c>
      <c r="F221" s="1">
        <v>33.119999999999997</v>
      </c>
      <c r="G221" s="23">
        <f t="shared" si="9"/>
        <v>35.200000000000003</v>
      </c>
      <c r="H221" s="23">
        <f t="shared" si="10"/>
        <v>-2.08</v>
      </c>
    </row>
    <row r="222" spans="5:8" x14ac:dyDescent="0.3">
      <c r="E222" s="1">
        <v>2.5</v>
      </c>
      <c r="F222" s="1">
        <v>32.799999999999997</v>
      </c>
      <c r="G222" s="23">
        <f t="shared" si="9"/>
        <v>35.57</v>
      </c>
      <c r="H222" s="23">
        <f t="shared" si="10"/>
        <v>-2.77</v>
      </c>
    </row>
    <row r="223" spans="5:8" x14ac:dyDescent="0.3">
      <c r="E223" s="1">
        <v>2.5</v>
      </c>
      <c r="F223" s="1">
        <v>37.6</v>
      </c>
      <c r="G223" s="23">
        <f t="shared" si="9"/>
        <v>35.57</v>
      </c>
      <c r="H223" s="23">
        <f t="shared" si="10"/>
        <v>2.0299999999999998</v>
      </c>
    </row>
    <row r="224" spans="5:8" x14ac:dyDescent="0.3">
      <c r="E224" s="1">
        <v>2.5</v>
      </c>
      <c r="F224" s="1">
        <v>37.04</v>
      </c>
      <c r="G224" s="23">
        <f t="shared" si="9"/>
        <v>35.57</v>
      </c>
      <c r="H224" s="23">
        <f t="shared" si="10"/>
        <v>1.47</v>
      </c>
    </row>
    <row r="225" spans="5:8" x14ac:dyDescent="0.3">
      <c r="E225" s="1">
        <v>2.5</v>
      </c>
      <c r="F225" s="1">
        <v>40.11</v>
      </c>
      <c r="G225" s="23">
        <f t="shared" si="9"/>
        <v>35.57</v>
      </c>
      <c r="H225" s="23">
        <f t="shared" si="10"/>
        <v>4.54</v>
      </c>
    </row>
    <row r="226" spans="5:8" x14ac:dyDescent="0.3">
      <c r="E226" s="1">
        <v>2.5</v>
      </c>
      <c r="F226" s="1">
        <v>37.14</v>
      </c>
      <c r="G226" s="23">
        <f t="shared" si="9"/>
        <v>35.57</v>
      </c>
      <c r="H226" s="23">
        <f t="shared" si="10"/>
        <v>1.57</v>
      </c>
    </row>
    <row r="227" spans="5:8" x14ac:dyDescent="0.3">
      <c r="E227" s="1">
        <v>3.6</v>
      </c>
      <c r="F227" s="1">
        <v>34.26</v>
      </c>
      <c r="G227" s="23">
        <f t="shared" si="9"/>
        <v>34.76</v>
      </c>
      <c r="H227" s="23">
        <f t="shared" si="10"/>
        <v>-0.5</v>
      </c>
    </row>
    <row r="228" spans="5:8" x14ac:dyDescent="0.3">
      <c r="E228" s="1">
        <v>3.6</v>
      </c>
      <c r="F228" s="1">
        <v>29.5</v>
      </c>
      <c r="G228" s="23">
        <f t="shared" si="9"/>
        <v>34.76</v>
      </c>
      <c r="H228" s="23">
        <f t="shared" si="10"/>
        <v>-5.26</v>
      </c>
    </row>
    <row r="229" spans="5:8" x14ac:dyDescent="0.3">
      <c r="E229" s="1">
        <v>3</v>
      </c>
      <c r="F229" s="1">
        <v>33.200000000000003</v>
      </c>
      <c r="G229" s="23">
        <f t="shared" si="9"/>
        <v>35.200000000000003</v>
      </c>
      <c r="H229" s="23">
        <f t="shared" si="10"/>
        <v>-2</v>
      </c>
    </row>
    <row r="230" spans="5:8" x14ac:dyDescent="0.3">
      <c r="E230" s="1">
        <v>1.8</v>
      </c>
      <c r="F230" s="1">
        <v>49.1</v>
      </c>
      <c r="G230" s="23">
        <f t="shared" si="9"/>
        <v>36.08</v>
      </c>
      <c r="H230" s="23">
        <f t="shared" si="10"/>
        <v>13.02</v>
      </c>
    </row>
    <row r="231" spans="5:8" x14ac:dyDescent="0.3">
      <c r="E231" s="1">
        <v>1.8</v>
      </c>
      <c r="F231" s="1">
        <v>50.8</v>
      </c>
      <c r="G231" s="23">
        <f t="shared" si="9"/>
        <v>36.08</v>
      </c>
      <c r="H231" s="23">
        <f t="shared" si="10"/>
        <v>14.72</v>
      </c>
    </row>
    <row r="232" spans="5:8" x14ac:dyDescent="0.3">
      <c r="E232" s="1">
        <v>4.5999999999999996</v>
      </c>
      <c r="F232" s="1">
        <v>21.9</v>
      </c>
      <c r="G232" s="23">
        <f t="shared" si="9"/>
        <v>34.03</v>
      </c>
      <c r="H232" s="23">
        <f t="shared" si="10"/>
        <v>-12.13</v>
      </c>
    </row>
    <row r="233" spans="5:8" x14ac:dyDescent="0.3">
      <c r="E233" s="1">
        <v>4.5999999999999996</v>
      </c>
      <c r="F233" s="1">
        <v>24.3</v>
      </c>
      <c r="G233" s="23">
        <f t="shared" si="9"/>
        <v>34.03</v>
      </c>
      <c r="H233" s="23">
        <f t="shared" si="10"/>
        <v>-9.73</v>
      </c>
    </row>
    <row r="234" spans="5:8" x14ac:dyDescent="0.3">
      <c r="E234" s="1">
        <v>2</v>
      </c>
      <c r="F234" s="1">
        <v>48.7</v>
      </c>
      <c r="G234" s="23">
        <f t="shared" si="9"/>
        <v>35.93</v>
      </c>
      <c r="H234" s="23">
        <f t="shared" si="10"/>
        <v>12.77</v>
      </c>
    </row>
    <row r="235" spans="5:8" x14ac:dyDescent="0.3">
      <c r="E235" s="1">
        <v>2</v>
      </c>
      <c r="F235" s="1">
        <v>46.2</v>
      </c>
      <c r="G235" s="23">
        <f t="shared" si="9"/>
        <v>35.93</v>
      </c>
      <c r="H235" s="23">
        <f t="shared" si="10"/>
        <v>10.27</v>
      </c>
    </row>
    <row r="236" spans="5:8" x14ac:dyDescent="0.3">
      <c r="E236" s="1">
        <v>2.4</v>
      </c>
      <c r="F236" s="1">
        <v>43.43</v>
      </c>
      <c r="G236" s="23">
        <f t="shared" si="9"/>
        <v>35.64</v>
      </c>
      <c r="H236" s="23">
        <f t="shared" si="10"/>
        <v>7.79</v>
      </c>
    </row>
    <row r="237" spans="5:8" x14ac:dyDescent="0.3">
      <c r="E237" s="1">
        <v>2.4</v>
      </c>
      <c r="F237" s="1">
        <v>44.8</v>
      </c>
      <c r="G237" s="23">
        <f t="shared" si="9"/>
        <v>35.64</v>
      </c>
      <c r="H237" s="23">
        <f t="shared" si="10"/>
        <v>9.16</v>
      </c>
    </row>
    <row r="238" spans="5:8" x14ac:dyDescent="0.3">
      <c r="E238" s="1">
        <v>2.4</v>
      </c>
      <c r="F238" s="1">
        <v>59.9</v>
      </c>
      <c r="G238" s="23">
        <f t="shared" si="9"/>
        <v>35.64</v>
      </c>
      <c r="H238" s="23">
        <f t="shared" si="10"/>
        <v>24.26</v>
      </c>
    </row>
    <row r="239" spans="5:8" x14ac:dyDescent="0.3">
      <c r="E239" s="1">
        <v>2</v>
      </c>
      <c r="F239" s="1">
        <v>51.79</v>
      </c>
      <c r="G239" s="23">
        <f t="shared" si="9"/>
        <v>35.93</v>
      </c>
      <c r="H239" s="23">
        <f t="shared" si="10"/>
        <v>15.86</v>
      </c>
    </row>
    <row r="240" spans="5:8" x14ac:dyDescent="0.3">
      <c r="E240" s="1">
        <v>3.5</v>
      </c>
      <c r="F240" s="1">
        <v>34.03</v>
      </c>
      <c r="G240" s="23">
        <f t="shared" si="9"/>
        <v>34.840000000000003</v>
      </c>
      <c r="H240" s="23">
        <f t="shared" si="10"/>
        <v>-0.81</v>
      </c>
    </row>
    <row r="241" spans="5:8" x14ac:dyDescent="0.3">
      <c r="E241" s="1">
        <v>2</v>
      </c>
      <c r="F241" s="1">
        <v>39.44</v>
      </c>
      <c r="G241" s="23">
        <f t="shared" si="9"/>
        <v>35.93</v>
      </c>
      <c r="H241" s="23">
        <f t="shared" si="10"/>
        <v>3.51</v>
      </c>
    </row>
    <row r="242" spans="5:8" x14ac:dyDescent="0.3">
      <c r="E242" s="1">
        <v>2</v>
      </c>
      <c r="F242" s="1">
        <v>46.9</v>
      </c>
      <c r="G242" s="23">
        <f t="shared" si="9"/>
        <v>35.93</v>
      </c>
      <c r="H242" s="23">
        <f t="shared" si="10"/>
        <v>10.97</v>
      </c>
    </row>
    <row r="243" spans="5:8" x14ac:dyDescent="0.3">
      <c r="E243" s="1">
        <v>2.8</v>
      </c>
      <c r="F243" s="1">
        <v>30.3</v>
      </c>
      <c r="G243" s="23">
        <f t="shared" si="9"/>
        <v>35.35</v>
      </c>
      <c r="H243" s="23">
        <f t="shared" si="10"/>
        <v>-5.05</v>
      </c>
    </row>
    <row r="244" spans="5:8" x14ac:dyDescent="0.3">
      <c r="E244" s="1">
        <v>3</v>
      </c>
      <c r="F244" s="1">
        <v>31.3</v>
      </c>
      <c r="G244" s="23">
        <f t="shared" si="9"/>
        <v>35.200000000000003</v>
      </c>
      <c r="H244" s="23">
        <f t="shared" si="10"/>
        <v>-3.9</v>
      </c>
    </row>
    <row r="245" spans="5:8" x14ac:dyDescent="0.3">
      <c r="E245" s="1">
        <v>3</v>
      </c>
      <c r="F245" s="1">
        <v>34.4</v>
      </c>
      <c r="G245" s="23">
        <f t="shared" si="9"/>
        <v>35.200000000000003</v>
      </c>
      <c r="H245" s="23">
        <f t="shared" si="10"/>
        <v>-0.8</v>
      </c>
    </row>
    <row r="246" spans="5:8" x14ac:dyDescent="0.3">
      <c r="E246" s="1">
        <v>2.4</v>
      </c>
      <c r="F246" s="1">
        <v>56.3</v>
      </c>
      <c r="G246" s="23">
        <f t="shared" si="9"/>
        <v>35.64</v>
      </c>
      <c r="H246" s="23">
        <f t="shared" si="10"/>
        <v>20.66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Z251"/>
  <sheetViews>
    <sheetView tabSelected="1" topLeftCell="A190" workbookViewId="0">
      <selection sqref="A1:S1"/>
    </sheetView>
  </sheetViews>
  <sheetFormatPr defaultRowHeight="14.4" x14ac:dyDescent="0.3"/>
  <cols>
    <col min="1" max="1" width="11" customWidth="1"/>
    <col min="5" max="5" width="27.109375" customWidth="1"/>
    <col min="6" max="6" width="10.6640625" customWidth="1"/>
    <col min="7" max="7" width="8.88671875" customWidth="1"/>
    <col min="8" max="8" width="27.109375" customWidth="1"/>
    <col min="12" max="12" width="26.21875" customWidth="1"/>
    <col min="13" max="13" width="12.33203125" customWidth="1"/>
    <col min="14" max="14" width="13.21875" customWidth="1"/>
    <col min="15" max="15" width="15.44140625" customWidth="1"/>
    <col min="16" max="16" width="18.33203125" customWidth="1"/>
    <col min="18" max="18" width="19.109375" bestFit="1" customWidth="1"/>
    <col min="19" max="19" width="35" customWidth="1"/>
    <col min="21" max="21" width="17.6640625" customWidth="1"/>
    <col min="22" max="22" width="8.88671875" customWidth="1"/>
    <col min="23" max="23" width="0.77734375" customWidth="1"/>
    <col min="24" max="24" width="36" customWidth="1"/>
  </cols>
  <sheetData>
    <row r="1" spans="1:26" ht="15.6" thickBot="1" x14ac:dyDescent="0.35">
      <c r="A1" s="65" t="s">
        <v>46</v>
      </c>
      <c r="B1" s="69"/>
      <c r="C1" s="69"/>
      <c r="D1" s="69"/>
      <c r="E1" s="73" t="s">
        <v>47</v>
      </c>
      <c r="F1" s="69"/>
      <c r="G1" s="69"/>
      <c r="H1" s="73" t="s">
        <v>53</v>
      </c>
      <c r="I1" s="69"/>
      <c r="J1" s="69"/>
      <c r="K1" s="69"/>
      <c r="L1" s="73" t="s">
        <v>61</v>
      </c>
      <c r="M1" s="74"/>
      <c r="N1" s="73" t="s">
        <v>54</v>
      </c>
      <c r="O1" s="73" t="s">
        <v>55</v>
      </c>
      <c r="P1" s="75"/>
      <c r="Q1" s="69"/>
      <c r="R1" s="76" t="s">
        <v>56</v>
      </c>
      <c r="S1" s="77" t="s">
        <v>57</v>
      </c>
      <c r="T1" s="72"/>
      <c r="U1" s="4"/>
      <c r="V1" s="4"/>
      <c r="W1" s="3"/>
      <c r="X1" s="4"/>
      <c r="Z1" s="42"/>
    </row>
    <row r="2" spans="1:26" x14ac:dyDescent="0.3">
      <c r="E2">
        <v>0.65</v>
      </c>
      <c r="H2">
        <f>ROUND(CORREL(F6:F248, F7:F249),2)</f>
        <v>-0.18</v>
      </c>
      <c r="L2">
        <v>1.8</v>
      </c>
      <c r="N2">
        <v>-4.3499999999999996</v>
      </c>
      <c r="O2">
        <v>17.77</v>
      </c>
    </row>
    <row r="3" spans="1:26" x14ac:dyDescent="0.3">
      <c r="C3" s="61" t="s">
        <v>48</v>
      </c>
      <c r="D3" s="62"/>
      <c r="E3" s="62"/>
      <c r="F3" s="62"/>
      <c r="G3" s="62"/>
      <c r="H3" s="62"/>
      <c r="I3" s="63"/>
      <c r="J3" s="37"/>
      <c r="M3" s="38"/>
      <c r="N3" s="38"/>
      <c r="O3" s="38"/>
      <c r="P3" s="26" t="s">
        <v>58</v>
      </c>
      <c r="R3" s="39">
        <f>SKEW(C6:C249)</f>
        <v>0.17717728057422272</v>
      </c>
      <c r="S3" s="41">
        <v>0.36411100000000002</v>
      </c>
      <c r="T3" s="39"/>
      <c r="V3" s="40"/>
    </row>
    <row r="4" spans="1:26" ht="16.8" x14ac:dyDescent="0.35">
      <c r="A4" s="1" t="s">
        <v>0</v>
      </c>
      <c r="B4" s="1" t="s">
        <v>2</v>
      </c>
      <c r="C4" s="35" t="s">
        <v>0</v>
      </c>
      <c r="D4" s="35" t="s">
        <v>2</v>
      </c>
      <c r="E4" s="35" t="s">
        <v>49</v>
      </c>
      <c r="F4" s="35" t="s">
        <v>50</v>
      </c>
      <c r="G4" s="35" t="s">
        <v>51</v>
      </c>
      <c r="H4" s="35" t="s">
        <v>41</v>
      </c>
      <c r="I4" s="36" t="s">
        <v>52</v>
      </c>
      <c r="J4" s="36" t="s">
        <v>52</v>
      </c>
      <c r="M4" s="38"/>
      <c r="N4" s="38"/>
      <c r="O4" s="38"/>
      <c r="P4" s="26" t="s">
        <v>59</v>
      </c>
      <c r="R4" s="39">
        <f>KURT(C6:C249)</f>
        <v>1.1242393022590838</v>
      </c>
      <c r="S4" s="41">
        <v>-0.98451</v>
      </c>
      <c r="T4" s="39"/>
      <c r="V4" s="40"/>
    </row>
    <row r="5" spans="1:26" x14ac:dyDescent="0.3">
      <c r="A5" s="1">
        <v>5.9</v>
      </c>
      <c r="B5" s="1">
        <f>ROUND(22.9258, 2)</f>
        <v>22.93</v>
      </c>
      <c r="L5" t="s">
        <v>31</v>
      </c>
      <c r="M5" s="38"/>
      <c r="N5" s="38">
        <f>ROUND(AVERAGE(F6:F249), 2)</f>
        <v>0</v>
      </c>
      <c r="O5" s="38"/>
      <c r="R5" s="39"/>
      <c r="S5" s="39"/>
      <c r="T5" s="39"/>
      <c r="V5" s="40"/>
    </row>
    <row r="6" spans="1:26" x14ac:dyDescent="0.3">
      <c r="A6" s="1">
        <v>4.2</v>
      </c>
      <c r="B6" s="1">
        <f>ROUND(26.7678,2)</f>
        <v>26.77</v>
      </c>
      <c r="C6" s="34">
        <f>A6-$E$2*A5</f>
        <v>0.36499999999999977</v>
      </c>
      <c r="D6" s="34">
        <f>B6-($E$2*B5)</f>
        <v>11.865499999999999</v>
      </c>
      <c r="E6">
        <f>ROUND(O2+(N2*C6),2)</f>
        <v>16.18</v>
      </c>
      <c r="F6">
        <f>ROUND(D6-E6,2)</f>
        <v>-4.3099999999999996</v>
      </c>
      <c r="G6">
        <f>ROUND(F6*F6,2)</f>
        <v>18.579999999999998</v>
      </c>
      <c r="L6" s="41" t="s">
        <v>32</v>
      </c>
      <c r="M6" s="38"/>
      <c r="N6" s="38">
        <f>ROUND(_xlfn.VAR.S(F6:F249),2)</f>
        <v>23.68</v>
      </c>
      <c r="O6" s="38"/>
      <c r="R6" s="39"/>
      <c r="S6" s="39"/>
      <c r="T6" s="39"/>
      <c r="V6" s="40"/>
    </row>
    <row r="7" spans="1:26" x14ac:dyDescent="0.3">
      <c r="A7" s="1">
        <v>4.2</v>
      </c>
      <c r="B7" s="1">
        <v>24.3</v>
      </c>
      <c r="C7" s="34">
        <f t="shared" ref="C7:C70" si="0">A7-$E$2*A6</f>
        <v>1.4699999999999998</v>
      </c>
      <c r="D7" s="34">
        <f t="shared" ref="D7:D70" si="1">B7-($E$2*B6)</f>
        <v>6.8994999999999997</v>
      </c>
      <c r="E7" s="41">
        <f>ROUND($O$2+($N$2*C7),2)</f>
        <v>11.38</v>
      </c>
      <c r="F7" s="41">
        <f t="shared" ref="F7:F70" si="2">ROUND(D7-E7,2)</f>
        <v>-4.4800000000000004</v>
      </c>
      <c r="G7" s="41">
        <f t="shared" ref="G7:G70" si="3">ROUND(F7*F7,2)</f>
        <v>20.07</v>
      </c>
      <c r="H7">
        <f>ROUND((G7-G6)^2,2)</f>
        <v>2.2200000000000002</v>
      </c>
      <c r="L7" s="41" t="s">
        <v>33</v>
      </c>
      <c r="M7" s="38"/>
      <c r="N7" s="38">
        <v>-0.18</v>
      </c>
      <c r="O7" s="38"/>
      <c r="R7" s="39"/>
      <c r="S7" s="39"/>
      <c r="T7" s="39"/>
      <c r="V7" s="40"/>
    </row>
    <row r="8" spans="1:26" x14ac:dyDescent="0.3">
      <c r="A8" s="1">
        <v>5.2</v>
      </c>
      <c r="B8" s="1">
        <f>ROUND(24.3325,2)</f>
        <v>24.33</v>
      </c>
      <c r="C8" s="34">
        <f t="shared" si="0"/>
        <v>2.4699999999999998</v>
      </c>
      <c r="D8" s="34">
        <f t="shared" si="1"/>
        <v>8.5349999999999966</v>
      </c>
      <c r="E8" s="41">
        <f>ROUND($O$2+($N$2*C8),2)</f>
        <v>7.03</v>
      </c>
      <c r="F8" s="41">
        <f t="shared" si="2"/>
        <v>1.51</v>
      </c>
      <c r="G8" s="41">
        <f t="shared" si="3"/>
        <v>2.2799999999999998</v>
      </c>
      <c r="H8" s="41">
        <f t="shared" ref="H8:H71" si="4">ROUND((G8-G7)^2,2)</f>
        <v>316.48</v>
      </c>
      <c r="L8" s="41" t="s">
        <v>34</v>
      </c>
      <c r="M8" s="38"/>
      <c r="N8" s="38">
        <f>ROUND(CORREL(F6:F249, C6:C249),2)</f>
        <v>0</v>
      </c>
      <c r="O8" s="38"/>
      <c r="R8" s="39"/>
      <c r="S8" s="39"/>
      <c r="T8" s="39"/>
      <c r="V8" s="40"/>
    </row>
    <row r="9" spans="1:26" x14ac:dyDescent="0.3">
      <c r="A9" s="1">
        <v>5.2</v>
      </c>
      <c r="B9" s="1">
        <f>ROUND(23.0667,2)</f>
        <v>23.07</v>
      </c>
      <c r="C9" s="34">
        <f t="shared" si="0"/>
        <v>1.8199999999999998</v>
      </c>
      <c r="D9" s="34">
        <f t="shared" si="1"/>
        <v>7.2555000000000014</v>
      </c>
      <c r="E9" s="41">
        <f>ROUND($O$2+($N$2*C9),2)</f>
        <v>9.85</v>
      </c>
      <c r="F9" s="41">
        <f t="shared" si="2"/>
        <v>-2.59</v>
      </c>
      <c r="G9" s="41">
        <f t="shared" si="3"/>
        <v>6.71</v>
      </c>
      <c r="H9" s="41">
        <f t="shared" si="4"/>
        <v>19.62</v>
      </c>
      <c r="M9" s="38"/>
      <c r="N9" s="38"/>
      <c r="O9" s="38"/>
      <c r="R9" s="39"/>
      <c r="S9" s="39"/>
      <c r="T9" s="39"/>
      <c r="V9" s="40"/>
    </row>
    <row r="10" spans="1:26" ht="15" x14ac:dyDescent="0.3">
      <c r="A10" s="1">
        <v>3</v>
      </c>
      <c r="B10" s="1">
        <f>ROUND(32.8579,2)</f>
        <v>32.86</v>
      </c>
      <c r="C10" s="34">
        <f t="shared" si="0"/>
        <v>-0.38000000000000034</v>
      </c>
      <c r="D10" s="34">
        <f t="shared" si="1"/>
        <v>17.8645</v>
      </c>
      <c r="E10" s="41">
        <f t="shared" ref="E10:E73" si="5">ROUND($O$2+($N$2*C10),2)</f>
        <v>19.420000000000002</v>
      </c>
      <c r="F10" s="41">
        <f t="shared" si="2"/>
        <v>-1.56</v>
      </c>
      <c r="G10" s="41">
        <f t="shared" si="3"/>
        <v>2.4300000000000002</v>
      </c>
      <c r="H10" s="41">
        <f t="shared" si="4"/>
        <v>18.32</v>
      </c>
      <c r="L10" s="43" t="s">
        <v>10</v>
      </c>
      <c r="M10" s="38"/>
      <c r="N10" s="38">
        <v>1.26</v>
      </c>
      <c r="O10" s="38"/>
      <c r="R10" s="39"/>
      <c r="S10" s="39"/>
      <c r="T10" s="39"/>
      <c r="V10" s="40"/>
    </row>
    <row r="11" spans="1:26" x14ac:dyDescent="0.3">
      <c r="A11" s="1">
        <v>1.5</v>
      </c>
      <c r="B11" s="1">
        <v>52.2</v>
      </c>
      <c r="C11" s="34">
        <f t="shared" si="0"/>
        <v>-0.45000000000000018</v>
      </c>
      <c r="D11" s="34">
        <f t="shared" si="1"/>
        <v>30.841000000000001</v>
      </c>
      <c r="E11" s="41">
        <f t="shared" si="5"/>
        <v>19.73</v>
      </c>
      <c r="F11" s="41">
        <f t="shared" si="2"/>
        <v>11.11</v>
      </c>
      <c r="G11" s="41">
        <f t="shared" si="3"/>
        <v>123.43</v>
      </c>
      <c r="H11" s="41">
        <f t="shared" si="4"/>
        <v>14641</v>
      </c>
      <c r="L11" s="44" t="s">
        <v>14</v>
      </c>
      <c r="M11" s="38"/>
      <c r="N11" s="38">
        <v>12.29</v>
      </c>
      <c r="O11" s="38"/>
      <c r="R11" s="39"/>
      <c r="S11" s="39"/>
      <c r="T11" s="39"/>
      <c r="V11" s="40"/>
    </row>
    <row r="12" spans="1:26" x14ac:dyDescent="0.3">
      <c r="A12" s="1">
        <v>1.5</v>
      </c>
      <c r="B12" s="1">
        <f>ROUND(55.6446,2)</f>
        <v>55.64</v>
      </c>
      <c r="C12" s="34">
        <f t="shared" si="0"/>
        <v>0.52499999999999991</v>
      </c>
      <c r="D12" s="34">
        <f t="shared" si="1"/>
        <v>21.71</v>
      </c>
      <c r="E12" s="41">
        <f t="shared" si="5"/>
        <v>15.49</v>
      </c>
      <c r="F12" s="41">
        <f t="shared" si="2"/>
        <v>6.22</v>
      </c>
      <c r="G12" s="41">
        <f t="shared" si="3"/>
        <v>38.69</v>
      </c>
      <c r="H12" s="41">
        <f t="shared" si="4"/>
        <v>7180.87</v>
      </c>
      <c r="M12" s="38"/>
      <c r="N12" s="38"/>
      <c r="O12" s="38"/>
      <c r="R12" s="39"/>
      <c r="S12" s="39"/>
      <c r="T12" s="39"/>
      <c r="V12" s="40"/>
    </row>
    <row r="13" spans="1:26" x14ac:dyDescent="0.3">
      <c r="A13" s="1">
        <v>6.3</v>
      </c>
      <c r="B13" s="1">
        <v>26</v>
      </c>
      <c r="C13" s="34">
        <f t="shared" si="0"/>
        <v>5.3249999999999993</v>
      </c>
      <c r="D13" s="34">
        <f t="shared" si="1"/>
        <v>-10.166000000000004</v>
      </c>
      <c r="E13" s="41">
        <f t="shared" si="5"/>
        <v>-5.39</v>
      </c>
      <c r="F13" s="41">
        <f t="shared" si="2"/>
        <v>-4.78</v>
      </c>
      <c r="G13" s="41">
        <f t="shared" si="3"/>
        <v>22.85</v>
      </c>
      <c r="H13" s="41">
        <f t="shared" si="4"/>
        <v>250.91</v>
      </c>
      <c r="M13" s="48" t="s">
        <v>67</v>
      </c>
      <c r="N13" s="48" t="s">
        <v>2</v>
      </c>
      <c r="O13" s="38"/>
      <c r="R13" s="39"/>
      <c r="S13" s="39"/>
      <c r="T13" s="39"/>
      <c r="V13" s="40"/>
    </row>
    <row r="14" spans="1:26" x14ac:dyDescent="0.3">
      <c r="A14" s="1">
        <v>6</v>
      </c>
      <c r="B14" s="1">
        <v>25</v>
      </c>
      <c r="C14" s="34">
        <f t="shared" si="0"/>
        <v>1.9050000000000002</v>
      </c>
      <c r="D14" s="34">
        <f t="shared" si="1"/>
        <v>8.0999999999999979</v>
      </c>
      <c r="E14" s="41">
        <f t="shared" si="5"/>
        <v>9.48</v>
      </c>
      <c r="F14" s="41">
        <f t="shared" si="2"/>
        <v>-1.38</v>
      </c>
      <c r="G14" s="41">
        <f t="shared" si="3"/>
        <v>1.9</v>
      </c>
      <c r="H14" s="41">
        <f t="shared" si="4"/>
        <v>438.9</v>
      </c>
      <c r="L14" s="45" t="s">
        <v>62</v>
      </c>
      <c r="M14" s="49">
        <f>QUARTILE($C$6:$C$1111,1)</f>
        <v>0.62999999999999989</v>
      </c>
      <c r="N14" s="49">
        <f>QUARTILE($D$6:$D$1111,1)</f>
        <v>7.9957199999999986</v>
      </c>
      <c r="O14" s="38"/>
      <c r="R14" s="39"/>
      <c r="S14" s="39"/>
      <c r="T14" s="39"/>
      <c r="V14" s="40"/>
    </row>
    <row r="15" spans="1:26" x14ac:dyDescent="0.3">
      <c r="A15" s="1">
        <v>6.2</v>
      </c>
      <c r="B15" s="1">
        <v>26.8</v>
      </c>
      <c r="C15" s="34">
        <f t="shared" si="0"/>
        <v>2.2999999999999998</v>
      </c>
      <c r="D15" s="34">
        <f t="shared" si="1"/>
        <v>10.55</v>
      </c>
      <c r="E15" s="41">
        <f t="shared" si="5"/>
        <v>7.77</v>
      </c>
      <c r="F15" s="41">
        <f t="shared" si="2"/>
        <v>2.78</v>
      </c>
      <c r="G15" s="41">
        <f t="shared" si="3"/>
        <v>7.73</v>
      </c>
      <c r="H15" s="41">
        <f t="shared" si="4"/>
        <v>33.99</v>
      </c>
      <c r="L15" s="46" t="s">
        <v>63</v>
      </c>
      <c r="M15" s="50">
        <f>QUARTILE($C$6:$C$1111,3)</f>
        <v>1.9699999999999998</v>
      </c>
      <c r="N15" s="50">
        <f>QUARTILE($D$6:$D$1111,3)</f>
        <v>15.1615</v>
      </c>
      <c r="O15" s="38"/>
      <c r="R15" s="39"/>
      <c r="S15" s="39"/>
      <c r="T15" s="39"/>
      <c r="V15" s="40"/>
    </row>
    <row r="16" spans="1:26" x14ac:dyDescent="0.3">
      <c r="A16" s="1">
        <v>3.6</v>
      </c>
      <c r="B16" s="1">
        <f>ROUND(32.2993,2)</f>
        <v>32.299999999999997</v>
      </c>
      <c r="C16" s="34">
        <f t="shared" si="0"/>
        <v>-0.43000000000000016</v>
      </c>
      <c r="D16" s="34">
        <f t="shared" si="1"/>
        <v>14.879999999999995</v>
      </c>
      <c r="E16" s="41">
        <f t="shared" si="5"/>
        <v>19.64</v>
      </c>
      <c r="F16" s="41">
        <f t="shared" si="2"/>
        <v>-4.76</v>
      </c>
      <c r="G16" s="41">
        <f t="shared" si="3"/>
        <v>22.66</v>
      </c>
      <c r="H16" s="41">
        <f t="shared" si="4"/>
        <v>222.9</v>
      </c>
      <c r="L16" s="46" t="s">
        <v>64</v>
      </c>
      <c r="M16" s="50">
        <f>M15-M14</f>
        <v>1.3399999999999999</v>
      </c>
      <c r="N16" s="50">
        <f>N15-N14</f>
        <v>7.1657800000000016</v>
      </c>
      <c r="O16" s="38"/>
      <c r="R16" s="39"/>
      <c r="S16" s="39"/>
      <c r="T16" s="39"/>
      <c r="V16" s="40"/>
    </row>
    <row r="17" spans="1:22" x14ac:dyDescent="0.3">
      <c r="A17" s="1">
        <v>3.8</v>
      </c>
      <c r="B17" s="1">
        <f>ROUND(36.7669,2)</f>
        <v>36.770000000000003</v>
      </c>
      <c r="C17" s="34">
        <f t="shared" si="0"/>
        <v>1.4599999999999995</v>
      </c>
      <c r="D17" s="34">
        <f t="shared" si="1"/>
        <v>15.775000000000006</v>
      </c>
      <c r="E17" s="41">
        <f t="shared" si="5"/>
        <v>11.42</v>
      </c>
      <c r="F17" s="41">
        <f t="shared" si="2"/>
        <v>4.3600000000000003</v>
      </c>
      <c r="G17" s="41">
        <f t="shared" si="3"/>
        <v>19.010000000000002</v>
      </c>
      <c r="H17" s="41">
        <f t="shared" si="4"/>
        <v>13.32</v>
      </c>
      <c r="L17" s="46" t="s">
        <v>65</v>
      </c>
      <c r="M17" s="51">
        <f>M15 + (1.5 * M16)</f>
        <v>3.9799999999999995</v>
      </c>
      <c r="N17" s="51">
        <f>N15 + (1.5 * N16)</f>
        <v>25.910170000000001</v>
      </c>
      <c r="O17" s="38"/>
      <c r="R17" s="39"/>
      <c r="S17" s="39"/>
      <c r="T17" s="39"/>
      <c r="V17" s="40"/>
    </row>
    <row r="18" spans="1:22" x14ac:dyDescent="0.3">
      <c r="A18" s="1">
        <v>3.4</v>
      </c>
      <c r="B18" s="1">
        <v>41.35</v>
      </c>
      <c r="C18" s="34">
        <f t="shared" si="0"/>
        <v>0.93000000000000016</v>
      </c>
      <c r="D18" s="34">
        <f t="shared" si="1"/>
        <v>17.449499999999997</v>
      </c>
      <c r="E18" s="41">
        <f t="shared" si="5"/>
        <v>13.72</v>
      </c>
      <c r="F18" s="41">
        <f t="shared" si="2"/>
        <v>3.73</v>
      </c>
      <c r="G18" s="41">
        <f t="shared" si="3"/>
        <v>13.91</v>
      </c>
      <c r="H18" s="41">
        <f t="shared" si="4"/>
        <v>26.01</v>
      </c>
      <c r="L18" s="47" t="s">
        <v>66</v>
      </c>
      <c r="M18" s="52">
        <f>M14 - (1.5 * M16)</f>
        <v>-1.38</v>
      </c>
      <c r="N18" s="52">
        <f>N14 - (1.5 * N16)</f>
        <v>-2.7529500000000038</v>
      </c>
      <c r="O18" s="38"/>
      <c r="R18" s="39"/>
      <c r="S18" s="39"/>
      <c r="T18" s="39"/>
      <c r="V18" s="40"/>
    </row>
    <row r="19" spans="1:22" x14ac:dyDescent="0.3">
      <c r="A19" s="1">
        <v>3.4</v>
      </c>
      <c r="B19" s="1">
        <f>ROUND(37.055,2)</f>
        <v>37.06</v>
      </c>
      <c r="C19" s="34">
        <f t="shared" si="0"/>
        <v>1.19</v>
      </c>
      <c r="D19" s="34">
        <f t="shared" si="1"/>
        <v>10.182500000000001</v>
      </c>
      <c r="E19" s="41">
        <f t="shared" si="5"/>
        <v>12.59</v>
      </c>
      <c r="F19" s="41">
        <f t="shared" si="2"/>
        <v>-2.41</v>
      </c>
      <c r="G19" s="41">
        <f t="shared" si="3"/>
        <v>5.81</v>
      </c>
      <c r="H19" s="41">
        <f t="shared" si="4"/>
        <v>65.61</v>
      </c>
      <c r="M19" s="38"/>
      <c r="N19" s="38"/>
      <c r="O19" s="38"/>
      <c r="R19" s="39"/>
      <c r="S19" s="39"/>
      <c r="T19" s="39"/>
      <c r="V19" s="40"/>
    </row>
    <row r="20" spans="1:22" x14ac:dyDescent="0.3">
      <c r="A20" s="1">
        <v>5</v>
      </c>
      <c r="B20" s="1">
        <f>ROUND(30.8503,2)</f>
        <v>30.85</v>
      </c>
      <c r="C20" s="34">
        <f t="shared" si="0"/>
        <v>2.79</v>
      </c>
      <c r="D20" s="34">
        <f t="shared" si="1"/>
        <v>6.7609999999999992</v>
      </c>
      <c r="E20" s="41">
        <f t="shared" si="5"/>
        <v>5.63</v>
      </c>
      <c r="F20" s="41">
        <f t="shared" si="2"/>
        <v>1.1299999999999999</v>
      </c>
      <c r="G20" s="41">
        <f t="shared" si="3"/>
        <v>1.28</v>
      </c>
      <c r="H20" s="41">
        <f t="shared" si="4"/>
        <v>20.52</v>
      </c>
      <c r="M20" s="48" t="s">
        <v>67</v>
      </c>
      <c r="N20" s="48" t="s">
        <v>2</v>
      </c>
      <c r="O20" s="38"/>
      <c r="R20" s="39"/>
      <c r="S20" s="39"/>
      <c r="T20" s="39"/>
      <c r="V20" s="40"/>
    </row>
    <row r="21" spans="1:22" x14ac:dyDescent="0.3">
      <c r="A21" s="1">
        <v>3.8</v>
      </c>
      <c r="B21" s="1">
        <f>ROUND(55.6446,2)</f>
        <v>55.64</v>
      </c>
      <c r="C21" s="34">
        <f t="shared" si="0"/>
        <v>0.54999999999999982</v>
      </c>
      <c r="D21" s="34">
        <f t="shared" si="1"/>
        <v>35.587499999999999</v>
      </c>
      <c r="E21" s="41">
        <f t="shared" si="5"/>
        <v>15.38</v>
      </c>
      <c r="F21" s="41">
        <f t="shared" si="2"/>
        <v>20.21</v>
      </c>
      <c r="G21" s="41">
        <f t="shared" si="3"/>
        <v>408.44</v>
      </c>
      <c r="H21" s="41">
        <f t="shared" si="4"/>
        <v>165779.26999999999</v>
      </c>
      <c r="I21" t="s">
        <v>60</v>
      </c>
      <c r="L21" s="45" t="s">
        <v>68</v>
      </c>
      <c r="M21" s="53">
        <f>_xlfn.STDEV.S(C2:C1107)</f>
        <v>1.1607754615114689</v>
      </c>
      <c r="N21" s="54">
        <f>_xlfn.STDEV.S(D2:D1107)</f>
        <v>7.0043168624185501</v>
      </c>
      <c r="O21" s="38"/>
      <c r="R21" s="39"/>
      <c r="S21" s="39"/>
      <c r="T21" s="39"/>
      <c r="V21" s="40"/>
    </row>
    <row r="22" spans="1:22" x14ac:dyDescent="0.3">
      <c r="A22" s="1">
        <v>3.8</v>
      </c>
      <c r="B22" s="1">
        <f>ROUND(34.8617,2)</f>
        <v>34.86</v>
      </c>
      <c r="C22" s="34">
        <f t="shared" si="0"/>
        <v>1.33</v>
      </c>
      <c r="D22" s="34">
        <f t="shared" si="1"/>
        <v>-1.3060000000000045</v>
      </c>
      <c r="E22" s="41">
        <f t="shared" si="5"/>
        <v>11.98</v>
      </c>
      <c r="F22" s="41">
        <f t="shared" si="2"/>
        <v>-13.29</v>
      </c>
      <c r="G22" s="41">
        <f t="shared" si="3"/>
        <v>176.62</v>
      </c>
      <c r="H22" s="41">
        <f t="shared" si="4"/>
        <v>53740.51</v>
      </c>
      <c r="L22" s="46" t="s">
        <v>69</v>
      </c>
      <c r="M22" s="55">
        <f>COUNT(C2:C1107)</f>
        <v>245</v>
      </c>
      <c r="N22" s="56">
        <f>COUNT(D2:D1107)</f>
        <v>245</v>
      </c>
      <c r="O22" s="38"/>
      <c r="R22" s="39"/>
      <c r="S22" s="39"/>
      <c r="T22" s="39"/>
      <c r="V22" s="40"/>
    </row>
    <row r="23" spans="1:22" x14ac:dyDescent="0.3">
      <c r="A23" s="1">
        <v>3.8</v>
      </c>
      <c r="B23" s="1">
        <v>37.06</v>
      </c>
      <c r="C23" s="34">
        <f t="shared" si="0"/>
        <v>1.33</v>
      </c>
      <c r="D23" s="34">
        <f t="shared" si="1"/>
        <v>14.401000000000003</v>
      </c>
      <c r="E23" s="41">
        <f t="shared" si="5"/>
        <v>11.98</v>
      </c>
      <c r="F23" s="41">
        <f t="shared" si="2"/>
        <v>2.42</v>
      </c>
      <c r="G23" s="41">
        <f t="shared" si="3"/>
        <v>5.86</v>
      </c>
      <c r="H23" s="41">
        <f t="shared" si="4"/>
        <v>29158.98</v>
      </c>
      <c r="J23" t="s">
        <v>60</v>
      </c>
      <c r="L23" s="46" t="s">
        <v>70</v>
      </c>
      <c r="M23" s="55">
        <v>0.95</v>
      </c>
      <c r="N23" s="56">
        <v>0.95</v>
      </c>
      <c r="O23" s="38"/>
      <c r="R23" s="39"/>
      <c r="S23" s="39"/>
      <c r="T23" s="39"/>
      <c r="V23" s="40"/>
    </row>
    <row r="24" spans="1:22" x14ac:dyDescent="0.3">
      <c r="A24" s="1">
        <v>3.8</v>
      </c>
      <c r="B24" s="1">
        <v>36.03</v>
      </c>
      <c r="C24" s="34">
        <f t="shared" si="0"/>
        <v>1.33</v>
      </c>
      <c r="D24" s="34">
        <f t="shared" si="1"/>
        <v>11.940999999999999</v>
      </c>
      <c r="E24" s="41">
        <f t="shared" si="5"/>
        <v>11.98</v>
      </c>
      <c r="F24" s="41">
        <f t="shared" si="2"/>
        <v>-0.04</v>
      </c>
      <c r="G24" s="41">
        <f t="shared" si="3"/>
        <v>0</v>
      </c>
      <c r="H24" s="41">
        <f t="shared" si="4"/>
        <v>34.340000000000003</v>
      </c>
      <c r="L24" s="46" t="s">
        <v>71</v>
      </c>
      <c r="M24" s="55">
        <f>1-M23</f>
        <v>5.0000000000000044E-2</v>
      </c>
      <c r="N24" s="56">
        <f>1-N23</f>
        <v>5.0000000000000044E-2</v>
      </c>
      <c r="O24" s="38"/>
      <c r="R24" s="39"/>
      <c r="S24" s="39"/>
      <c r="T24" s="39"/>
      <c r="V24" s="40"/>
    </row>
    <row r="25" spans="1:22" x14ac:dyDescent="0.3">
      <c r="A25" s="1">
        <v>6</v>
      </c>
      <c r="B25" s="1">
        <v>24.7</v>
      </c>
      <c r="C25" s="34">
        <f t="shared" si="0"/>
        <v>3.5300000000000002</v>
      </c>
      <c r="D25" s="34">
        <f t="shared" si="1"/>
        <v>1.2804999999999964</v>
      </c>
      <c r="E25" s="41">
        <f t="shared" si="5"/>
        <v>2.41</v>
      </c>
      <c r="F25" s="41">
        <f t="shared" si="2"/>
        <v>-1.1299999999999999</v>
      </c>
      <c r="G25" s="41">
        <f t="shared" si="3"/>
        <v>1.28</v>
      </c>
      <c r="H25" s="41">
        <f t="shared" si="4"/>
        <v>1.64</v>
      </c>
      <c r="L25" s="46" t="s">
        <v>72</v>
      </c>
      <c r="M25" s="55">
        <f>CONFIDENCE(M24,M21,M22)</f>
        <v>0.14534940808042665</v>
      </c>
      <c r="N25" s="56">
        <f>CONFIDENCE(N24,N21,N22)</f>
        <v>0.87706308732149951</v>
      </c>
      <c r="O25" s="38"/>
      <c r="R25" s="39"/>
      <c r="S25" s="39"/>
      <c r="T25" s="39"/>
      <c r="V25" s="40"/>
    </row>
    <row r="26" spans="1:22" x14ac:dyDescent="0.3">
      <c r="A26" s="1">
        <v>3</v>
      </c>
      <c r="B26" s="1">
        <v>36.47</v>
      </c>
      <c r="C26" s="34">
        <f t="shared" si="0"/>
        <v>-0.90000000000000036</v>
      </c>
      <c r="D26" s="34">
        <f t="shared" si="1"/>
        <v>20.414999999999999</v>
      </c>
      <c r="E26" s="41">
        <f t="shared" si="5"/>
        <v>21.69</v>
      </c>
      <c r="F26" s="41">
        <f t="shared" si="2"/>
        <v>-1.28</v>
      </c>
      <c r="G26" s="41">
        <f t="shared" si="3"/>
        <v>1.64</v>
      </c>
      <c r="H26" s="41">
        <f t="shared" si="4"/>
        <v>0.13</v>
      </c>
      <c r="L26" s="46" t="s">
        <v>73</v>
      </c>
      <c r="M26" s="55">
        <f>M11+M25</f>
        <v>0.14534940808042665</v>
      </c>
      <c r="N26" s="56">
        <f>M12+N25</f>
        <v>0.87706308732149951</v>
      </c>
      <c r="O26" s="38"/>
      <c r="R26" s="39"/>
      <c r="S26" s="39"/>
      <c r="T26" s="39"/>
      <c r="V26" s="40"/>
    </row>
    <row r="27" spans="1:22" x14ac:dyDescent="0.3">
      <c r="A27" s="1">
        <v>3</v>
      </c>
      <c r="B27" s="1">
        <v>32.86</v>
      </c>
      <c r="C27" s="34">
        <f t="shared" si="0"/>
        <v>1.0499999999999998</v>
      </c>
      <c r="D27" s="34">
        <f t="shared" si="1"/>
        <v>9.1544999999999987</v>
      </c>
      <c r="E27" s="41">
        <f t="shared" si="5"/>
        <v>13.2</v>
      </c>
      <c r="F27" s="41">
        <f t="shared" si="2"/>
        <v>-4.05</v>
      </c>
      <c r="G27" s="41">
        <f t="shared" si="3"/>
        <v>16.399999999999999</v>
      </c>
      <c r="H27" s="41">
        <f t="shared" si="4"/>
        <v>217.86</v>
      </c>
      <c r="L27" s="46" t="s">
        <v>74</v>
      </c>
      <c r="M27" s="55">
        <f>M11-M25</f>
        <v>-0.14534940808042665</v>
      </c>
      <c r="N27" s="56">
        <f>M12-N25</f>
        <v>-0.87706308732149951</v>
      </c>
      <c r="O27" s="38"/>
      <c r="R27" s="39"/>
      <c r="S27" s="39"/>
      <c r="T27" s="39"/>
      <c r="V27" s="40"/>
    </row>
    <row r="28" spans="1:22" x14ac:dyDescent="0.3">
      <c r="A28" s="1">
        <v>3</v>
      </c>
      <c r="B28" s="1">
        <v>36.47</v>
      </c>
      <c r="C28" s="34">
        <f t="shared" si="0"/>
        <v>1.0499999999999998</v>
      </c>
      <c r="D28" s="34">
        <f t="shared" si="1"/>
        <v>15.110999999999997</v>
      </c>
      <c r="E28" s="41">
        <f t="shared" si="5"/>
        <v>13.2</v>
      </c>
      <c r="F28" s="41">
        <f t="shared" si="2"/>
        <v>1.91</v>
      </c>
      <c r="G28" s="41">
        <f t="shared" si="3"/>
        <v>3.65</v>
      </c>
      <c r="H28" s="41">
        <f t="shared" si="4"/>
        <v>162.56</v>
      </c>
      <c r="L28" s="46"/>
      <c r="M28" s="55"/>
      <c r="N28" s="56"/>
      <c r="O28" s="38"/>
      <c r="R28" s="39"/>
      <c r="S28" s="39"/>
      <c r="T28" s="39"/>
      <c r="V28" s="40"/>
    </row>
    <row r="29" spans="1:22" x14ac:dyDescent="0.3">
      <c r="A29" s="1">
        <v>3</v>
      </c>
      <c r="B29" s="1">
        <v>32.86</v>
      </c>
      <c r="C29" s="34">
        <f t="shared" si="0"/>
        <v>1.0499999999999998</v>
      </c>
      <c r="D29" s="34">
        <f t="shared" si="1"/>
        <v>9.1544999999999987</v>
      </c>
      <c r="E29" s="41">
        <f t="shared" si="5"/>
        <v>13.2</v>
      </c>
      <c r="F29" s="41">
        <f t="shared" si="2"/>
        <v>-4.05</v>
      </c>
      <c r="G29" s="41">
        <f t="shared" si="3"/>
        <v>16.399999999999999</v>
      </c>
      <c r="H29" s="41">
        <f t="shared" si="4"/>
        <v>162.56</v>
      </c>
      <c r="L29" s="46" t="s">
        <v>75</v>
      </c>
      <c r="M29" s="55">
        <f>MAX(C2:C1107)</f>
        <v>5.3249999999999993</v>
      </c>
      <c r="N29" s="56">
        <f>MAX(D2:D1107)</f>
        <v>36.590000000000003</v>
      </c>
      <c r="O29" s="38"/>
      <c r="R29" s="39"/>
      <c r="S29" s="39"/>
      <c r="T29" s="39"/>
      <c r="V29" s="40"/>
    </row>
    <row r="30" spans="1:22" x14ac:dyDescent="0.3">
      <c r="A30" s="1">
        <v>1.6</v>
      </c>
      <c r="B30" s="1">
        <v>54.25</v>
      </c>
      <c r="C30" s="34">
        <f t="shared" si="0"/>
        <v>-0.35000000000000009</v>
      </c>
      <c r="D30" s="34">
        <f t="shared" si="1"/>
        <v>32.890999999999998</v>
      </c>
      <c r="E30" s="41">
        <f t="shared" si="5"/>
        <v>19.29</v>
      </c>
      <c r="F30" s="41">
        <f t="shared" si="2"/>
        <v>13.6</v>
      </c>
      <c r="G30" s="41">
        <f t="shared" si="3"/>
        <v>184.96</v>
      </c>
      <c r="H30" s="41">
        <f t="shared" si="4"/>
        <v>28412.47</v>
      </c>
      <c r="L30" s="47" t="s">
        <v>76</v>
      </c>
      <c r="M30" s="57">
        <f>MIN(C2:C1107)</f>
        <v>-2.3600000000000003</v>
      </c>
      <c r="N30" s="58">
        <f>MIN(D2:D1107)</f>
        <v>-11.119999999999997</v>
      </c>
      <c r="O30" s="38"/>
      <c r="R30" s="39"/>
      <c r="S30" s="39"/>
      <c r="T30" s="39"/>
      <c r="V30" s="40"/>
    </row>
    <row r="31" spans="1:22" x14ac:dyDescent="0.3">
      <c r="A31" s="1">
        <v>1.6</v>
      </c>
      <c r="B31" s="1">
        <v>52.6</v>
      </c>
      <c r="C31" s="34">
        <f t="shared" si="0"/>
        <v>0.56000000000000005</v>
      </c>
      <c r="D31" s="34">
        <f t="shared" si="1"/>
        <v>17.337499999999999</v>
      </c>
      <c r="E31" s="41">
        <f t="shared" si="5"/>
        <v>15.33</v>
      </c>
      <c r="F31" s="41">
        <f t="shared" si="2"/>
        <v>2.0099999999999998</v>
      </c>
      <c r="G31" s="41">
        <f t="shared" si="3"/>
        <v>4.04</v>
      </c>
      <c r="H31" s="41">
        <f t="shared" si="4"/>
        <v>32732.05</v>
      </c>
      <c r="I31" t="s">
        <v>60</v>
      </c>
      <c r="M31" s="38"/>
      <c r="N31" s="38"/>
      <c r="O31" s="38"/>
      <c r="R31" s="39"/>
      <c r="S31" s="39"/>
      <c r="T31" s="39"/>
      <c r="V31" s="40"/>
    </row>
    <row r="32" spans="1:22" x14ac:dyDescent="0.3">
      <c r="A32" s="1">
        <v>1.6</v>
      </c>
      <c r="B32" s="1">
        <v>56.42</v>
      </c>
      <c r="C32" s="34">
        <f t="shared" si="0"/>
        <v>0.56000000000000005</v>
      </c>
      <c r="D32" s="34">
        <f t="shared" si="1"/>
        <v>22.229999999999997</v>
      </c>
      <c r="E32" s="41">
        <f t="shared" si="5"/>
        <v>15.33</v>
      </c>
      <c r="F32" s="41">
        <f t="shared" si="2"/>
        <v>6.9</v>
      </c>
      <c r="G32" s="41">
        <f t="shared" si="3"/>
        <v>47.61</v>
      </c>
      <c r="H32" s="41">
        <f t="shared" si="4"/>
        <v>1898.34</v>
      </c>
      <c r="M32" s="38"/>
      <c r="N32" s="38"/>
      <c r="O32" s="38"/>
      <c r="R32" s="39"/>
      <c r="S32" s="39"/>
      <c r="T32" s="39"/>
      <c r="V32" s="40"/>
    </row>
    <row r="33" spans="1:22" x14ac:dyDescent="0.3">
      <c r="A33" s="1">
        <v>3.7</v>
      </c>
      <c r="B33" s="1">
        <v>41.41</v>
      </c>
      <c r="C33" s="34">
        <f t="shared" si="0"/>
        <v>2.66</v>
      </c>
      <c r="D33" s="34">
        <f t="shared" si="1"/>
        <v>4.7369999999999948</v>
      </c>
      <c r="E33" s="41">
        <f t="shared" si="5"/>
        <v>6.2</v>
      </c>
      <c r="F33" s="41">
        <f t="shared" si="2"/>
        <v>-1.46</v>
      </c>
      <c r="G33" s="41">
        <f t="shared" si="3"/>
        <v>2.13</v>
      </c>
      <c r="H33" s="41">
        <f t="shared" si="4"/>
        <v>2068.4299999999998</v>
      </c>
      <c r="L33" s="59" t="s">
        <v>77</v>
      </c>
      <c r="M33" s="60">
        <f>ROUND(RSQ(C6:C249,D6:D249),2)</f>
        <v>0.52</v>
      </c>
      <c r="N33" s="38"/>
      <c r="O33" s="38"/>
      <c r="R33" s="39"/>
      <c r="S33" s="39"/>
      <c r="T33" s="39"/>
      <c r="V33" s="40"/>
    </row>
    <row r="34" spans="1:22" x14ac:dyDescent="0.3">
      <c r="A34" s="1">
        <v>3.7</v>
      </c>
      <c r="B34" s="1">
        <v>35.159999999999997</v>
      </c>
      <c r="C34" s="34">
        <f t="shared" si="0"/>
        <v>1.2949999999999999</v>
      </c>
      <c r="D34" s="34">
        <f t="shared" si="1"/>
        <v>8.2434999999999974</v>
      </c>
      <c r="E34" s="41">
        <f t="shared" si="5"/>
        <v>12.14</v>
      </c>
      <c r="F34" s="41">
        <f t="shared" si="2"/>
        <v>-3.9</v>
      </c>
      <c r="G34" s="41">
        <f t="shared" si="3"/>
        <v>15.21</v>
      </c>
      <c r="H34" s="41">
        <f t="shared" si="4"/>
        <v>171.09</v>
      </c>
      <c r="M34" s="38"/>
      <c r="N34" s="38"/>
      <c r="O34" s="38"/>
      <c r="R34" s="39"/>
      <c r="S34" s="39"/>
      <c r="T34" s="39"/>
      <c r="V34" s="40"/>
    </row>
    <row r="35" spans="1:22" x14ac:dyDescent="0.3">
      <c r="A35" s="1">
        <v>3.5</v>
      </c>
      <c r="B35" s="1">
        <v>34.74</v>
      </c>
      <c r="C35" s="34">
        <f t="shared" si="0"/>
        <v>1.0949999999999998</v>
      </c>
      <c r="D35" s="34">
        <f t="shared" si="1"/>
        <v>11.886000000000003</v>
      </c>
      <c r="E35" s="41">
        <f t="shared" si="5"/>
        <v>13.01</v>
      </c>
      <c r="F35" s="41">
        <f t="shared" si="2"/>
        <v>-1.1200000000000001</v>
      </c>
      <c r="G35" s="41">
        <f t="shared" si="3"/>
        <v>1.25</v>
      </c>
      <c r="H35" s="41">
        <f t="shared" si="4"/>
        <v>194.88</v>
      </c>
      <c r="M35" s="38"/>
      <c r="N35" s="38"/>
      <c r="O35" s="38"/>
      <c r="R35" s="39"/>
      <c r="S35" s="39"/>
      <c r="T35" s="39"/>
      <c r="V35" s="40"/>
    </row>
    <row r="36" spans="1:22" x14ac:dyDescent="0.3">
      <c r="A36" s="1">
        <v>3.5</v>
      </c>
      <c r="B36" s="1">
        <v>34.9</v>
      </c>
      <c r="C36" s="34">
        <f t="shared" si="0"/>
        <v>1.2250000000000001</v>
      </c>
      <c r="D36" s="34">
        <f t="shared" si="1"/>
        <v>12.318999999999996</v>
      </c>
      <c r="E36" s="41">
        <f t="shared" si="5"/>
        <v>12.44</v>
      </c>
      <c r="F36" s="41">
        <f t="shared" si="2"/>
        <v>-0.12</v>
      </c>
      <c r="G36" s="41">
        <f t="shared" si="3"/>
        <v>0.01</v>
      </c>
      <c r="H36" s="41">
        <f t="shared" si="4"/>
        <v>1.54</v>
      </c>
      <c r="M36" s="38"/>
      <c r="N36" s="38"/>
      <c r="O36" s="38"/>
      <c r="R36" s="39"/>
      <c r="S36" s="39"/>
      <c r="T36" s="39"/>
      <c r="V36" s="40"/>
    </row>
    <row r="37" spans="1:22" x14ac:dyDescent="0.3">
      <c r="A37" s="1">
        <v>5.5</v>
      </c>
      <c r="B37" s="1">
        <v>30.6</v>
      </c>
      <c r="C37" s="34">
        <f t="shared" si="0"/>
        <v>3.2250000000000001</v>
      </c>
      <c r="D37" s="34">
        <f t="shared" si="1"/>
        <v>7.9150000000000027</v>
      </c>
      <c r="E37" s="41">
        <f t="shared" si="5"/>
        <v>3.74</v>
      </c>
      <c r="F37" s="41">
        <f t="shared" si="2"/>
        <v>4.18</v>
      </c>
      <c r="G37" s="41">
        <f t="shared" si="3"/>
        <v>17.47</v>
      </c>
      <c r="H37" s="41">
        <f t="shared" si="4"/>
        <v>304.85000000000002</v>
      </c>
      <c r="M37" s="38"/>
      <c r="N37" s="38"/>
      <c r="O37" s="38"/>
      <c r="R37" s="39"/>
      <c r="S37" s="39"/>
      <c r="T37" s="39"/>
      <c r="V37" s="40"/>
    </row>
    <row r="38" spans="1:22" x14ac:dyDescent="0.3">
      <c r="A38" s="1">
        <v>5.5</v>
      </c>
      <c r="B38" s="1">
        <v>31.7</v>
      </c>
      <c r="C38" s="34">
        <f t="shared" si="0"/>
        <v>1.9249999999999998</v>
      </c>
      <c r="D38" s="34">
        <f t="shared" si="1"/>
        <v>11.809999999999999</v>
      </c>
      <c r="E38" s="41">
        <f t="shared" si="5"/>
        <v>9.4</v>
      </c>
      <c r="F38" s="41">
        <f t="shared" si="2"/>
        <v>2.41</v>
      </c>
      <c r="G38" s="41">
        <f t="shared" si="3"/>
        <v>5.81</v>
      </c>
      <c r="H38" s="41">
        <f t="shared" si="4"/>
        <v>135.96</v>
      </c>
      <c r="M38" s="38"/>
      <c r="N38" s="38"/>
      <c r="O38" s="38"/>
      <c r="R38" s="39"/>
      <c r="S38" s="39"/>
      <c r="T38" s="39"/>
      <c r="V38" s="40"/>
    </row>
    <row r="39" spans="1:22" x14ac:dyDescent="0.3">
      <c r="A39" s="1">
        <v>1.6</v>
      </c>
      <c r="B39" s="1">
        <v>47.85</v>
      </c>
      <c r="C39" s="34">
        <f t="shared" si="0"/>
        <v>-1.9750000000000001</v>
      </c>
      <c r="D39" s="34">
        <f t="shared" si="1"/>
        <v>27.245000000000001</v>
      </c>
      <c r="E39" s="41">
        <f t="shared" si="5"/>
        <v>26.36</v>
      </c>
      <c r="F39" s="41">
        <f t="shared" si="2"/>
        <v>0.89</v>
      </c>
      <c r="G39" s="41">
        <f t="shared" si="3"/>
        <v>0.79</v>
      </c>
      <c r="H39" s="41">
        <f t="shared" si="4"/>
        <v>25.2</v>
      </c>
      <c r="M39" s="38"/>
      <c r="N39" s="38"/>
      <c r="O39" s="38"/>
      <c r="R39" s="39"/>
      <c r="S39" s="39"/>
      <c r="T39" s="39"/>
      <c r="V39" s="40"/>
    </row>
    <row r="40" spans="1:22" x14ac:dyDescent="0.3">
      <c r="A40" s="1">
        <v>1.6</v>
      </c>
      <c r="B40" s="1">
        <v>50.24</v>
      </c>
      <c r="C40" s="34">
        <f t="shared" si="0"/>
        <v>0.56000000000000005</v>
      </c>
      <c r="D40" s="34">
        <f t="shared" si="1"/>
        <v>19.137499999999999</v>
      </c>
      <c r="E40" s="41">
        <f t="shared" si="5"/>
        <v>15.33</v>
      </c>
      <c r="F40" s="41">
        <f t="shared" si="2"/>
        <v>3.81</v>
      </c>
      <c r="G40" s="41">
        <f t="shared" si="3"/>
        <v>14.52</v>
      </c>
      <c r="H40" s="41">
        <f t="shared" si="4"/>
        <v>188.51</v>
      </c>
      <c r="M40" s="38"/>
      <c r="N40" s="38"/>
      <c r="O40" s="38"/>
      <c r="R40" s="39"/>
      <c r="S40" s="39"/>
      <c r="T40" s="39"/>
      <c r="V40" s="40"/>
    </row>
    <row r="41" spans="1:22" x14ac:dyDescent="0.3">
      <c r="A41" s="1">
        <v>1.8</v>
      </c>
      <c r="B41" s="1">
        <v>47.2</v>
      </c>
      <c r="C41" s="34">
        <f t="shared" si="0"/>
        <v>0.76</v>
      </c>
      <c r="D41" s="34">
        <f t="shared" si="1"/>
        <v>14.543999999999997</v>
      </c>
      <c r="E41" s="41">
        <f t="shared" si="5"/>
        <v>14.46</v>
      </c>
      <c r="F41" s="41">
        <f t="shared" si="2"/>
        <v>0.08</v>
      </c>
      <c r="G41" s="41">
        <f t="shared" si="3"/>
        <v>0.01</v>
      </c>
      <c r="H41" s="41">
        <f t="shared" si="4"/>
        <v>210.54</v>
      </c>
      <c r="M41" s="38"/>
      <c r="N41" s="38"/>
      <c r="O41" s="38"/>
      <c r="R41" s="39"/>
      <c r="S41" s="39"/>
      <c r="T41" s="39"/>
      <c r="V41" s="40"/>
    </row>
    <row r="42" spans="1:22" x14ac:dyDescent="0.3">
      <c r="A42" s="1">
        <v>1.8</v>
      </c>
      <c r="B42" s="1">
        <v>46.9</v>
      </c>
      <c r="C42" s="34">
        <f t="shared" si="0"/>
        <v>0.62999999999999989</v>
      </c>
      <c r="D42" s="34">
        <f t="shared" si="1"/>
        <v>16.219999999999995</v>
      </c>
      <c r="E42" s="41">
        <f t="shared" si="5"/>
        <v>15.03</v>
      </c>
      <c r="F42" s="41">
        <f t="shared" si="2"/>
        <v>1.19</v>
      </c>
      <c r="G42" s="41">
        <f t="shared" si="3"/>
        <v>1.42</v>
      </c>
      <c r="H42" s="41">
        <f t="shared" si="4"/>
        <v>1.99</v>
      </c>
      <c r="M42" s="38"/>
      <c r="N42" s="38"/>
      <c r="O42" s="38"/>
      <c r="R42" s="39"/>
      <c r="S42" s="39"/>
      <c r="T42" s="39"/>
      <c r="V42" s="40"/>
    </row>
    <row r="43" spans="1:22" x14ac:dyDescent="0.3">
      <c r="A43" s="1">
        <v>4</v>
      </c>
      <c r="B43" s="1">
        <v>28.4</v>
      </c>
      <c r="C43" s="34">
        <f t="shared" si="0"/>
        <v>2.83</v>
      </c>
      <c r="D43" s="34">
        <f t="shared" si="1"/>
        <v>-2.0850000000000009</v>
      </c>
      <c r="E43" s="41">
        <f t="shared" si="5"/>
        <v>5.46</v>
      </c>
      <c r="F43" s="41">
        <f t="shared" si="2"/>
        <v>-7.55</v>
      </c>
      <c r="G43" s="41">
        <f t="shared" si="3"/>
        <v>57</v>
      </c>
      <c r="H43" s="41">
        <f t="shared" si="4"/>
        <v>3089.14</v>
      </c>
      <c r="M43" s="38"/>
      <c r="N43" s="38"/>
      <c r="O43" s="38"/>
      <c r="R43" s="39"/>
      <c r="S43" s="39"/>
      <c r="T43" s="39"/>
      <c r="V43" s="40"/>
    </row>
    <row r="44" spans="1:22" x14ac:dyDescent="0.3">
      <c r="A44" s="1">
        <v>4</v>
      </c>
      <c r="B44" s="1">
        <v>27.97</v>
      </c>
      <c r="C44" s="34">
        <f t="shared" si="0"/>
        <v>1.4</v>
      </c>
      <c r="D44" s="34">
        <f t="shared" si="1"/>
        <v>9.509999999999998</v>
      </c>
      <c r="E44" s="41">
        <f t="shared" si="5"/>
        <v>11.68</v>
      </c>
      <c r="F44" s="41">
        <f t="shared" si="2"/>
        <v>-2.17</v>
      </c>
      <c r="G44" s="41">
        <f t="shared" si="3"/>
        <v>4.71</v>
      </c>
      <c r="H44" s="41">
        <f t="shared" si="4"/>
        <v>2734.24</v>
      </c>
      <c r="M44" s="41"/>
      <c r="N44" s="38"/>
      <c r="O44" s="38"/>
      <c r="R44" s="39"/>
      <c r="S44" s="39"/>
      <c r="T44" s="39"/>
      <c r="V44" s="40"/>
    </row>
    <row r="45" spans="1:22" x14ac:dyDescent="0.3">
      <c r="A45" s="1">
        <v>1.4</v>
      </c>
      <c r="B45" s="1">
        <v>50.4</v>
      </c>
      <c r="C45" s="34">
        <f t="shared" si="0"/>
        <v>-1.2000000000000002</v>
      </c>
      <c r="D45" s="34">
        <f t="shared" si="1"/>
        <v>32.219499999999996</v>
      </c>
      <c r="E45" s="41">
        <f t="shared" si="5"/>
        <v>22.99</v>
      </c>
      <c r="F45" s="41">
        <f t="shared" si="2"/>
        <v>9.23</v>
      </c>
      <c r="G45" s="41">
        <f t="shared" si="3"/>
        <v>85.19</v>
      </c>
      <c r="H45" s="41">
        <f t="shared" si="4"/>
        <v>6477.03</v>
      </c>
      <c r="M45" s="38"/>
      <c r="N45" s="38"/>
      <c r="O45" s="38"/>
      <c r="R45" s="39"/>
      <c r="S45" s="39"/>
      <c r="T45" s="39"/>
      <c r="V45" s="40"/>
    </row>
    <row r="46" spans="1:22" x14ac:dyDescent="0.3">
      <c r="A46" s="1">
        <v>1.4</v>
      </c>
      <c r="B46" s="1">
        <v>54.05</v>
      </c>
      <c r="C46" s="34">
        <f t="shared" si="0"/>
        <v>0.49</v>
      </c>
      <c r="D46" s="34">
        <f t="shared" si="1"/>
        <v>21.29</v>
      </c>
      <c r="E46" s="41">
        <f t="shared" si="5"/>
        <v>15.64</v>
      </c>
      <c r="F46" s="41">
        <f t="shared" si="2"/>
        <v>5.65</v>
      </c>
      <c r="G46" s="41">
        <f t="shared" si="3"/>
        <v>31.92</v>
      </c>
      <c r="H46" s="41">
        <f t="shared" si="4"/>
        <v>2837.69</v>
      </c>
      <c r="M46" s="38"/>
      <c r="N46" s="38"/>
      <c r="O46" s="38"/>
      <c r="R46" s="39"/>
      <c r="S46" s="39"/>
      <c r="T46" s="39"/>
      <c r="V46" s="40"/>
    </row>
    <row r="47" spans="1:22" x14ac:dyDescent="0.3">
      <c r="A47" s="1">
        <v>1.4</v>
      </c>
      <c r="B47" s="1">
        <v>59.7</v>
      </c>
      <c r="C47" s="34">
        <f t="shared" si="0"/>
        <v>0.49</v>
      </c>
      <c r="D47" s="34">
        <f t="shared" si="1"/>
        <v>24.567500000000003</v>
      </c>
      <c r="E47" s="41">
        <f t="shared" si="5"/>
        <v>15.64</v>
      </c>
      <c r="F47" s="41">
        <f t="shared" si="2"/>
        <v>8.93</v>
      </c>
      <c r="G47" s="41">
        <f t="shared" si="3"/>
        <v>79.739999999999995</v>
      </c>
      <c r="H47" s="41">
        <f t="shared" si="4"/>
        <v>2286.75</v>
      </c>
      <c r="M47" s="38"/>
      <c r="N47" s="38"/>
      <c r="O47" s="38"/>
      <c r="R47" s="39"/>
      <c r="S47" s="39"/>
      <c r="T47" s="39"/>
      <c r="V47" s="40"/>
    </row>
    <row r="48" spans="1:22" x14ac:dyDescent="0.3">
      <c r="A48" s="1">
        <v>1.4</v>
      </c>
      <c r="B48" s="1">
        <v>52.75</v>
      </c>
      <c r="C48" s="34">
        <f t="shared" si="0"/>
        <v>0.49</v>
      </c>
      <c r="D48" s="34">
        <f t="shared" si="1"/>
        <v>13.945</v>
      </c>
      <c r="E48" s="41">
        <f t="shared" si="5"/>
        <v>15.64</v>
      </c>
      <c r="F48" s="41">
        <f t="shared" si="2"/>
        <v>-1.7</v>
      </c>
      <c r="G48" s="41">
        <f t="shared" si="3"/>
        <v>2.89</v>
      </c>
      <c r="H48" s="41">
        <f t="shared" si="4"/>
        <v>5905.92</v>
      </c>
      <c r="J48" t="s">
        <v>60</v>
      </c>
      <c r="M48" s="38"/>
      <c r="N48" s="38"/>
      <c r="O48" s="38"/>
      <c r="R48" s="39"/>
      <c r="S48" s="39"/>
      <c r="T48" s="39"/>
      <c r="V48" s="40"/>
    </row>
    <row r="49" spans="1:22" x14ac:dyDescent="0.3">
      <c r="A49" s="1">
        <v>2</v>
      </c>
      <c r="B49" s="1">
        <v>40</v>
      </c>
      <c r="C49" s="34">
        <f t="shared" si="0"/>
        <v>1.0900000000000001</v>
      </c>
      <c r="D49" s="34">
        <f t="shared" si="1"/>
        <v>5.7124999999999986</v>
      </c>
      <c r="E49" s="41">
        <f t="shared" si="5"/>
        <v>13.03</v>
      </c>
      <c r="F49" s="41">
        <f t="shared" si="2"/>
        <v>-7.32</v>
      </c>
      <c r="G49" s="41">
        <f t="shared" si="3"/>
        <v>53.58</v>
      </c>
      <c r="H49" s="41">
        <f t="shared" si="4"/>
        <v>2569.48</v>
      </c>
      <c r="M49" s="38"/>
      <c r="N49" s="38"/>
      <c r="O49" s="38"/>
      <c r="R49" s="39"/>
      <c r="S49" s="39"/>
      <c r="T49" s="39"/>
      <c r="V49" s="40"/>
    </row>
    <row r="50" spans="1:22" x14ac:dyDescent="0.3">
      <c r="A50" s="1">
        <v>2</v>
      </c>
      <c r="B50" s="1">
        <v>40.9</v>
      </c>
      <c r="C50" s="34">
        <f t="shared" si="0"/>
        <v>0.7</v>
      </c>
      <c r="D50" s="34">
        <f t="shared" si="1"/>
        <v>14.899999999999999</v>
      </c>
      <c r="E50" s="41">
        <f t="shared" si="5"/>
        <v>14.73</v>
      </c>
      <c r="F50" s="41">
        <f t="shared" si="2"/>
        <v>0.17</v>
      </c>
      <c r="G50" s="41">
        <f t="shared" si="3"/>
        <v>0.03</v>
      </c>
      <c r="H50" s="41">
        <f t="shared" si="4"/>
        <v>2867.6</v>
      </c>
      <c r="M50" s="38"/>
      <c r="N50" s="38"/>
      <c r="O50" s="38"/>
      <c r="R50" s="39"/>
      <c r="S50" s="39"/>
      <c r="T50" s="39"/>
      <c r="V50" s="40"/>
    </row>
    <row r="51" spans="1:22" x14ac:dyDescent="0.3">
      <c r="A51" s="1">
        <v>3.6</v>
      </c>
      <c r="B51" s="1">
        <v>40.5</v>
      </c>
      <c r="C51" s="34">
        <f t="shared" si="0"/>
        <v>2.2999999999999998</v>
      </c>
      <c r="D51" s="34">
        <f t="shared" si="1"/>
        <v>13.914999999999999</v>
      </c>
      <c r="E51" s="41">
        <f t="shared" si="5"/>
        <v>7.77</v>
      </c>
      <c r="F51" s="41">
        <f t="shared" si="2"/>
        <v>6.15</v>
      </c>
      <c r="G51" s="41">
        <f t="shared" si="3"/>
        <v>37.82</v>
      </c>
      <c r="H51" s="41">
        <f t="shared" si="4"/>
        <v>1428.08</v>
      </c>
      <c r="M51" s="38"/>
      <c r="N51" s="38"/>
      <c r="O51" s="38"/>
      <c r="R51" s="39"/>
      <c r="S51" s="39"/>
      <c r="T51" s="39"/>
      <c r="V51" s="40"/>
    </row>
    <row r="52" spans="1:22" x14ac:dyDescent="0.3">
      <c r="A52" s="1">
        <v>6.4</v>
      </c>
      <c r="B52" s="1">
        <v>29.95</v>
      </c>
      <c r="C52" s="34">
        <f t="shared" si="0"/>
        <v>4.0600000000000005</v>
      </c>
      <c r="D52" s="34">
        <f t="shared" si="1"/>
        <v>3.625</v>
      </c>
      <c r="E52" s="41">
        <f t="shared" si="5"/>
        <v>0.11</v>
      </c>
      <c r="F52" s="41">
        <f t="shared" si="2"/>
        <v>3.52</v>
      </c>
      <c r="G52" s="41">
        <f t="shared" si="3"/>
        <v>12.39</v>
      </c>
      <c r="H52" s="41">
        <f t="shared" si="4"/>
        <v>646.67999999999995</v>
      </c>
      <c r="M52" s="38"/>
      <c r="N52" s="38"/>
      <c r="O52" s="38"/>
      <c r="R52" s="39"/>
      <c r="S52" s="39"/>
      <c r="T52" s="39"/>
      <c r="V52" s="40"/>
    </row>
    <row r="53" spans="1:22" x14ac:dyDescent="0.3">
      <c r="A53" s="1">
        <v>6.4</v>
      </c>
      <c r="B53" s="1">
        <v>31.4</v>
      </c>
      <c r="C53" s="34">
        <f t="shared" si="0"/>
        <v>2.2400000000000002</v>
      </c>
      <c r="D53" s="34">
        <f t="shared" si="1"/>
        <v>11.932499999999997</v>
      </c>
      <c r="E53" s="41">
        <f t="shared" si="5"/>
        <v>8.0299999999999994</v>
      </c>
      <c r="F53" s="41">
        <f t="shared" si="2"/>
        <v>3.9</v>
      </c>
      <c r="G53" s="41">
        <f t="shared" si="3"/>
        <v>15.21</v>
      </c>
      <c r="H53" s="41">
        <f t="shared" si="4"/>
        <v>7.95</v>
      </c>
      <c r="M53" s="38"/>
      <c r="N53" s="38"/>
      <c r="O53" s="38"/>
      <c r="R53" s="39"/>
      <c r="S53" s="39"/>
      <c r="T53" s="39"/>
      <c r="V53" s="40"/>
    </row>
    <row r="54" spans="1:22" x14ac:dyDescent="0.3">
      <c r="A54" s="1">
        <v>1.8</v>
      </c>
      <c r="B54" s="1">
        <f>ROUND(56.995,2)</f>
        <v>57</v>
      </c>
      <c r="C54" s="34">
        <f t="shared" si="0"/>
        <v>-2.3600000000000003</v>
      </c>
      <c r="D54" s="34">
        <f t="shared" si="1"/>
        <v>36.590000000000003</v>
      </c>
      <c r="E54" s="41">
        <f t="shared" si="5"/>
        <v>28.04</v>
      </c>
      <c r="F54" s="41">
        <f t="shared" si="2"/>
        <v>8.5500000000000007</v>
      </c>
      <c r="G54" s="41">
        <f t="shared" si="3"/>
        <v>73.099999999999994</v>
      </c>
      <c r="H54" s="41">
        <f t="shared" si="4"/>
        <v>3351.25</v>
      </c>
      <c r="M54" s="38"/>
      <c r="N54" s="38"/>
      <c r="O54" s="38"/>
      <c r="R54" s="39"/>
      <c r="S54" s="39"/>
      <c r="T54" s="39"/>
      <c r="V54" s="40"/>
    </row>
    <row r="55" spans="1:22" x14ac:dyDescent="0.3">
      <c r="A55" s="1">
        <v>1.5</v>
      </c>
      <c r="B55" s="1">
        <v>46.5</v>
      </c>
      <c r="C55" s="34">
        <f t="shared" si="0"/>
        <v>0.32999999999999985</v>
      </c>
      <c r="D55" s="34">
        <f t="shared" si="1"/>
        <v>9.4499999999999957</v>
      </c>
      <c r="E55" s="41">
        <f t="shared" si="5"/>
        <v>16.329999999999998</v>
      </c>
      <c r="F55" s="41">
        <f t="shared" si="2"/>
        <v>-6.88</v>
      </c>
      <c r="G55" s="41">
        <f t="shared" si="3"/>
        <v>47.33</v>
      </c>
      <c r="H55" s="41">
        <f t="shared" si="4"/>
        <v>664.09</v>
      </c>
      <c r="M55" s="38"/>
      <c r="N55" s="38"/>
      <c r="O55" s="38"/>
      <c r="R55" s="39"/>
      <c r="S55" s="39"/>
      <c r="T55" s="39"/>
      <c r="V55" s="40"/>
    </row>
    <row r="56" spans="1:22" x14ac:dyDescent="0.3">
      <c r="A56" s="1">
        <v>1.5</v>
      </c>
      <c r="B56" s="1">
        <v>49.6</v>
      </c>
      <c r="C56" s="34">
        <f t="shared" si="0"/>
        <v>0.52499999999999991</v>
      </c>
      <c r="D56" s="34">
        <f t="shared" si="1"/>
        <v>19.375</v>
      </c>
      <c r="E56" s="41">
        <f t="shared" si="5"/>
        <v>15.49</v>
      </c>
      <c r="F56" s="41">
        <f t="shared" si="2"/>
        <v>3.89</v>
      </c>
      <c r="G56" s="41">
        <f t="shared" si="3"/>
        <v>15.13</v>
      </c>
      <c r="H56" s="41">
        <f t="shared" si="4"/>
        <v>1036.8399999999999</v>
      </c>
      <c r="M56" s="38"/>
      <c r="N56" s="38"/>
      <c r="O56" s="38"/>
      <c r="R56" s="39"/>
      <c r="S56" s="39"/>
      <c r="T56" s="39"/>
      <c r="V56" s="40"/>
    </row>
    <row r="57" spans="1:22" x14ac:dyDescent="0.3">
      <c r="A57" s="1">
        <v>1.6</v>
      </c>
      <c r="B57" s="1">
        <v>42</v>
      </c>
      <c r="C57" s="34">
        <f t="shared" si="0"/>
        <v>0.625</v>
      </c>
      <c r="D57" s="34">
        <f t="shared" si="1"/>
        <v>9.759999999999998</v>
      </c>
      <c r="E57" s="41">
        <f t="shared" si="5"/>
        <v>15.05</v>
      </c>
      <c r="F57" s="41">
        <f t="shared" si="2"/>
        <v>-5.29</v>
      </c>
      <c r="G57" s="41">
        <f t="shared" si="3"/>
        <v>27.98</v>
      </c>
      <c r="H57" s="41">
        <f t="shared" si="4"/>
        <v>165.12</v>
      </c>
      <c r="M57" s="38"/>
      <c r="N57" s="38"/>
      <c r="O57" s="38"/>
      <c r="R57" s="39"/>
      <c r="S57" s="39"/>
      <c r="T57" s="39"/>
      <c r="V57" s="40"/>
    </row>
    <row r="58" spans="1:22" x14ac:dyDescent="0.3">
      <c r="A58" s="1">
        <v>1.6</v>
      </c>
      <c r="B58" s="1">
        <f>ROUND(49.9494,2)</f>
        <v>49.95</v>
      </c>
      <c r="C58" s="34">
        <f t="shared" si="0"/>
        <v>0.56000000000000005</v>
      </c>
      <c r="D58" s="34">
        <f t="shared" si="1"/>
        <v>22.650000000000002</v>
      </c>
      <c r="E58" s="41">
        <f t="shared" si="5"/>
        <v>15.33</v>
      </c>
      <c r="F58" s="41">
        <f t="shared" si="2"/>
        <v>7.32</v>
      </c>
      <c r="G58" s="41">
        <f t="shared" si="3"/>
        <v>53.58</v>
      </c>
      <c r="H58" s="41">
        <f t="shared" si="4"/>
        <v>655.36</v>
      </c>
      <c r="M58" s="38"/>
      <c r="N58" s="38"/>
      <c r="O58" s="38"/>
      <c r="R58" s="39"/>
      <c r="S58" s="39"/>
      <c r="T58" s="39"/>
      <c r="V58" s="40"/>
    </row>
    <row r="59" spans="1:22" x14ac:dyDescent="0.3">
      <c r="A59" s="1">
        <v>1.6</v>
      </c>
      <c r="B59" s="1">
        <v>45.3</v>
      </c>
      <c r="C59" s="34">
        <f t="shared" si="0"/>
        <v>0.56000000000000005</v>
      </c>
      <c r="D59" s="34">
        <f t="shared" si="1"/>
        <v>12.832499999999996</v>
      </c>
      <c r="E59" s="41">
        <f t="shared" si="5"/>
        <v>15.33</v>
      </c>
      <c r="F59" s="41">
        <f t="shared" si="2"/>
        <v>-2.5</v>
      </c>
      <c r="G59" s="41">
        <f t="shared" si="3"/>
        <v>6.25</v>
      </c>
      <c r="H59" s="41">
        <f t="shared" si="4"/>
        <v>2240.13</v>
      </c>
      <c r="M59" s="38"/>
      <c r="N59" s="38"/>
      <c r="O59" s="38"/>
      <c r="R59" s="39"/>
      <c r="S59" s="39"/>
      <c r="T59" s="39"/>
      <c r="V59" s="40"/>
    </row>
    <row r="60" spans="1:22" x14ac:dyDescent="0.3">
      <c r="A60" s="1">
        <v>1.6</v>
      </c>
      <c r="B60" s="1">
        <v>45.5</v>
      </c>
      <c r="C60" s="34">
        <f t="shared" si="0"/>
        <v>0.56000000000000005</v>
      </c>
      <c r="D60" s="34">
        <f t="shared" si="1"/>
        <v>16.055</v>
      </c>
      <c r="E60" s="41">
        <f t="shared" si="5"/>
        <v>15.33</v>
      </c>
      <c r="F60" s="41">
        <f t="shared" si="2"/>
        <v>0.73</v>
      </c>
      <c r="G60" s="41">
        <f t="shared" si="3"/>
        <v>0.53</v>
      </c>
      <c r="H60" s="41">
        <f t="shared" si="4"/>
        <v>32.72</v>
      </c>
      <c r="M60" s="38"/>
      <c r="N60" s="38"/>
      <c r="O60" s="38"/>
      <c r="R60" s="39"/>
      <c r="S60" s="39"/>
      <c r="T60" s="39"/>
      <c r="V60" s="40"/>
    </row>
    <row r="61" spans="1:22" x14ac:dyDescent="0.3">
      <c r="A61" s="1">
        <v>1.6</v>
      </c>
      <c r="B61" s="1">
        <v>42.8</v>
      </c>
      <c r="C61" s="34">
        <f t="shared" si="0"/>
        <v>0.56000000000000005</v>
      </c>
      <c r="D61" s="34">
        <f t="shared" si="1"/>
        <v>13.224999999999998</v>
      </c>
      <c r="E61" s="41">
        <f t="shared" si="5"/>
        <v>15.33</v>
      </c>
      <c r="F61" s="41">
        <f t="shared" si="2"/>
        <v>-2.11</v>
      </c>
      <c r="G61" s="41">
        <f t="shared" si="3"/>
        <v>4.45</v>
      </c>
      <c r="H61" s="41">
        <f t="shared" si="4"/>
        <v>15.37</v>
      </c>
      <c r="M61" s="38"/>
      <c r="N61" s="38"/>
      <c r="O61" s="38"/>
      <c r="R61" s="39"/>
      <c r="S61" s="39"/>
      <c r="T61" s="39"/>
      <c r="V61" s="40"/>
    </row>
    <row r="62" spans="1:22" x14ac:dyDescent="0.3">
      <c r="A62" s="1">
        <v>1.6</v>
      </c>
      <c r="B62" s="1">
        <v>43.7</v>
      </c>
      <c r="C62" s="34">
        <f t="shared" si="0"/>
        <v>0.56000000000000005</v>
      </c>
      <c r="D62" s="34">
        <f t="shared" si="1"/>
        <v>15.880000000000003</v>
      </c>
      <c r="E62" s="41">
        <f t="shared" si="5"/>
        <v>15.33</v>
      </c>
      <c r="F62" s="41">
        <f t="shared" si="2"/>
        <v>0.55000000000000004</v>
      </c>
      <c r="G62" s="41">
        <f t="shared" si="3"/>
        <v>0.3</v>
      </c>
      <c r="H62" s="41">
        <f t="shared" si="4"/>
        <v>17.22</v>
      </c>
      <c r="M62" s="38"/>
      <c r="N62" s="38"/>
      <c r="O62" s="38"/>
      <c r="R62" s="39"/>
      <c r="S62" s="39"/>
      <c r="T62" s="39"/>
      <c r="V62" s="40"/>
    </row>
    <row r="63" spans="1:22" x14ac:dyDescent="0.3">
      <c r="A63" s="1">
        <v>2.5</v>
      </c>
      <c r="B63" s="1">
        <v>42.9</v>
      </c>
      <c r="C63" s="34">
        <f t="shared" si="0"/>
        <v>1.46</v>
      </c>
      <c r="D63" s="34">
        <f t="shared" si="1"/>
        <v>14.494999999999997</v>
      </c>
      <c r="E63" s="41">
        <f t="shared" si="5"/>
        <v>11.42</v>
      </c>
      <c r="F63" s="41">
        <f t="shared" si="2"/>
        <v>3.08</v>
      </c>
      <c r="G63" s="41">
        <f t="shared" si="3"/>
        <v>9.49</v>
      </c>
      <c r="H63" s="41">
        <f t="shared" si="4"/>
        <v>84.46</v>
      </c>
      <c r="M63" s="38"/>
      <c r="N63" s="38"/>
      <c r="O63" s="38"/>
      <c r="R63" s="39"/>
      <c r="S63" s="39"/>
      <c r="T63" s="39"/>
      <c r="V63" s="40"/>
    </row>
    <row r="64" spans="1:22" x14ac:dyDescent="0.3">
      <c r="A64" s="1">
        <v>2.5</v>
      </c>
      <c r="B64" s="1">
        <v>43.26</v>
      </c>
      <c r="C64" s="34">
        <f t="shared" si="0"/>
        <v>0.875</v>
      </c>
      <c r="D64" s="34">
        <f t="shared" si="1"/>
        <v>15.374999999999996</v>
      </c>
      <c r="E64" s="41">
        <f t="shared" si="5"/>
        <v>13.96</v>
      </c>
      <c r="F64" s="41">
        <f t="shared" si="2"/>
        <v>1.42</v>
      </c>
      <c r="G64" s="41">
        <f t="shared" si="3"/>
        <v>2.02</v>
      </c>
      <c r="H64" s="41">
        <f t="shared" si="4"/>
        <v>55.8</v>
      </c>
      <c r="M64" s="38"/>
      <c r="N64" s="38"/>
      <c r="O64" s="38"/>
      <c r="R64" s="39"/>
      <c r="S64" s="39"/>
      <c r="T64" s="39"/>
      <c r="V64" s="40"/>
    </row>
    <row r="65" spans="1:22" x14ac:dyDescent="0.3">
      <c r="A65" s="1">
        <v>2.5</v>
      </c>
      <c r="B65" s="1">
        <v>37.590000000000003</v>
      </c>
      <c r="C65" s="34">
        <f t="shared" si="0"/>
        <v>0.875</v>
      </c>
      <c r="D65" s="34">
        <f t="shared" si="1"/>
        <v>9.4710000000000036</v>
      </c>
      <c r="E65" s="41">
        <f t="shared" si="5"/>
        <v>13.96</v>
      </c>
      <c r="F65" s="41">
        <f t="shared" si="2"/>
        <v>-4.49</v>
      </c>
      <c r="G65" s="41">
        <f t="shared" si="3"/>
        <v>20.16</v>
      </c>
      <c r="H65" s="41">
        <f t="shared" si="4"/>
        <v>329.06</v>
      </c>
      <c r="M65" s="38"/>
      <c r="N65" s="38"/>
      <c r="O65" s="38"/>
      <c r="R65" s="39"/>
      <c r="S65" s="39"/>
      <c r="T65" s="39"/>
      <c r="V65" s="40"/>
    </row>
    <row r="66" spans="1:22" x14ac:dyDescent="0.3">
      <c r="A66" s="1">
        <v>2.5</v>
      </c>
      <c r="B66" s="1">
        <v>36.659999999999997</v>
      </c>
      <c r="C66" s="34">
        <f t="shared" si="0"/>
        <v>0.875</v>
      </c>
      <c r="D66" s="34">
        <f t="shared" si="1"/>
        <v>12.226499999999994</v>
      </c>
      <c r="E66" s="41">
        <f t="shared" si="5"/>
        <v>13.96</v>
      </c>
      <c r="F66" s="41">
        <f t="shared" si="2"/>
        <v>-1.73</v>
      </c>
      <c r="G66" s="41">
        <f t="shared" si="3"/>
        <v>2.99</v>
      </c>
      <c r="H66" s="41">
        <f t="shared" si="4"/>
        <v>294.81</v>
      </c>
      <c r="M66" s="38"/>
      <c r="N66" s="38"/>
      <c r="O66" s="38"/>
      <c r="R66" s="39"/>
      <c r="S66" s="39"/>
      <c r="T66" s="39"/>
      <c r="V66" s="40"/>
    </row>
    <row r="67" spans="1:22" x14ac:dyDescent="0.3">
      <c r="A67" s="1">
        <v>2.5</v>
      </c>
      <c r="B67" s="1">
        <v>34.43</v>
      </c>
      <c r="C67" s="34">
        <f t="shared" si="0"/>
        <v>0.875</v>
      </c>
      <c r="D67" s="34">
        <f t="shared" si="1"/>
        <v>10.601000000000003</v>
      </c>
      <c r="E67" s="41">
        <f t="shared" si="5"/>
        <v>13.96</v>
      </c>
      <c r="F67" s="41">
        <f t="shared" si="2"/>
        <v>-3.36</v>
      </c>
      <c r="G67" s="41">
        <f t="shared" si="3"/>
        <v>11.29</v>
      </c>
      <c r="H67" s="41">
        <f t="shared" si="4"/>
        <v>68.89</v>
      </c>
      <c r="M67" s="38"/>
      <c r="N67" s="38"/>
      <c r="O67" s="38"/>
      <c r="R67" s="39"/>
      <c r="S67" s="39"/>
      <c r="T67" s="39"/>
      <c r="V67" s="40"/>
    </row>
    <row r="68" spans="1:22" x14ac:dyDescent="0.3">
      <c r="A68" s="1">
        <v>2.5</v>
      </c>
      <c r="B68" s="1">
        <v>31.37</v>
      </c>
      <c r="C68" s="34">
        <f t="shared" si="0"/>
        <v>0.875</v>
      </c>
      <c r="D68" s="34">
        <f t="shared" si="1"/>
        <v>8.9905000000000008</v>
      </c>
      <c r="E68" s="41">
        <f t="shared" si="5"/>
        <v>13.96</v>
      </c>
      <c r="F68" s="41">
        <f t="shared" si="2"/>
        <v>-4.97</v>
      </c>
      <c r="G68" s="41">
        <f t="shared" si="3"/>
        <v>24.7</v>
      </c>
      <c r="H68" s="41">
        <f t="shared" si="4"/>
        <v>179.83</v>
      </c>
      <c r="M68" s="38"/>
      <c r="N68" s="38"/>
      <c r="O68" s="38"/>
      <c r="R68" s="39"/>
      <c r="S68" s="39"/>
      <c r="T68" s="39"/>
      <c r="V68" s="40"/>
    </row>
    <row r="69" spans="1:22" x14ac:dyDescent="0.3">
      <c r="A69" s="1">
        <v>2</v>
      </c>
      <c r="B69" s="1">
        <v>41.57</v>
      </c>
      <c r="C69" s="34">
        <f t="shared" si="0"/>
        <v>0.375</v>
      </c>
      <c r="D69" s="34">
        <f t="shared" si="1"/>
        <v>21.179499999999997</v>
      </c>
      <c r="E69" s="41">
        <f t="shared" si="5"/>
        <v>16.14</v>
      </c>
      <c r="F69" s="41">
        <f t="shared" si="2"/>
        <v>5.04</v>
      </c>
      <c r="G69" s="41">
        <f t="shared" si="3"/>
        <v>25.4</v>
      </c>
      <c r="H69" s="41">
        <f t="shared" si="4"/>
        <v>0.49</v>
      </c>
      <c r="I69" t="s">
        <v>60</v>
      </c>
      <c r="M69" s="38"/>
      <c r="N69" s="38"/>
      <c r="O69" s="38"/>
      <c r="R69" s="39"/>
      <c r="S69" s="39"/>
      <c r="T69" s="39"/>
      <c r="V69" s="40"/>
    </row>
    <row r="70" spans="1:22" x14ac:dyDescent="0.3">
      <c r="A70" s="1">
        <v>2</v>
      </c>
      <c r="B70" s="1">
        <v>44.71</v>
      </c>
      <c r="C70" s="34">
        <f t="shared" si="0"/>
        <v>0.7</v>
      </c>
      <c r="D70" s="34">
        <f t="shared" si="1"/>
        <v>17.689499999999999</v>
      </c>
      <c r="E70" s="41">
        <f t="shared" si="5"/>
        <v>14.73</v>
      </c>
      <c r="F70" s="41">
        <f t="shared" si="2"/>
        <v>2.96</v>
      </c>
      <c r="G70" s="41">
        <f t="shared" si="3"/>
        <v>8.76</v>
      </c>
      <c r="H70" s="41">
        <f t="shared" si="4"/>
        <v>276.89</v>
      </c>
      <c r="M70" s="38"/>
      <c r="N70" s="38"/>
      <c r="O70" s="38"/>
      <c r="R70" s="39"/>
      <c r="S70" s="39"/>
      <c r="T70" s="39"/>
      <c r="V70" s="40"/>
    </row>
    <row r="71" spans="1:22" x14ac:dyDescent="0.3">
      <c r="A71" s="1">
        <v>2</v>
      </c>
      <c r="B71" s="1">
        <f>ROUND(59.5361,2)</f>
        <v>59.54</v>
      </c>
      <c r="C71" s="34">
        <f t="shared" ref="C71:C134" si="6">A71-$E$2*A70</f>
        <v>0.7</v>
      </c>
      <c r="D71" s="34">
        <f t="shared" ref="D71:D134" si="7">B71-($E$2*B70)</f>
        <v>30.478499999999997</v>
      </c>
      <c r="E71" s="41">
        <f t="shared" si="5"/>
        <v>14.73</v>
      </c>
      <c r="F71" s="41">
        <f t="shared" ref="F71:F134" si="8">ROUND(D71-E71,2)</f>
        <v>15.75</v>
      </c>
      <c r="G71" s="41">
        <f t="shared" ref="G71:G134" si="9">ROUND(F71*F71,2)</f>
        <v>248.06</v>
      </c>
      <c r="H71" s="41">
        <f t="shared" si="4"/>
        <v>57264.49</v>
      </c>
      <c r="M71" s="38"/>
      <c r="N71" s="38"/>
      <c r="O71" s="38"/>
      <c r="R71" s="39"/>
      <c r="S71" s="39"/>
      <c r="T71" s="39"/>
      <c r="V71" s="40"/>
    </row>
    <row r="72" spans="1:22" x14ac:dyDescent="0.3">
      <c r="A72" s="1">
        <v>2</v>
      </c>
      <c r="B72" s="1">
        <f>ROUND(59.4381,2)</f>
        <v>59.44</v>
      </c>
      <c r="C72" s="34">
        <f t="shared" si="6"/>
        <v>0.7</v>
      </c>
      <c r="D72" s="34">
        <f t="shared" si="7"/>
        <v>20.738999999999997</v>
      </c>
      <c r="E72" s="41">
        <f t="shared" si="5"/>
        <v>14.73</v>
      </c>
      <c r="F72" s="41">
        <f t="shared" si="8"/>
        <v>6.01</v>
      </c>
      <c r="G72" s="41">
        <f t="shared" si="9"/>
        <v>36.119999999999997</v>
      </c>
      <c r="H72" s="41">
        <f t="shared" ref="H72:H135" si="10">ROUND((G72-G71)^2,2)</f>
        <v>44918.559999999998</v>
      </c>
      <c r="M72" s="38"/>
      <c r="N72" s="38"/>
      <c r="O72" s="38"/>
      <c r="R72" s="39"/>
      <c r="S72" s="39"/>
      <c r="T72" s="39"/>
      <c r="V72" s="40"/>
    </row>
    <row r="73" spans="1:22" x14ac:dyDescent="0.3">
      <c r="A73" s="1">
        <v>2</v>
      </c>
      <c r="B73" s="1">
        <v>46.2</v>
      </c>
      <c r="C73" s="34">
        <f t="shared" si="6"/>
        <v>0.7</v>
      </c>
      <c r="D73" s="34">
        <f t="shared" si="7"/>
        <v>7.5640000000000001</v>
      </c>
      <c r="E73" s="41">
        <f t="shared" si="5"/>
        <v>14.73</v>
      </c>
      <c r="F73" s="41">
        <f t="shared" si="8"/>
        <v>-7.17</v>
      </c>
      <c r="G73" s="41">
        <f t="shared" si="9"/>
        <v>51.41</v>
      </c>
      <c r="H73" s="41">
        <f t="shared" si="10"/>
        <v>233.78</v>
      </c>
      <c r="M73" s="38"/>
      <c r="N73" s="38"/>
      <c r="O73" s="38"/>
      <c r="R73" s="39"/>
      <c r="S73" s="39"/>
      <c r="T73" s="39"/>
      <c r="V73" s="40"/>
    </row>
    <row r="74" spans="1:22" x14ac:dyDescent="0.3">
      <c r="A74" s="1">
        <v>2</v>
      </c>
      <c r="B74" s="1">
        <v>41.4</v>
      </c>
      <c r="C74" s="34">
        <f t="shared" si="6"/>
        <v>0.7</v>
      </c>
      <c r="D74" s="34">
        <f t="shared" si="7"/>
        <v>11.369999999999997</v>
      </c>
      <c r="E74" s="41">
        <f t="shared" ref="E74:E137" si="11">ROUND($O$2+($N$2*C74),2)</f>
        <v>14.73</v>
      </c>
      <c r="F74" s="41">
        <f t="shared" si="8"/>
        <v>-3.36</v>
      </c>
      <c r="G74" s="41">
        <f t="shared" si="9"/>
        <v>11.29</v>
      </c>
      <c r="H74" s="41">
        <f t="shared" si="10"/>
        <v>1609.61</v>
      </c>
      <c r="M74" s="38"/>
      <c r="N74" s="38"/>
      <c r="O74" s="38"/>
      <c r="R74" s="39"/>
      <c r="S74" s="39"/>
      <c r="T74" s="39"/>
      <c r="V74" s="40"/>
    </row>
    <row r="75" spans="1:22" x14ac:dyDescent="0.3">
      <c r="A75" s="1">
        <v>2.5</v>
      </c>
      <c r="B75" s="1">
        <v>44.52</v>
      </c>
      <c r="C75" s="34">
        <f t="shared" si="6"/>
        <v>1.2</v>
      </c>
      <c r="D75" s="34">
        <f t="shared" si="7"/>
        <v>17.610000000000003</v>
      </c>
      <c r="E75" s="41">
        <f t="shared" si="11"/>
        <v>12.55</v>
      </c>
      <c r="F75" s="41">
        <f t="shared" si="8"/>
        <v>5.0599999999999996</v>
      </c>
      <c r="G75" s="41">
        <f t="shared" si="9"/>
        <v>25.6</v>
      </c>
      <c r="H75" s="41">
        <f t="shared" si="10"/>
        <v>204.78</v>
      </c>
      <c r="M75" s="38"/>
      <c r="N75" s="38"/>
      <c r="O75" s="38"/>
      <c r="R75" s="39"/>
      <c r="S75" s="39"/>
      <c r="T75" s="39"/>
      <c r="V75" s="40"/>
    </row>
    <row r="76" spans="1:22" x14ac:dyDescent="0.3">
      <c r="A76" s="1">
        <v>2.5</v>
      </c>
      <c r="B76" s="1">
        <v>42.5</v>
      </c>
      <c r="C76" s="34">
        <f t="shared" si="6"/>
        <v>0.875</v>
      </c>
      <c r="D76" s="34">
        <f t="shared" si="7"/>
        <v>13.561999999999998</v>
      </c>
      <c r="E76" s="41">
        <f t="shared" si="11"/>
        <v>13.96</v>
      </c>
      <c r="F76" s="41">
        <f t="shared" si="8"/>
        <v>-0.4</v>
      </c>
      <c r="G76" s="41">
        <f t="shared" si="9"/>
        <v>0.16</v>
      </c>
      <c r="H76" s="41">
        <f t="shared" si="10"/>
        <v>647.19000000000005</v>
      </c>
      <c r="M76" s="38"/>
      <c r="N76" s="38"/>
      <c r="O76" s="38"/>
      <c r="R76" s="39"/>
      <c r="S76" s="39"/>
      <c r="T76" s="39"/>
      <c r="V76" s="40"/>
    </row>
    <row r="77" spans="1:22" x14ac:dyDescent="0.3">
      <c r="A77" s="1">
        <v>3</v>
      </c>
      <c r="B77" s="1">
        <v>35.799999999999997</v>
      </c>
      <c r="C77" s="34">
        <f t="shared" si="6"/>
        <v>1.375</v>
      </c>
      <c r="D77" s="34">
        <f t="shared" si="7"/>
        <v>8.1749999999999972</v>
      </c>
      <c r="E77" s="41">
        <f t="shared" si="11"/>
        <v>11.79</v>
      </c>
      <c r="F77" s="41">
        <f t="shared" si="8"/>
        <v>-3.62</v>
      </c>
      <c r="G77" s="41">
        <f t="shared" si="9"/>
        <v>13.1</v>
      </c>
      <c r="H77" s="41">
        <f t="shared" si="10"/>
        <v>167.44</v>
      </c>
      <c r="M77" s="38"/>
      <c r="N77" s="38"/>
      <c r="O77" s="38"/>
      <c r="R77" s="39"/>
      <c r="S77" s="39"/>
      <c r="T77" s="39"/>
      <c r="V77" s="40"/>
    </row>
    <row r="78" spans="1:22" x14ac:dyDescent="0.3">
      <c r="A78" s="1">
        <v>6.8</v>
      </c>
      <c r="B78" s="1">
        <v>23.4</v>
      </c>
      <c r="C78" s="34">
        <f t="shared" si="6"/>
        <v>4.8499999999999996</v>
      </c>
      <c r="D78" s="34">
        <f t="shared" si="7"/>
        <v>0.12999999999999901</v>
      </c>
      <c r="E78" s="41">
        <f t="shared" si="11"/>
        <v>-3.33</v>
      </c>
      <c r="F78" s="41">
        <f t="shared" si="8"/>
        <v>3.46</v>
      </c>
      <c r="G78" s="41">
        <f t="shared" si="9"/>
        <v>11.97</v>
      </c>
      <c r="H78" s="41">
        <f t="shared" si="10"/>
        <v>1.28</v>
      </c>
      <c r="M78" s="38"/>
      <c r="N78" s="38"/>
      <c r="O78" s="38"/>
      <c r="R78" s="39"/>
      <c r="S78" s="39"/>
      <c r="T78" s="39"/>
      <c r="V78" s="40"/>
    </row>
    <row r="79" spans="1:22" x14ac:dyDescent="0.3">
      <c r="A79" s="1">
        <v>4.4000000000000004</v>
      </c>
      <c r="B79" s="1">
        <v>33.049900000000001</v>
      </c>
      <c r="C79" s="34">
        <f t="shared" si="6"/>
        <v>-1.9999999999999574E-2</v>
      </c>
      <c r="D79" s="34">
        <f t="shared" si="7"/>
        <v>17.8399</v>
      </c>
      <c r="E79" s="41">
        <f t="shared" si="11"/>
        <v>17.86</v>
      </c>
      <c r="F79" s="41">
        <f t="shared" si="8"/>
        <v>-0.02</v>
      </c>
      <c r="G79" s="41">
        <f t="shared" si="9"/>
        <v>0</v>
      </c>
      <c r="H79" s="41">
        <f t="shared" si="10"/>
        <v>143.28</v>
      </c>
      <c r="M79" s="38"/>
      <c r="N79" s="38"/>
      <c r="O79" s="38"/>
      <c r="R79" s="39"/>
      <c r="S79" s="39"/>
      <c r="T79" s="39"/>
      <c r="V79" s="40"/>
    </row>
    <row r="80" spans="1:22" x14ac:dyDescent="0.3">
      <c r="A80" s="1">
        <v>4.4000000000000004</v>
      </c>
      <c r="B80" s="1">
        <v>33.603200000000001</v>
      </c>
      <c r="C80" s="34">
        <f t="shared" si="6"/>
        <v>1.54</v>
      </c>
      <c r="D80" s="34">
        <f t="shared" si="7"/>
        <v>12.120764999999999</v>
      </c>
      <c r="E80" s="41">
        <f t="shared" si="11"/>
        <v>11.07</v>
      </c>
      <c r="F80" s="41">
        <f t="shared" si="8"/>
        <v>1.05</v>
      </c>
      <c r="G80" s="41">
        <f t="shared" si="9"/>
        <v>1.1000000000000001</v>
      </c>
      <c r="H80" s="41">
        <f t="shared" si="10"/>
        <v>1.21</v>
      </c>
      <c r="M80" s="38"/>
      <c r="N80" s="38"/>
      <c r="O80" s="38"/>
      <c r="R80" s="39"/>
      <c r="S80" s="39"/>
      <c r="T80" s="39"/>
      <c r="V80" s="40"/>
    </row>
    <row r="81" spans="1:22" x14ac:dyDescent="0.3">
      <c r="A81" s="1">
        <v>2.4</v>
      </c>
      <c r="B81" s="1">
        <v>42</v>
      </c>
      <c r="C81" s="34">
        <f t="shared" si="6"/>
        <v>-0.46000000000000041</v>
      </c>
      <c r="D81" s="34">
        <f t="shared" si="7"/>
        <v>20.157919999999997</v>
      </c>
      <c r="E81" s="41">
        <f t="shared" si="11"/>
        <v>19.77</v>
      </c>
      <c r="F81" s="41">
        <f t="shared" si="8"/>
        <v>0.39</v>
      </c>
      <c r="G81" s="41">
        <f t="shared" si="9"/>
        <v>0.15</v>
      </c>
      <c r="H81" s="41">
        <f t="shared" si="10"/>
        <v>0.9</v>
      </c>
      <c r="M81" s="38"/>
      <c r="N81" s="38"/>
      <c r="O81" s="38"/>
      <c r="R81" s="39"/>
      <c r="S81" s="39"/>
      <c r="T81" s="39"/>
      <c r="V81" s="40"/>
    </row>
    <row r="82" spans="1:22" x14ac:dyDescent="0.3">
      <c r="A82" s="1">
        <v>3.6</v>
      </c>
      <c r="B82" s="1">
        <v>37.487400000000001</v>
      </c>
      <c r="C82" s="34">
        <f t="shared" si="6"/>
        <v>2.04</v>
      </c>
      <c r="D82" s="34">
        <f t="shared" si="7"/>
        <v>10.1874</v>
      </c>
      <c r="E82" s="41">
        <f t="shared" si="11"/>
        <v>8.9</v>
      </c>
      <c r="F82" s="41">
        <f t="shared" si="8"/>
        <v>1.29</v>
      </c>
      <c r="G82" s="41">
        <f t="shared" si="9"/>
        <v>1.66</v>
      </c>
      <c r="H82" s="41">
        <f t="shared" si="10"/>
        <v>2.2799999999999998</v>
      </c>
      <c r="M82" s="38"/>
      <c r="N82" s="38"/>
      <c r="O82" s="38"/>
      <c r="R82" s="39"/>
      <c r="S82" s="39"/>
      <c r="T82" s="39"/>
      <c r="V82" s="40"/>
    </row>
    <row r="83" spans="1:22" x14ac:dyDescent="0.3">
      <c r="A83" s="1">
        <v>3.6</v>
      </c>
      <c r="B83" s="1">
        <v>36.1</v>
      </c>
      <c r="C83" s="34">
        <f t="shared" si="6"/>
        <v>1.2599999999999998</v>
      </c>
      <c r="D83" s="34">
        <f t="shared" si="7"/>
        <v>11.73319</v>
      </c>
      <c r="E83" s="41">
        <f t="shared" si="11"/>
        <v>12.29</v>
      </c>
      <c r="F83" s="41">
        <f t="shared" si="8"/>
        <v>-0.56000000000000005</v>
      </c>
      <c r="G83" s="41">
        <f t="shared" si="9"/>
        <v>0.31</v>
      </c>
      <c r="H83" s="41">
        <f t="shared" si="10"/>
        <v>1.82</v>
      </c>
      <c r="M83" s="38"/>
      <c r="N83" s="38"/>
      <c r="O83" s="38"/>
      <c r="R83" s="39"/>
      <c r="S83" s="39"/>
      <c r="T83" s="39"/>
      <c r="V83" s="40"/>
    </row>
    <row r="84" spans="1:22" x14ac:dyDescent="0.3">
      <c r="A84" s="1">
        <v>2</v>
      </c>
      <c r="B84" s="1">
        <v>39.4</v>
      </c>
      <c r="C84" s="34">
        <f t="shared" si="6"/>
        <v>-0.3400000000000003</v>
      </c>
      <c r="D84" s="34">
        <f t="shared" si="7"/>
        <v>15.934999999999995</v>
      </c>
      <c r="E84" s="41">
        <f t="shared" si="11"/>
        <v>19.25</v>
      </c>
      <c r="F84" s="41">
        <f t="shared" si="8"/>
        <v>-3.32</v>
      </c>
      <c r="G84" s="41">
        <f t="shared" si="9"/>
        <v>11.02</v>
      </c>
      <c r="H84" s="41">
        <f t="shared" si="10"/>
        <v>114.7</v>
      </c>
      <c r="M84" s="38"/>
      <c r="N84" s="38"/>
      <c r="O84" s="38"/>
      <c r="R84" s="39"/>
      <c r="S84" s="39"/>
      <c r="T84" s="39"/>
      <c r="V84" s="40"/>
    </row>
    <row r="85" spans="1:22" x14ac:dyDescent="0.3">
      <c r="A85" s="1">
        <v>2</v>
      </c>
      <c r="B85" s="1">
        <v>44.7</v>
      </c>
      <c r="C85" s="34">
        <f t="shared" si="6"/>
        <v>0.7</v>
      </c>
      <c r="D85" s="34">
        <f t="shared" si="7"/>
        <v>19.090000000000003</v>
      </c>
      <c r="E85" s="41">
        <f t="shared" si="11"/>
        <v>14.73</v>
      </c>
      <c r="F85" s="41">
        <f t="shared" si="8"/>
        <v>4.3600000000000003</v>
      </c>
      <c r="G85" s="41">
        <f t="shared" si="9"/>
        <v>19.010000000000002</v>
      </c>
      <c r="H85" s="41">
        <f t="shared" si="10"/>
        <v>63.84</v>
      </c>
      <c r="M85" s="38"/>
      <c r="N85" s="38"/>
      <c r="O85" s="38"/>
      <c r="R85" s="39"/>
      <c r="S85" s="39"/>
      <c r="T85" s="39"/>
      <c r="V85" s="40"/>
    </row>
    <row r="86" spans="1:22" x14ac:dyDescent="0.3">
      <c r="A86" s="1">
        <v>2.4</v>
      </c>
      <c r="B86" s="1">
        <v>42.5</v>
      </c>
      <c r="C86" s="34">
        <f t="shared" si="6"/>
        <v>1.0999999999999999</v>
      </c>
      <c r="D86" s="34">
        <f t="shared" si="7"/>
        <v>13.444999999999997</v>
      </c>
      <c r="E86" s="41">
        <f t="shared" si="11"/>
        <v>12.99</v>
      </c>
      <c r="F86" s="41">
        <f t="shared" si="8"/>
        <v>0.45</v>
      </c>
      <c r="G86" s="41">
        <f t="shared" si="9"/>
        <v>0.2</v>
      </c>
      <c r="H86" s="41">
        <f t="shared" si="10"/>
        <v>353.82</v>
      </c>
      <c r="M86" s="38"/>
      <c r="N86" s="38"/>
      <c r="O86" s="38"/>
      <c r="R86" s="39"/>
      <c r="S86" s="39"/>
      <c r="T86" s="39"/>
      <c r="V86" s="40"/>
    </row>
    <row r="87" spans="1:22" x14ac:dyDescent="0.3">
      <c r="A87" s="1">
        <v>2</v>
      </c>
      <c r="B87" s="1">
        <v>41.5</v>
      </c>
      <c r="C87" s="34">
        <f t="shared" si="6"/>
        <v>0.43999999999999995</v>
      </c>
      <c r="D87" s="34">
        <f t="shared" si="7"/>
        <v>13.875</v>
      </c>
      <c r="E87" s="41">
        <f t="shared" si="11"/>
        <v>15.86</v>
      </c>
      <c r="F87" s="41">
        <f t="shared" si="8"/>
        <v>-1.99</v>
      </c>
      <c r="G87" s="41">
        <f t="shared" si="9"/>
        <v>3.96</v>
      </c>
      <c r="H87" s="41">
        <f t="shared" si="10"/>
        <v>14.14</v>
      </c>
      <c r="M87" s="38"/>
      <c r="N87" s="38"/>
      <c r="O87" s="38"/>
      <c r="R87" s="39"/>
      <c r="S87" s="39"/>
      <c r="T87" s="39"/>
      <c r="V87" s="40"/>
    </row>
    <row r="88" spans="1:22" x14ac:dyDescent="0.3">
      <c r="A88" s="1">
        <v>2</v>
      </c>
      <c r="B88" s="1">
        <v>43.5</v>
      </c>
      <c r="C88" s="34">
        <f t="shared" si="6"/>
        <v>0.7</v>
      </c>
      <c r="D88" s="34">
        <f t="shared" si="7"/>
        <v>16.524999999999999</v>
      </c>
      <c r="E88" s="41">
        <f t="shared" si="11"/>
        <v>14.73</v>
      </c>
      <c r="F88" s="41">
        <f t="shared" si="8"/>
        <v>1.8</v>
      </c>
      <c r="G88" s="41">
        <f t="shared" si="9"/>
        <v>3.24</v>
      </c>
      <c r="H88" s="41">
        <f t="shared" si="10"/>
        <v>0.52</v>
      </c>
      <c r="M88" s="38"/>
      <c r="N88" s="38"/>
      <c r="O88" s="38"/>
      <c r="R88" s="39"/>
      <c r="S88" s="39"/>
      <c r="T88" s="39"/>
      <c r="V88" s="40"/>
    </row>
    <row r="89" spans="1:22" x14ac:dyDescent="0.3">
      <c r="A89" s="1">
        <v>3.6</v>
      </c>
      <c r="B89" s="1">
        <v>40.5</v>
      </c>
      <c r="C89" s="34">
        <f t="shared" si="6"/>
        <v>2.2999999999999998</v>
      </c>
      <c r="D89" s="34">
        <f t="shared" si="7"/>
        <v>12.224999999999998</v>
      </c>
      <c r="E89" s="41">
        <f t="shared" si="11"/>
        <v>7.77</v>
      </c>
      <c r="F89" s="41">
        <f t="shared" si="8"/>
        <v>4.46</v>
      </c>
      <c r="G89" s="41">
        <f t="shared" si="9"/>
        <v>19.89</v>
      </c>
      <c r="H89" s="41">
        <f t="shared" si="10"/>
        <v>277.22000000000003</v>
      </c>
      <c r="M89" s="38"/>
      <c r="N89" s="38"/>
      <c r="O89" s="38"/>
      <c r="R89" s="39"/>
      <c r="S89" s="39"/>
      <c r="T89" s="39"/>
      <c r="V89" s="40"/>
    </row>
    <row r="90" spans="1:22" x14ac:dyDescent="0.3">
      <c r="A90" s="1">
        <v>3</v>
      </c>
      <c r="B90" s="1">
        <v>39.700000000000003</v>
      </c>
      <c r="C90" s="34">
        <f t="shared" si="6"/>
        <v>0.6599999999999997</v>
      </c>
      <c r="D90" s="34">
        <f t="shared" si="7"/>
        <v>13.375000000000004</v>
      </c>
      <c r="E90" s="41">
        <f t="shared" si="11"/>
        <v>14.9</v>
      </c>
      <c r="F90" s="41">
        <f t="shared" si="8"/>
        <v>-1.53</v>
      </c>
      <c r="G90" s="41">
        <f t="shared" si="9"/>
        <v>2.34</v>
      </c>
      <c r="H90" s="41">
        <f t="shared" si="10"/>
        <v>308</v>
      </c>
      <c r="M90" s="38"/>
      <c r="N90" s="38"/>
      <c r="O90" s="38"/>
      <c r="R90" s="39"/>
      <c r="S90" s="39"/>
      <c r="T90" s="39"/>
      <c r="V90" s="40"/>
    </row>
    <row r="91" spans="1:22" x14ac:dyDescent="0.3">
      <c r="A91" s="1">
        <v>2.5</v>
      </c>
      <c r="B91" s="1">
        <v>40.807499999999997</v>
      </c>
      <c r="C91" s="34">
        <f t="shared" si="6"/>
        <v>0.54999999999999982</v>
      </c>
      <c r="D91" s="34">
        <f t="shared" si="7"/>
        <v>15.002499999999994</v>
      </c>
      <c r="E91" s="41">
        <f t="shared" si="11"/>
        <v>15.38</v>
      </c>
      <c r="F91" s="41">
        <f t="shared" si="8"/>
        <v>-0.38</v>
      </c>
      <c r="G91" s="41">
        <f t="shared" si="9"/>
        <v>0.14000000000000001</v>
      </c>
      <c r="H91" s="41">
        <f t="shared" si="10"/>
        <v>4.84</v>
      </c>
      <c r="M91" s="38"/>
      <c r="N91" s="38"/>
      <c r="O91" s="38"/>
      <c r="R91" s="39"/>
      <c r="S91" s="39"/>
      <c r="T91" s="39"/>
      <c r="V91" s="40"/>
    </row>
    <row r="92" spans="1:22" x14ac:dyDescent="0.3">
      <c r="A92" s="1">
        <v>2.5</v>
      </c>
      <c r="B92" s="1">
        <v>37.979999999999997</v>
      </c>
      <c r="C92" s="34">
        <f t="shared" si="6"/>
        <v>0.875</v>
      </c>
      <c r="D92" s="34">
        <f t="shared" si="7"/>
        <v>11.455124999999999</v>
      </c>
      <c r="E92" s="41">
        <f t="shared" si="11"/>
        <v>13.96</v>
      </c>
      <c r="F92" s="41">
        <f t="shared" si="8"/>
        <v>-2.5</v>
      </c>
      <c r="G92" s="41">
        <f t="shared" si="9"/>
        <v>6.25</v>
      </c>
      <c r="H92" s="41">
        <f t="shared" si="10"/>
        <v>37.33</v>
      </c>
      <c r="M92" s="38"/>
      <c r="N92" s="38"/>
      <c r="O92" s="38"/>
      <c r="R92" s="39"/>
      <c r="S92" s="39"/>
      <c r="T92" s="39"/>
      <c r="V92" s="40"/>
    </row>
    <row r="93" spans="1:22" x14ac:dyDescent="0.3">
      <c r="A93" s="1">
        <v>3.7</v>
      </c>
      <c r="B93" s="1">
        <v>36.752800000000001</v>
      </c>
      <c r="C93" s="34">
        <f t="shared" si="6"/>
        <v>2.0750000000000002</v>
      </c>
      <c r="D93" s="34">
        <f t="shared" si="7"/>
        <v>12.065800000000003</v>
      </c>
      <c r="E93" s="41">
        <f t="shared" si="11"/>
        <v>8.74</v>
      </c>
      <c r="F93" s="41">
        <f t="shared" si="8"/>
        <v>3.33</v>
      </c>
      <c r="G93" s="41">
        <f t="shared" si="9"/>
        <v>11.09</v>
      </c>
      <c r="H93" s="41">
        <f t="shared" si="10"/>
        <v>23.43</v>
      </c>
      <c r="M93" s="38"/>
      <c r="N93" s="38"/>
      <c r="O93" s="38"/>
      <c r="R93" s="39"/>
      <c r="S93" s="39"/>
      <c r="T93" s="39"/>
      <c r="V93" s="40"/>
    </row>
    <row r="94" spans="1:22" x14ac:dyDescent="0.3">
      <c r="A94" s="1">
        <v>3.7</v>
      </c>
      <c r="B94" s="1">
        <v>33.4</v>
      </c>
      <c r="C94" s="34">
        <f t="shared" si="6"/>
        <v>1.2949999999999999</v>
      </c>
      <c r="D94" s="34">
        <f t="shared" si="7"/>
        <v>9.5106799999999971</v>
      </c>
      <c r="E94" s="41">
        <f t="shared" si="11"/>
        <v>12.14</v>
      </c>
      <c r="F94" s="41">
        <f t="shared" si="8"/>
        <v>-2.63</v>
      </c>
      <c r="G94" s="41">
        <f t="shared" si="9"/>
        <v>6.92</v>
      </c>
      <c r="H94" s="41">
        <f t="shared" si="10"/>
        <v>17.39</v>
      </c>
      <c r="M94" s="38"/>
      <c r="N94" s="38"/>
      <c r="O94" s="38"/>
      <c r="R94" s="39"/>
      <c r="S94" s="39"/>
      <c r="T94" s="39"/>
      <c r="V94" s="40"/>
    </row>
    <row r="95" spans="1:22" x14ac:dyDescent="0.3">
      <c r="A95" s="1">
        <v>5.6</v>
      </c>
      <c r="B95" s="1">
        <v>34.5</v>
      </c>
      <c r="C95" s="34">
        <f t="shared" si="6"/>
        <v>3.1949999999999994</v>
      </c>
      <c r="D95" s="34">
        <f t="shared" si="7"/>
        <v>12.79</v>
      </c>
      <c r="E95" s="41">
        <f t="shared" si="11"/>
        <v>3.87</v>
      </c>
      <c r="F95" s="41">
        <f t="shared" si="8"/>
        <v>8.92</v>
      </c>
      <c r="G95" s="41">
        <f t="shared" si="9"/>
        <v>79.569999999999993</v>
      </c>
      <c r="H95" s="41">
        <f t="shared" si="10"/>
        <v>5278.02</v>
      </c>
      <c r="J95" t="s">
        <v>60</v>
      </c>
      <c r="M95" s="38"/>
      <c r="N95" s="38"/>
      <c r="O95" s="38"/>
      <c r="R95" s="39"/>
      <c r="S95" s="39"/>
      <c r="T95" s="39"/>
      <c r="V95" s="40"/>
    </row>
    <row r="96" spans="1:22" x14ac:dyDescent="0.3">
      <c r="A96" s="1">
        <v>5.6</v>
      </c>
      <c r="B96" s="1">
        <v>32.4</v>
      </c>
      <c r="C96" s="34">
        <f t="shared" si="6"/>
        <v>1.96</v>
      </c>
      <c r="D96" s="34">
        <f t="shared" si="7"/>
        <v>9.9749999999999979</v>
      </c>
      <c r="E96" s="41">
        <f t="shared" si="11"/>
        <v>9.24</v>
      </c>
      <c r="F96" s="41">
        <f t="shared" si="8"/>
        <v>0.73</v>
      </c>
      <c r="G96" s="41">
        <f t="shared" si="9"/>
        <v>0.53</v>
      </c>
      <c r="H96" s="41">
        <f t="shared" si="10"/>
        <v>6247.32</v>
      </c>
      <c r="M96" s="38"/>
      <c r="N96" s="38"/>
      <c r="O96" s="38"/>
      <c r="R96" s="39"/>
      <c r="S96" s="39"/>
      <c r="T96" s="39"/>
      <c r="V96" s="40"/>
    </row>
    <row r="97" spans="1:22" x14ac:dyDescent="0.3">
      <c r="A97" s="1">
        <v>3</v>
      </c>
      <c r="B97" s="1">
        <v>39.700000000000003</v>
      </c>
      <c r="C97" s="34">
        <f t="shared" si="6"/>
        <v>-0.63999999999999968</v>
      </c>
      <c r="D97" s="34">
        <f t="shared" si="7"/>
        <v>18.640000000000004</v>
      </c>
      <c r="E97" s="41">
        <f t="shared" si="11"/>
        <v>20.55</v>
      </c>
      <c r="F97" s="41">
        <f t="shared" si="8"/>
        <v>-1.91</v>
      </c>
      <c r="G97" s="41">
        <f t="shared" si="9"/>
        <v>3.65</v>
      </c>
      <c r="H97" s="41">
        <f t="shared" si="10"/>
        <v>9.73</v>
      </c>
      <c r="M97" s="38"/>
      <c r="N97" s="38"/>
      <c r="O97" s="38"/>
      <c r="R97" s="39"/>
      <c r="S97" s="39"/>
      <c r="T97" s="39"/>
      <c r="V97" s="40"/>
    </row>
    <row r="98" spans="1:22" x14ac:dyDescent="0.3">
      <c r="A98" s="1">
        <v>2.5</v>
      </c>
      <c r="B98" s="1">
        <v>51.6</v>
      </c>
      <c r="C98" s="34">
        <f t="shared" si="6"/>
        <v>0.54999999999999982</v>
      </c>
      <c r="D98" s="34">
        <f t="shared" si="7"/>
        <v>25.794999999999998</v>
      </c>
      <c r="E98" s="41">
        <f t="shared" si="11"/>
        <v>15.38</v>
      </c>
      <c r="F98" s="41">
        <f t="shared" si="8"/>
        <v>10.42</v>
      </c>
      <c r="G98" s="41">
        <f t="shared" si="9"/>
        <v>108.58</v>
      </c>
      <c r="H98" s="41">
        <f t="shared" si="10"/>
        <v>11010.3</v>
      </c>
      <c r="I98" t="s">
        <v>60</v>
      </c>
      <c r="M98" s="38"/>
      <c r="N98" s="38"/>
      <c r="O98" s="38"/>
      <c r="R98" s="39"/>
      <c r="S98" s="39"/>
      <c r="T98" s="39"/>
      <c r="V98" s="40"/>
    </row>
    <row r="99" spans="1:22" x14ac:dyDescent="0.3">
      <c r="A99" s="1">
        <v>2.2999999999999998</v>
      </c>
      <c r="B99" s="1">
        <v>34.700000000000003</v>
      </c>
      <c r="C99" s="34">
        <f t="shared" si="6"/>
        <v>0.67499999999999982</v>
      </c>
      <c r="D99" s="34">
        <f t="shared" si="7"/>
        <v>1.1600000000000037</v>
      </c>
      <c r="E99" s="41">
        <f t="shared" si="11"/>
        <v>14.83</v>
      </c>
      <c r="F99" s="41">
        <f t="shared" si="8"/>
        <v>-13.67</v>
      </c>
      <c r="G99" s="41">
        <f t="shared" si="9"/>
        <v>186.87</v>
      </c>
      <c r="H99" s="41">
        <f t="shared" si="10"/>
        <v>6129.32</v>
      </c>
      <c r="M99" s="38"/>
      <c r="N99" s="38"/>
      <c r="O99" s="38"/>
      <c r="R99" s="39"/>
      <c r="S99" s="39"/>
      <c r="T99" s="39"/>
      <c r="V99" s="40"/>
    </row>
    <row r="100" spans="1:22" x14ac:dyDescent="0.3">
      <c r="A100" s="1">
        <v>3</v>
      </c>
      <c r="B100" s="1">
        <v>47.1</v>
      </c>
      <c r="C100" s="34">
        <f t="shared" si="6"/>
        <v>1.5050000000000001</v>
      </c>
      <c r="D100" s="34">
        <f t="shared" si="7"/>
        <v>24.544999999999998</v>
      </c>
      <c r="E100" s="41">
        <f t="shared" si="11"/>
        <v>11.22</v>
      </c>
      <c r="F100" s="41">
        <f t="shared" si="8"/>
        <v>13.33</v>
      </c>
      <c r="G100" s="41">
        <f t="shared" si="9"/>
        <v>177.69</v>
      </c>
      <c r="H100" s="41">
        <f t="shared" si="10"/>
        <v>84.27</v>
      </c>
      <c r="M100" s="38"/>
      <c r="N100" s="38"/>
      <c r="O100" s="38"/>
      <c r="R100" s="39"/>
      <c r="S100" s="39"/>
      <c r="T100" s="39"/>
      <c r="V100" s="40"/>
    </row>
    <row r="101" spans="1:22" x14ac:dyDescent="0.3">
      <c r="A101" s="1">
        <v>4.2</v>
      </c>
      <c r="B101" s="1">
        <v>35.722200000000001</v>
      </c>
      <c r="C101" s="34">
        <f t="shared" si="6"/>
        <v>2.25</v>
      </c>
      <c r="D101" s="34">
        <f t="shared" si="7"/>
        <v>5.1071999999999989</v>
      </c>
      <c r="E101" s="41">
        <f t="shared" si="11"/>
        <v>7.98</v>
      </c>
      <c r="F101" s="41">
        <f t="shared" si="8"/>
        <v>-2.87</v>
      </c>
      <c r="G101" s="41">
        <f t="shared" si="9"/>
        <v>8.24</v>
      </c>
      <c r="H101" s="41">
        <f t="shared" si="10"/>
        <v>28713.3</v>
      </c>
      <c r="M101" s="38"/>
      <c r="N101" s="38"/>
      <c r="O101" s="38"/>
      <c r="R101" s="39"/>
      <c r="S101" s="39"/>
      <c r="T101" s="39"/>
      <c r="V101" s="40"/>
    </row>
    <row r="102" spans="1:22" x14ac:dyDescent="0.3">
      <c r="A102" s="1">
        <v>3</v>
      </c>
      <c r="B102" s="1">
        <v>37.999699999999997</v>
      </c>
      <c r="C102" s="34">
        <f t="shared" si="6"/>
        <v>0.26999999999999957</v>
      </c>
      <c r="D102" s="34">
        <f t="shared" si="7"/>
        <v>14.780269999999994</v>
      </c>
      <c r="E102" s="41">
        <f t="shared" si="11"/>
        <v>16.600000000000001</v>
      </c>
      <c r="F102" s="41">
        <f t="shared" si="8"/>
        <v>-1.82</v>
      </c>
      <c r="G102" s="41">
        <f t="shared" si="9"/>
        <v>3.31</v>
      </c>
      <c r="H102" s="41">
        <f t="shared" si="10"/>
        <v>24.3</v>
      </c>
      <c r="M102" s="38"/>
      <c r="N102" s="38"/>
      <c r="O102" s="38"/>
      <c r="R102" s="39"/>
      <c r="S102" s="39"/>
      <c r="T102" s="39"/>
      <c r="V102" s="40"/>
    </row>
    <row r="103" spans="1:22" x14ac:dyDescent="0.3">
      <c r="A103" s="1">
        <v>4.4000000000000004</v>
      </c>
      <c r="B103" s="1">
        <v>31.227399999999999</v>
      </c>
      <c r="C103" s="34">
        <f t="shared" si="6"/>
        <v>2.4500000000000002</v>
      </c>
      <c r="D103" s="34">
        <f t="shared" si="7"/>
        <v>6.5275950000000016</v>
      </c>
      <c r="E103" s="41">
        <f t="shared" si="11"/>
        <v>7.11</v>
      </c>
      <c r="F103" s="41">
        <f t="shared" si="8"/>
        <v>-0.57999999999999996</v>
      </c>
      <c r="G103" s="41">
        <f t="shared" si="9"/>
        <v>0.34</v>
      </c>
      <c r="H103" s="41">
        <f t="shared" si="10"/>
        <v>8.82</v>
      </c>
      <c r="M103" s="38"/>
      <c r="N103" s="38"/>
      <c r="O103" s="38"/>
      <c r="R103" s="39"/>
      <c r="S103" s="39"/>
      <c r="T103" s="39"/>
      <c r="V103" s="40"/>
    </row>
    <row r="104" spans="1:22" x14ac:dyDescent="0.3">
      <c r="A104" s="1">
        <v>4.4000000000000004</v>
      </c>
      <c r="B104" s="1">
        <v>30.547999999999998</v>
      </c>
      <c r="C104" s="34">
        <f t="shared" si="6"/>
        <v>1.54</v>
      </c>
      <c r="D104" s="34">
        <f t="shared" si="7"/>
        <v>10.250189999999996</v>
      </c>
      <c r="E104" s="41">
        <f t="shared" si="11"/>
        <v>11.07</v>
      </c>
      <c r="F104" s="41">
        <f t="shared" si="8"/>
        <v>-0.82</v>
      </c>
      <c r="G104" s="41">
        <f t="shared" si="9"/>
        <v>0.67</v>
      </c>
      <c r="H104" s="41">
        <f t="shared" si="10"/>
        <v>0.11</v>
      </c>
      <c r="M104" s="38"/>
      <c r="N104" s="38"/>
      <c r="O104" s="38"/>
      <c r="R104" s="39"/>
      <c r="S104" s="39"/>
      <c r="T104" s="39"/>
      <c r="V104" s="40"/>
    </row>
    <row r="105" spans="1:22" x14ac:dyDescent="0.3">
      <c r="A105" s="1">
        <v>3</v>
      </c>
      <c r="B105" s="1">
        <v>35.496600000000001</v>
      </c>
      <c r="C105" s="34">
        <f t="shared" si="6"/>
        <v>0.13999999999999968</v>
      </c>
      <c r="D105" s="34">
        <f t="shared" si="7"/>
        <v>15.6404</v>
      </c>
      <c r="E105" s="41">
        <f t="shared" si="11"/>
        <v>17.16</v>
      </c>
      <c r="F105" s="41">
        <f t="shared" si="8"/>
        <v>-1.52</v>
      </c>
      <c r="G105" s="41">
        <f t="shared" si="9"/>
        <v>2.31</v>
      </c>
      <c r="H105" s="41">
        <f t="shared" si="10"/>
        <v>2.69</v>
      </c>
      <c r="M105" s="38"/>
      <c r="N105" s="38"/>
      <c r="O105" s="38"/>
      <c r="R105" s="39"/>
      <c r="S105" s="39"/>
      <c r="T105" s="39"/>
      <c r="V105" s="40"/>
    </row>
    <row r="106" spans="1:22" x14ac:dyDescent="0.3">
      <c r="A106" s="1">
        <v>3</v>
      </c>
      <c r="B106" s="1">
        <v>35.496600000000001</v>
      </c>
      <c r="C106" s="34">
        <f t="shared" si="6"/>
        <v>1.0499999999999998</v>
      </c>
      <c r="D106" s="34">
        <f t="shared" si="7"/>
        <v>12.42381</v>
      </c>
      <c r="E106" s="41">
        <f t="shared" si="11"/>
        <v>13.2</v>
      </c>
      <c r="F106" s="41">
        <f t="shared" si="8"/>
        <v>-0.78</v>
      </c>
      <c r="G106" s="41">
        <f t="shared" si="9"/>
        <v>0.61</v>
      </c>
      <c r="H106" s="41">
        <f t="shared" si="10"/>
        <v>2.89</v>
      </c>
      <c r="M106" s="38"/>
      <c r="N106" s="38"/>
      <c r="O106" s="38"/>
      <c r="R106" s="39"/>
      <c r="S106" s="39"/>
      <c r="T106" s="39"/>
      <c r="V106" s="40"/>
    </row>
    <row r="107" spans="1:22" x14ac:dyDescent="0.3">
      <c r="A107" s="1">
        <v>4.4000000000000004</v>
      </c>
      <c r="B107" s="1">
        <v>33.603200000000001</v>
      </c>
      <c r="C107" s="34">
        <f t="shared" si="6"/>
        <v>2.4500000000000002</v>
      </c>
      <c r="D107" s="34">
        <f t="shared" si="7"/>
        <v>10.53041</v>
      </c>
      <c r="E107" s="41">
        <f t="shared" si="11"/>
        <v>7.11</v>
      </c>
      <c r="F107" s="41">
        <f t="shared" si="8"/>
        <v>3.42</v>
      </c>
      <c r="G107" s="41">
        <f t="shared" si="9"/>
        <v>11.7</v>
      </c>
      <c r="H107" s="41">
        <f t="shared" si="10"/>
        <v>122.99</v>
      </c>
      <c r="M107" s="38"/>
      <c r="N107" s="38"/>
      <c r="O107" s="38"/>
      <c r="R107" s="39"/>
      <c r="S107" s="39"/>
      <c r="T107" s="39"/>
      <c r="V107" s="40"/>
    </row>
    <row r="108" spans="1:22" x14ac:dyDescent="0.3">
      <c r="A108" s="1">
        <v>4.4000000000000004</v>
      </c>
      <c r="B108" s="1">
        <v>29.837800000000001</v>
      </c>
      <c r="C108" s="34">
        <f t="shared" si="6"/>
        <v>1.54</v>
      </c>
      <c r="D108" s="34">
        <f t="shared" si="7"/>
        <v>7.9957199999999986</v>
      </c>
      <c r="E108" s="41">
        <f t="shared" si="11"/>
        <v>11.07</v>
      </c>
      <c r="F108" s="41">
        <f t="shared" si="8"/>
        <v>-3.07</v>
      </c>
      <c r="G108" s="41">
        <f t="shared" si="9"/>
        <v>9.42</v>
      </c>
      <c r="H108" s="41">
        <f t="shared" si="10"/>
        <v>5.2</v>
      </c>
      <c r="M108" s="38"/>
      <c r="N108" s="38"/>
      <c r="O108" s="38"/>
      <c r="R108" s="39"/>
      <c r="S108" s="39"/>
      <c r="T108" s="39"/>
      <c r="V108" s="40"/>
    </row>
    <row r="109" spans="1:22" x14ac:dyDescent="0.3">
      <c r="A109" s="1">
        <v>4.4000000000000004</v>
      </c>
      <c r="B109" s="1">
        <v>27.730699999999999</v>
      </c>
      <c r="C109" s="34">
        <f t="shared" si="6"/>
        <v>1.54</v>
      </c>
      <c r="D109" s="34">
        <f t="shared" si="7"/>
        <v>8.3361299999999972</v>
      </c>
      <c r="E109" s="41">
        <f t="shared" si="11"/>
        <v>11.07</v>
      </c>
      <c r="F109" s="41">
        <f t="shared" si="8"/>
        <v>-2.73</v>
      </c>
      <c r="G109" s="41">
        <f t="shared" si="9"/>
        <v>7.45</v>
      </c>
      <c r="H109" s="41">
        <f t="shared" si="10"/>
        <v>3.88</v>
      </c>
      <c r="M109" s="38"/>
      <c r="N109" s="38"/>
      <c r="O109" s="38"/>
      <c r="R109" s="39"/>
      <c r="S109" s="39"/>
      <c r="T109" s="39"/>
      <c r="V109" s="40"/>
    </row>
    <row r="110" spans="1:22" x14ac:dyDescent="0.3">
      <c r="A110" s="1">
        <v>4.4000000000000004</v>
      </c>
      <c r="B110" s="1">
        <v>29.837800000000001</v>
      </c>
      <c r="C110" s="34">
        <f t="shared" si="6"/>
        <v>1.54</v>
      </c>
      <c r="D110" s="34">
        <f t="shared" si="7"/>
        <v>11.812845000000003</v>
      </c>
      <c r="E110" s="41">
        <f t="shared" si="11"/>
        <v>11.07</v>
      </c>
      <c r="F110" s="41">
        <f t="shared" si="8"/>
        <v>0.74</v>
      </c>
      <c r="G110" s="41">
        <f t="shared" si="9"/>
        <v>0.55000000000000004</v>
      </c>
      <c r="H110" s="41">
        <f t="shared" si="10"/>
        <v>47.61</v>
      </c>
      <c r="M110" s="38"/>
      <c r="N110" s="38"/>
      <c r="O110" s="38"/>
      <c r="R110" s="39"/>
      <c r="S110" s="39"/>
      <c r="T110" s="39"/>
      <c r="V110" s="40"/>
    </row>
    <row r="111" spans="1:22" x14ac:dyDescent="0.3">
      <c r="A111" s="1">
        <v>4.4000000000000004</v>
      </c>
      <c r="B111" s="1">
        <v>27.730699999999999</v>
      </c>
      <c r="C111" s="34">
        <f t="shared" si="6"/>
        <v>1.54</v>
      </c>
      <c r="D111" s="34">
        <f t="shared" si="7"/>
        <v>8.3361299999999972</v>
      </c>
      <c r="E111" s="41">
        <f t="shared" si="11"/>
        <v>11.07</v>
      </c>
      <c r="F111" s="41">
        <f t="shared" si="8"/>
        <v>-2.73</v>
      </c>
      <c r="G111" s="41">
        <f t="shared" si="9"/>
        <v>7.45</v>
      </c>
      <c r="H111" s="41">
        <f t="shared" si="10"/>
        <v>47.61</v>
      </c>
      <c r="M111" s="38"/>
      <c r="N111" s="38"/>
      <c r="O111" s="38"/>
      <c r="R111" s="39"/>
      <c r="S111" s="39"/>
      <c r="T111" s="39"/>
      <c r="V111" s="40"/>
    </row>
    <row r="112" spans="1:22" x14ac:dyDescent="0.3">
      <c r="A112" s="1">
        <v>3.6</v>
      </c>
      <c r="B112" s="1">
        <v>37.9</v>
      </c>
      <c r="C112" s="34">
        <f t="shared" si="6"/>
        <v>0.73999999999999977</v>
      </c>
      <c r="D112" s="34">
        <f t="shared" si="7"/>
        <v>19.875045</v>
      </c>
      <c r="E112" s="41">
        <f t="shared" si="11"/>
        <v>14.55</v>
      </c>
      <c r="F112" s="41">
        <f t="shared" si="8"/>
        <v>5.33</v>
      </c>
      <c r="G112" s="41">
        <f t="shared" si="9"/>
        <v>28.41</v>
      </c>
      <c r="H112" s="41">
        <f t="shared" si="10"/>
        <v>439.32</v>
      </c>
      <c r="M112" s="38"/>
      <c r="N112" s="38"/>
      <c r="O112" s="38"/>
      <c r="R112" s="39"/>
      <c r="S112" s="39"/>
      <c r="T112" s="39"/>
      <c r="V112" s="40"/>
    </row>
    <row r="113" spans="1:22" x14ac:dyDescent="0.3">
      <c r="A113" s="1">
        <v>5.7</v>
      </c>
      <c r="B113" s="1">
        <v>34.5</v>
      </c>
      <c r="C113" s="34">
        <f t="shared" si="6"/>
        <v>3.36</v>
      </c>
      <c r="D113" s="34">
        <f t="shared" si="7"/>
        <v>9.8649999999999984</v>
      </c>
      <c r="E113" s="41">
        <f t="shared" si="11"/>
        <v>3.15</v>
      </c>
      <c r="F113" s="41">
        <f t="shared" si="8"/>
        <v>6.72</v>
      </c>
      <c r="G113" s="41">
        <f t="shared" si="9"/>
        <v>45.16</v>
      </c>
      <c r="H113" s="41">
        <f t="shared" si="10"/>
        <v>280.56</v>
      </c>
      <c r="M113" s="38"/>
      <c r="N113" s="38"/>
      <c r="O113" s="38"/>
      <c r="R113" s="39"/>
      <c r="S113" s="39"/>
      <c r="T113" s="39"/>
      <c r="V113" s="40"/>
    </row>
    <row r="114" spans="1:22" x14ac:dyDescent="0.3">
      <c r="A114" s="1">
        <v>4.5999999999999996</v>
      </c>
      <c r="B114" s="1">
        <v>33.9</v>
      </c>
      <c r="C114" s="34">
        <f t="shared" si="6"/>
        <v>0.89499999999999957</v>
      </c>
      <c r="D114" s="34">
        <f t="shared" si="7"/>
        <v>11.474999999999998</v>
      </c>
      <c r="E114" s="41">
        <f t="shared" si="11"/>
        <v>13.88</v>
      </c>
      <c r="F114" s="41">
        <f t="shared" si="8"/>
        <v>-2.41</v>
      </c>
      <c r="G114" s="41">
        <f t="shared" si="9"/>
        <v>5.81</v>
      </c>
      <c r="H114" s="41">
        <f t="shared" si="10"/>
        <v>1548.42</v>
      </c>
      <c r="M114" s="38"/>
      <c r="N114" s="38"/>
      <c r="O114" s="38"/>
      <c r="R114" s="39"/>
      <c r="S114" s="39"/>
      <c r="T114" s="39"/>
      <c r="V114" s="40"/>
    </row>
    <row r="115" spans="1:22" x14ac:dyDescent="0.3">
      <c r="A115" s="1">
        <v>3.6</v>
      </c>
      <c r="B115" s="1">
        <v>37.299799999999998</v>
      </c>
      <c r="C115" s="34">
        <f t="shared" si="6"/>
        <v>0.61000000000000032</v>
      </c>
      <c r="D115" s="34">
        <f t="shared" si="7"/>
        <v>15.264799999999997</v>
      </c>
      <c r="E115" s="41">
        <f t="shared" si="11"/>
        <v>15.12</v>
      </c>
      <c r="F115" s="41">
        <f t="shared" si="8"/>
        <v>0.14000000000000001</v>
      </c>
      <c r="G115" s="41">
        <f t="shared" si="9"/>
        <v>0.02</v>
      </c>
      <c r="H115" s="41">
        <f t="shared" si="10"/>
        <v>33.520000000000003</v>
      </c>
      <c r="M115" s="38"/>
      <c r="N115" s="38"/>
      <c r="O115" s="38"/>
      <c r="R115" s="39"/>
      <c r="S115" s="39"/>
      <c r="T115" s="39"/>
      <c r="V115" s="40"/>
    </row>
    <row r="116" spans="1:22" x14ac:dyDescent="0.3">
      <c r="A116" s="1">
        <v>3.6</v>
      </c>
      <c r="B116" s="1">
        <v>36.543999999999997</v>
      </c>
      <c r="C116" s="34">
        <f t="shared" si="6"/>
        <v>1.2599999999999998</v>
      </c>
      <c r="D116" s="34">
        <f t="shared" si="7"/>
        <v>12.299129999999998</v>
      </c>
      <c r="E116" s="41">
        <f t="shared" si="11"/>
        <v>12.29</v>
      </c>
      <c r="F116" s="41">
        <f t="shared" si="8"/>
        <v>0.01</v>
      </c>
      <c r="G116" s="41">
        <f t="shared" si="9"/>
        <v>0</v>
      </c>
      <c r="H116" s="41">
        <f t="shared" si="10"/>
        <v>0</v>
      </c>
      <c r="I116" t="s">
        <v>60</v>
      </c>
      <c r="M116" s="38"/>
      <c r="N116" s="38"/>
      <c r="O116" s="38"/>
      <c r="R116" s="39"/>
      <c r="S116" s="39"/>
      <c r="T116" s="39"/>
      <c r="V116" s="40"/>
    </row>
    <row r="117" spans="1:22" x14ac:dyDescent="0.3">
      <c r="A117" s="1">
        <v>3</v>
      </c>
      <c r="B117" s="1">
        <v>36.920200000000001</v>
      </c>
      <c r="C117" s="34">
        <f t="shared" si="6"/>
        <v>0.6599999999999997</v>
      </c>
      <c r="D117" s="34">
        <f t="shared" si="7"/>
        <v>13.166600000000003</v>
      </c>
      <c r="E117" s="41">
        <f t="shared" si="11"/>
        <v>14.9</v>
      </c>
      <c r="F117" s="41">
        <f t="shared" si="8"/>
        <v>-1.73</v>
      </c>
      <c r="G117" s="41">
        <f t="shared" si="9"/>
        <v>2.99</v>
      </c>
      <c r="H117" s="41">
        <f t="shared" si="10"/>
        <v>8.94</v>
      </c>
      <c r="M117" s="38"/>
      <c r="N117" s="38"/>
      <c r="O117" s="38"/>
      <c r="R117" s="39"/>
      <c r="S117" s="39"/>
      <c r="T117" s="39"/>
      <c r="V117" s="40"/>
    </row>
    <row r="118" spans="1:22" x14ac:dyDescent="0.3">
      <c r="A118" s="1">
        <v>3</v>
      </c>
      <c r="B118" s="1">
        <v>37.425899999999999</v>
      </c>
      <c r="C118" s="34">
        <f t="shared" si="6"/>
        <v>1.0499999999999998</v>
      </c>
      <c r="D118" s="34">
        <f t="shared" si="7"/>
        <v>13.427769999999995</v>
      </c>
      <c r="E118" s="41">
        <f t="shared" si="11"/>
        <v>13.2</v>
      </c>
      <c r="F118" s="41">
        <f t="shared" si="8"/>
        <v>0.23</v>
      </c>
      <c r="G118" s="41">
        <f t="shared" si="9"/>
        <v>0.05</v>
      </c>
      <c r="H118" s="41">
        <f t="shared" si="10"/>
        <v>8.64</v>
      </c>
      <c r="M118" s="38"/>
      <c r="N118" s="38"/>
      <c r="O118" s="38"/>
      <c r="R118" s="39"/>
      <c r="S118" s="39"/>
      <c r="T118" s="39"/>
      <c r="V118" s="40"/>
    </row>
    <row r="119" spans="1:22" x14ac:dyDescent="0.3">
      <c r="A119" s="1">
        <v>3</v>
      </c>
      <c r="B119" s="1">
        <v>35.435400000000001</v>
      </c>
      <c r="C119" s="34">
        <f t="shared" si="6"/>
        <v>1.0499999999999998</v>
      </c>
      <c r="D119" s="34">
        <f t="shared" si="7"/>
        <v>11.108565000000002</v>
      </c>
      <c r="E119" s="41">
        <f t="shared" si="11"/>
        <v>13.2</v>
      </c>
      <c r="F119" s="41">
        <f t="shared" si="8"/>
        <v>-2.09</v>
      </c>
      <c r="G119" s="41">
        <f t="shared" si="9"/>
        <v>4.37</v>
      </c>
      <c r="H119" s="41">
        <f t="shared" si="10"/>
        <v>18.66</v>
      </c>
      <c r="M119" s="38"/>
      <c r="N119" s="38"/>
      <c r="O119" s="38"/>
      <c r="R119" s="39"/>
      <c r="S119" s="39"/>
      <c r="T119" s="39"/>
      <c r="V119" s="40"/>
    </row>
    <row r="120" spans="1:22" x14ac:dyDescent="0.3">
      <c r="A120" s="1">
        <v>3</v>
      </c>
      <c r="B120" s="1">
        <v>35.890999999999998</v>
      </c>
      <c r="C120" s="34">
        <f t="shared" si="6"/>
        <v>1.0499999999999998</v>
      </c>
      <c r="D120" s="34">
        <f t="shared" si="7"/>
        <v>12.857989999999997</v>
      </c>
      <c r="E120" s="41">
        <f t="shared" si="11"/>
        <v>13.2</v>
      </c>
      <c r="F120" s="41">
        <f t="shared" si="8"/>
        <v>-0.34</v>
      </c>
      <c r="G120" s="41">
        <f t="shared" si="9"/>
        <v>0.12</v>
      </c>
      <c r="H120" s="41">
        <f t="shared" si="10"/>
        <v>18.059999999999999</v>
      </c>
      <c r="M120" s="38"/>
      <c r="N120" s="38"/>
      <c r="O120" s="38"/>
      <c r="R120" s="39"/>
      <c r="S120" s="39"/>
      <c r="T120" s="39"/>
      <c r="V120" s="40"/>
    </row>
    <row r="121" spans="1:22" x14ac:dyDescent="0.3">
      <c r="A121" s="1">
        <v>1.6</v>
      </c>
      <c r="B121" s="1">
        <v>43.297899999999998</v>
      </c>
      <c r="C121" s="34">
        <f t="shared" si="6"/>
        <v>-0.35000000000000009</v>
      </c>
      <c r="D121" s="34">
        <f t="shared" si="7"/>
        <v>19.96875</v>
      </c>
      <c r="E121" s="41">
        <f t="shared" si="11"/>
        <v>19.29</v>
      </c>
      <c r="F121" s="41">
        <f t="shared" si="8"/>
        <v>0.68</v>
      </c>
      <c r="G121" s="41">
        <f t="shared" si="9"/>
        <v>0.46</v>
      </c>
      <c r="H121" s="41">
        <f t="shared" si="10"/>
        <v>0.12</v>
      </c>
      <c r="M121" s="38"/>
      <c r="N121" s="38"/>
      <c r="O121" s="38"/>
      <c r="R121" s="39"/>
      <c r="S121" s="39"/>
      <c r="T121" s="39"/>
      <c r="V121" s="40"/>
    </row>
    <row r="122" spans="1:22" x14ac:dyDescent="0.3">
      <c r="A122" s="1">
        <v>1.6</v>
      </c>
      <c r="B122" s="1">
        <v>45.5991</v>
      </c>
      <c r="C122" s="34">
        <f t="shared" si="6"/>
        <v>0.56000000000000005</v>
      </c>
      <c r="D122" s="34">
        <f t="shared" si="7"/>
        <v>17.455465</v>
      </c>
      <c r="E122" s="41">
        <f t="shared" si="11"/>
        <v>15.33</v>
      </c>
      <c r="F122" s="41">
        <f t="shared" si="8"/>
        <v>2.13</v>
      </c>
      <c r="G122" s="41">
        <f t="shared" si="9"/>
        <v>4.54</v>
      </c>
      <c r="H122" s="41">
        <f t="shared" si="10"/>
        <v>16.649999999999999</v>
      </c>
      <c r="M122" s="38"/>
      <c r="N122" s="38"/>
      <c r="O122" s="38"/>
      <c r="R122" s="39"/>
      <c r="S122" s="39"/>
      <c r="T122" s="39"/>
      <c r="V122" s="40"/>
    </row>
    <row r="123" spans="1:22" x14ac:dyDescent="0.3">
      <c r="A123" s="1">
        <v>1.6</v>
      </c>
      <c r="B123" s="1">
        <v>41.7</v>
      </c>
      <c r="C123" s="34">
        <f t="shared" si="6"/>
        <v>0.56000000000000005</v>
      </c>
      <c r="D123" s="34">
        <f t="shared" si="7"/>
        <v>12.060585000000003</v>
      </c>
      <c r="E123" s="41">
        <f t="shared" si="11"/>
        <v>15.33</v>
      </c>
      <c r="F123" s="41">
        <f t="shared" si="8"/>
        <v>-3.27</v>
      </c>
      <c r="G123" s="41">
        <f t="shared" si="9"/>
        <v>10.69</v>
      </c>
      <c r="H123" s="41">
        <f t="shared" si="10"/>
        <v>37.82</v>
      </c>
      <c r="M123" s="38"/>
      <c r="N123" s="38"/>
      <c r="O123" s="38"/>
      <c r="R123" s="39"/>
      <c r="S123" s="39"/>
      <c r="T123" s="39"/>
      <c r="V123" s="40"/>
    </row>
    <row r="124" spans="1:22" x14ac:dyDescent="0.3">
      <c r="A124" s="1">
        <v>2.4</v>
      </c>
      <c r="B124" s="1">
        <v>38.700000000000003</v>
      </c>
      <c r="C124" s="34">
        <f t="shared" si="6"/>
        <v>1.3599999999999999</v>
      </c>
      <c r="D124" s="34">
        <f t="shared" si="7"/>
        <v>11.594999999999999</v>
      </c>
      <c r="E124" s="41">
        <f t="shared" si="11"/>
        <v>11.85</v>
      </c>
      <c r="F124" s="41">
        <f t="shared" si="8"/>
        <v>-0.26</v>
      </c>
      <c r="G124" s="41">
        <f t="shared" si="9"/>
        <v>7.0000000000000007E-2</v>
      </c>
      <c r="H124" s="41">
        <f t="shared" si="10"/>
        <v>112.78</v>
      </c>
      <c r="M124" s="38"/>
      <c r="N124" s="38"/>
      <c r="O124" s="38"/>
      <c r="R124" s="39"/>
      <c r="S124" s="39"/>
      <c r="T124" s="39"/>
      <c r="V124" s="40"/>
    </row>
    <row r="125" spans="1:22" x14ac:dyDescent="0.3">
      <c r="A125" s="1">
        <v>2.4</v>
      </c>
      <c r="B125" s="1">
        <v>38.700000000000003</v>
      </c>
      <c r="C125" s="34">
        <f t="shared" si="6"/>
        <v>0.83999999999999986</v>
      </c>
      <c r="D125" s="34">
        <f t="shared" si="7"/>
        <v>13.545000000000002</v>
      </c>
      <c r="E125" s="41">
        <f t="shared" si="11"/>
        <v>14.12</v>
      </c>
      <c r="F125" s="41">
        <f t="shared" si="8"/>
        <v>-0.56999999999999995</v>
      </c>
      <c r="G125" s="41">
        <f t="shared" si="9"/>
        <v>0.32</v>
      </c>
      <c r="H125" s="41">
        <f t="shared" si="10"/>
        <v>0.06</v>
      </c>
      <c r="M125" s="38"/>
      <c r="N125" s="38"/>
      <c r="O125" s="38"/>
      <c r="R125" s="39"/>
      <c r="S125" s="39"/>
      <c r="T125" s="39"/>
      <c r="V125" s="40"/>
    </row>
    <row r="126" spans="1:22" x14ac:dyDescent="0.3">
      <c r="A126" s="1">
        <v>2.5</v>
      </c>
      <c r="B126" s="1">
        <v>37.5899</v>
      </c>
      <c r="C126" s="34">
        <f t="shared" si="6"/>
        <v>0.94</v>
      </c>
      <c r="D126" s="34">
        <f t="shared" si="7"/>
        <v>12.434899999999999</v>
      </c>
      <c r="E126" s="41">
        <f t="shared" si="11"/>
        <v>13.68</v>
      </c>
      <c r="F126" s="41">
        <f t="shared" si="8"/>
        <v>-1.25</v>
      </c>
      <c r="G126" s="41">
        <f t="shared" si="9"/>
        <v>1.56</v>
      </c>
      <c r="H126" s="41">
        <f t="shared" si="10"/>
        <v>1.54</v>
      </c>
      <c r="M126" s="38"/>
      <c r="N126" s="38"/>
      <c r="O126" s="38"/>
      <c r="R126" s="39"/>
      <c r="S126" s="39"/>
      <c r="T126" s="39"/>
      <c r="V126" s="40"/>
    </row>
    <row r="127" spans="1:22" x14ac:dyDescent="0.3">
      <c r="A127" s="1">
        <v>2.5</v>
      </c>
      <c r="B127" s="1">
        <v>36.655700000000003</v>
      </c>
      <c r="C127" s="34">
        <f t="shared" si="6"/>
        <v>0.875</v>
      </c>
      <c r="D127" s="34">
        <f t="shared" si="7"/>
        <v>12.222265000000004</v>
      </c>
      <c r="E127" s="41">
        <f t="shared" si="11"/>
        <v>13.96</v>
      </c>
      <c r="F127" s="41">
        <f t="shared" si="8"/>
        <v>-1.74</v>
      </c>
      <c r="G127" s="41">
        <f t="shared" si="9"/>
        <v>3.03</v>
      </c>
      <c r="H127" s="41">
        <f t="shared" si="10"/>
        <v>2.16</v>
      </c>
      <c r="M127" s="38"/>
      <c r="N127" s="38"/>
      <c r="O127" s="38"/>
      <c r="R127" s="39"/>
      <c r="S127" s="39"/>
      <c r="T127" s="39"/>
      <c r="V127" s="40"/>
    </row>
    <row r="128" spans="1:22" x14ac:dyDescent="0.3">
      <c r="A128" s="1">
        <v>2.5</v>
      </c>
      <c r="B128" s="1">
        <v>34.434100000000001</v>
      </c>
      <c r="C128" s="34">
        <f t="shared" si="6"/>
        <v>0.875</v>
      </c>
      <c r="D128" s="34">
        <f t="shared" si="7"/>
        <v>10.607894999999999</v>
      </c>
      <c r="E128" s="41">
        <f t="shared" si="11"/>
        <v>13.96</v>
      </c>
      <c r="F128" s="41">
        <f t="shared" si="8"/>
        <v>-3.35</v>
      </c>
      <c r="G128" s="41">
        <f t="shared" si="9"/>
        <v>11.22</v>
      </c>
      <c r="H128" s="41">
        <f t="shared" si="10"/>
        <v>67.08</v>
      </c>
      <c r="M128" s="38"/>
      <c r="N128" s="38"/>
      <c r="O128" s="38"/>
      <c r="R128" s="39"/>
      <c r="S128" s="39"/>
      <c r="T128" s="39"/>
      <c r="V128" s="40"/>
    </row>
    <row r="129" spans="1:22" x14ac:dyDescent="0.3">
      <c r="A129" s="1">
        <v>2.5</v>
      </c>
      <c r="B129" s="1">
        <v>31.366900000000001</v>
      </c>
      <c r="C129" s="34">
        <f t="shared" si="6"/>
        <v>0.875</v>
      </c>
      <c r="D129" s="34">
        <f t="shared" si="7"/>
        <v>8.9847350000000006</v>
      </c>
      <c r="E129" s="41">
        <f t="shared" si="11"/>
        <v>13.96</v>
      </c>
      <c r="F129" s="41">
        <f t="shared" si="8"/>
        <v>-4.9800000000000004</v>
      </c>
      <c r="G129" s="41">
        <f t="shared" si="9"/>
        <v>24.8</v>
      </c>
      <c r="H129" s="41">
        <f t="shared" si="10"/>
        <v>184.42</v>
      </c>
      <c r="M129" s="38"/>
      <c r="N129" s="38"/>
      <c r="O129" s="38"/>
      <c r="R129" s="39"/>
      <c r="S129" s="39"/>
      <c r="T129" s="39"/>
      <c r="V129" s="40"/>
    </row>
    <row r="130" spans="1:22" x14ac:dyDescent="0.3">
      <c r="A130" s="1">
        <v>3.5</v>
      </c>
      <c r="B130" s="1">
        <v>32.200000000000003</v>
      </c>
      <c r="C130" s="34">
        <f t="shared" si="6"/>
        <v>1.875</v>
      </c>
      <c r="D130" s="34">
        <f t="shared" si="7"/>
        <v>11.811515</v>
      </c>
      <c r="E130" s="41">
        <f t="shared" si="11"/>
        <v>9.61</v>
      </c>
      <c r="F130" s="41">
        <f t="shared" si="8"/>
        <v>2.2000000000000002</v>
      </c>
      <c r="G130" s="41">
        <f t="shared" si="9"/>
        <v>4.84</v>
      </c>
      <c r="H130" s="41">
        <f t="shared" si="10"/>
        <v>398.4</v>
      </c>
      <c r="M130" s="38"/>
      <c r="N130" s="38"/>
      <c r="O130" s="38"/>
      <c r="R130" s="39"/>
      <c r="S130" s="39"/>
      <c r="T130" s="39"/>
      <c r="V130" s="40"/>
    </row>
    <row r="131" spans="1:22" x14ac:dyDescent="0.3">
      <c r="A131" s="1">
        <v>3.7</v>
      </c>
      <c r="B131" s="1">
        <v>28.1</v>
      </c>
      <c r="C131" s="34">
        <f t="shared" si="6"/>
        <v>1.4250000000000003</v>
      </c>
      <c r="D131" s="34">
        <f t="shared" si="7"/>
        <v>7.1699999999999982</v>
      </c>
      <c r="E131" s="41">
        <f t="shared" si="11"/>
        <v>11.57</v>
      </c>
      <c r="F131" s="41">
        <f t="shared" si="8"/>
        <v>-4.4000000000000004</v>
      </c>
      <c r="G131" s="41">
        <f t="shared" si="9"/>
        <v>19.36</v>
      </c>
      <c r="H131" s="41">
        <f t="shared" si="10"/>
        <v>210.83</v>
      </c>
      <c r="M131" s="38"/>
      <c r="N131" s="38"/>
      <c r="O131" s="38"/>
      <c r="R131" s="39"/>
      <c r="S131" s="39"/>
      <c r="T131" s="39"/>
      <c r="V131" s="40"/>
    </row>
    <row r="132" spans="1:22" x14ac:dyDescent="0.3">
      <c r="A132" s="1">
        <v>4.7</v>
      </c>
      <c r="B132" s="1">
        <v>25.7</v>
      </c>
      <c r="C132" s="34">
        <f t="shared" si="6"/>
        <v>2.2949999999999999</v>
      </c>
      <c r="D132" s="34">
        <f t="shared" si="7"/>
        <v>7.4349999999999987</v>
      </c>
      <c r="E132" s="41">
        <f t="shared" si="11"/>
        <v>7.79</v>
      </c>
      <c r="F132" s="41">
        <f t="shared" si="8"/>
        <v>-0.36</v>
      </c>
      <c r="G132" s="41">
        <f t="shared" si="9"/>
        <v>0.13</v>
      </c>
      <c r="H132" s="41">
        <f t="shared" si="10"/>
        <v>369.79</v>
      </c>
      <c r="M132" s="38"/>
      <c r="N132" s="38"/>
      <c r="O132" s="38"/>
      <c r="R132" s="39"/>
      <c r="S132" s="39"/>
      <c r="T132" s="39"/>
      <c r="V132" s="40"/>
    </row>
    <row r="133" spans="1:22" x14ac:dyDescent="0.3">
      <c r="A133" s="1">
        <v>3.7</v>
      </c>
      <c r="B133" s="1">
        <v>27.8</v>
      </c>
      <c r="C133" s="34">
        <f t="shared" si="6"/>
        <v>0.64500000000000002</v>
      </c>
      <c r="D133" s="34">
        <f t="shared" si="7"/>
        <v>11.094999999999999</v>
      </c>
      <c r="E133" s="41">
        <f t="shared" si="11"/>
        <v>14.96</v>
      </c>
      <c r="F133" s="41">
        <f t="shared" si="8"/>
        <v>-3.87</v>
      </c>
      <c r="G133" s="41">
        <f t="shared" si="9"/>
        <v>14.98</v>
      </c>
      <c r="H133" s="41">
        <f t="shared" si="10"/>
        <v>220.52</v>
      </c>
      <c r="M133" s="38"/>
      <c r="N133" s="38"/>
      <c r="O133" s="38"/>
      <c r="R133" s="39"/>
      <c r="S133" s="39"/>
      <c r="T133" s="39"/>
      <c r="V133" s="40"/>
    </row>
    <row r="134" spans="1:22" x14ac:dyDescent="0.3">
      <c r="A134" s="1">
        <v>4.7</v>
      </c>
      <c r="B134" s="1">
        <v>25.6</v>
      </c>
      <c r="C134" s="34">
        <f t="shared" si="6"/>
        <v>2.2949999999999999</v>
      </c>
      <c r="D134" s="34">
        <f t="shared" si="7"/>
        <v>7.5300000000000011</v>
      </c>
      <c r="E134" s="41">
        <f t="shared" si="11"/>
        <v>7.79</v>
      </c>
      <c r="F134" s="41">
        <f t="shared" si="8"/>
        <v>-0.26</v>
      </c>
      <c r="G134" s="41">
        <f t="shared" si="9"/>
        <v>7.0000000000000007E-2</v>
      </c>
      <c r="H134" s="41">
        <f t="shared" si="10"/>
        <v>222.31</v>
      </c>
      <c r="M134" s="38"/>
      <c r="N134" s="38"/>
      <c r="O134" s="38"/>
      <c r="R134" s="39"/>
      <c r="S134" s="39"/>
      <c r="T134" s="39"/>
      <c r="V134" s="40"/>
    </row>
    <row r="135" spans="1:22" x14ac:dyDescent="0.3">
      <c r="A135" s="1">
        <v>5.7</v>
      </c>
      <c r="B135" s="1">
        <v>27.2</v>
      </c>
      <c r="C135" s="34">
        <f t="shared" ref="C135:C198" si="12">A135-$E$2*A134</f>
        <v>2.645</v>
      </c>
      <c r="D135" s="34">
        <f t="shared" ref="D135:D198" si="13">B135-($E$2*B134)</f>
        <v>10.559999999999999</v>
      </c>
      <c r="E135" s="41">
        <f t="shared" si="11"/>
        <v>6.26</v>
      </c>
      <c r="F135" s="41">
        <f t="shared" ref="F135:F198" si="14">ROUND(D135-E135,2)</f>
        <v>4.3</v>
      </c>
      <c r="G135" s="41">
        <f t="shared" ref="G135:G198" si="15">ROUND(F135*F135,2)</f>
        <v>18.489999999999998</v>
      </c>
      <c r="H135" s="41">
        <f t="shared" si="10"/>
        <v>339.3</v>
      </c>
      <c r="M135" s="38"/>
      <c r="N135" s="38"/>
      <c r="O135" s="38"/>
      <c r="R135" s="39"/>
      <c r="S135" s="39"/>
      <c r="T135" s="39"/>
      <c r="V135" s="40"/>
    </row>
    <row r="136" spans="1:22" x14ac:dyDescent="0.3">
      <c r="A136" s="1">
        <v>3.7</v>
      </c>
      <c r="B136" s="1">
        <v>31.364100000000001</v>
      </c>
      <c r="C136" s="34">
        <f t="shared" si="12"/>
        <v>-4.9999999999998934E-3</v>
      </c>
      <c r="D136" s="34">
        <f t="shared" si="13"/>
        <v>13.684100000000001</v>
      </c>
      <c r="E136" s="41">
        <f t="shared" si="11"/>
        <v>17.79</v>
      </c>
      <c r="F136" s="41">
        <f t="shared" si="14"/>
        <v>-4.1100000000000003</v>
      </c>
      <c r="G136" s="41">
        <f t="shared" si="15"/>
        <v>16.89</v>
      </c>
      <c r="H136" s="41">
        <f t="shared" ref="H136:H199" si="16">ROUND((G136-G135)^2,2)</f>
        <v>2.56</v>
      </c>
      <c r="M136" s="38"/>
      <c r="N136" s="38"/>
      <c r="O136" s="38"/>
      <c r="R136" s="39"/>
      <c r="S136" s="39"/>
      <c r="T136" s="39"/>
      <c r="V136" s="40"/>
    </row>
    <row r="137" spans="1:22" x14ac:dyDescent="0.3">
      <c r="A137" s="1">
        <v>3.7</v>
      </c>
      <c r="B137" s="1">
        <v>31.363900000000001</v>
      </c>
      <c r="C137" s="34">
        <f t="shared" si="12"/>
        <v>1.2949999999999999</v>
      </c>
      <c r="D137" s="34">
        <f t="shared" si="13"/>
        <v>10.977235</v>
      </c>
      <c r="E137" s="41">
        <f t="shared" si="11"/>
        <v>12.14</v>
      </c>
      <c r="F137" s="41">
        <f t="shared" si="14"/>
        <v>-1.1599999999999999</v>
      </c>
      <c r="G137" s="41">
        <f t="shared" si="15"/>
        <v>1.35</v>
      </c>
      <c r="H137" s="41">
        <f t="shared" si="16"/>
        <v>241.49</v>
      </c>
      <c r="M137" s="38"/>
      <c r="N137" s="38"/>
      <c r="O137" s="38"/>
      <c r="R137" s="39"/>
      <c r="S137" s="39"/>
      <c r="T137" s="39"/>
      <c r="V137" s="40"/>
    </row>
    <row r="138" spans="1:22" x14ac:dyDescent="0.3">
      <c r="A138" s="1">
        <v>5</v>
      </c>
      <c r="B138" s="1">
        <v>28.716000000000001</v>
      </c>
      <c r="C138" s="34">
        <f t="shared" si="12"/>
        <v>2.5949999999999998</v>
      </c>
      <c r="D138" s="34">
        <f t="shared" si="13"/>
        <v>8.329464999999999</v>
      </c>
      <c r="E138" s="41">
        <f t="shared" ref="E138:E201" si="17">ROUND($O$2+($N$2*C138),2)</f>
        <v>6.48</v>
      </c>
      <c r="F138" s="41">
        <f t="shared" si="14"/>
        <v>1.85</v>
      </c>
      <c r="G138" s="41">
        <f t="shared" si="15"/>
        <v>3.42</v>
      </c>
      <c r="H138" s="41">
        <f t="shared" si="16"/>
        <v>4.28</v>
      </c>
      <c r="M138" s="38"/>
      <c r="N138" s="38"/>
      <c r="O138" s="38"/>
      <c r="R138" s="39"/>
      <c r="S138" s="39"/>
      <c r="T138" s="39"/>
      <c r="V138" s="40"/>
    </row>
    <row r="139" spans="1:22" x14ac:dyDescent="0.3">
      <c r="A139" s="1">
        <v>5</v>
      </c>
      <c r="B139" s="1">
        <v>28.700900000000001</v>
      </c>
      <c r="C139" s="34">
        <f t="shared" si="12"/>
        <v>1.75</v>
      </c>
      <c r="D139" s="34">
        <f t="shared" si="13"/>
        <v>10.035499999999999</v>
      </c>
      <c r="E139" s="41">
        <f t="shared" si="17"/>
        <v>10.16</v>
      </c>
      <c r="F139" s="41">
        <f t="shared" si="14"/>
        <v>-0.12</v>
      </c>
      <c r="G139" s="41">
        <f t="shared" si="15"/>
        <v>0.01</v>
      </c>
      <c r="H139" s="41">
        <f t="shared" si="16"/>
        <v>11.63</v>
      </c>
      <c r="M139" s="38"/>
      <c r="N139" s="38"/>
      <c r="O139" s="38"/>
      <c r="R139" s="39"/>
      <c r="S139" s="39"/>
      <c r="T139" s="39"/>
      <c r="V139" s="40"/>
    </row>
    <row r="140" spans="1:22" x14ac:dyDescent="0.3">
      <c r="A140" s="1">
        <v>3.7</v>
      </c>
      <c r="B140" s="1">
        <v>24.4</v>
      </c>
      <c r="C140" s="34">
        <f t="shared" si="12"/>
        <v>0.45000000000000018</v>
      </c>
      <c r="D140" s="34">
        <f t="shared" si="13"/>
        <v>5.7444149999999965</v>
      </c>
      <c r="E140" s="41">
        <f t="shared" si="17"/>
        <v>15.81</v>
      </c>
      <c r="F140" s="41">
        <f t="shared" si="14"/>
        <v>-10.07</v>
      </c>
      <c r="G140" s="41">
        <f t="shared" si="15"/>
        <v>101.4</v>
      </c>
      <c r="H140" s="41">
        <f t="shared" si="16"/>
        <v>10279.93</v>
      </c>
      <c r="J140" t="s">
        <v>60</v>
      </c>
      <c r="M140" s="38"/>
      <c r="N140" s="38"/>
      <c r="O140" s="38"/>
      <c r="R140" s="39"/>
      <c r="S140" s="39"/>
      <c r="T140" s="39"/>
      <c r="V140" s="40"/>
    </row>
    <row r="141" spans="1:22" x14ac:dyDescent="0.3">
      <c r="A141" s="1">
        <v>4.7</v>
      </c>
      <c r="B141" s="1">
        <v>25.6</v>
      </c>
      <c r="C141" s="34">
        <f t="shared" si="12"/>
        <v>2.2949999999999999</v>
      </c>
      <c r="D141" s="34">
        <f t="shared" si="13"/>
        <v>9.740000000000002</v>
      </c>
      <c r="E141" s="41">
        <f t="shared" si="17"/>
        <v>7.79</v>
      </c>
      <c r="F141" s="41">
        <f t="shared" si="14"/>
        <v>1.95</v>
      </c>
      <c r="G141" s="41">
        <f t="shared" si="15"/>
        <v>3.8</v>
      </c>
      <c r="H141" s="41">
        <f t="shared" si="16"/>
        <v>9525.76</v>
      </c>
      <c r="M141" s="38"/>
      <c r="N141" s="38"/>
      <c r="O141" s="38"/>
      <c r="R141" s="39"/>
      <c r="S141" s="39"/>
      <c r="T141" s="39"/>
      <c r="V141" s="40"/>
    </row>
    <row r="142" spans="1:22" x14ac:dyDescent="0.3">
      <c r="A142" s="1">
        <v>4.7</v>
      </c>
      <c r="B142" s="1">
        <v>24.6</v>
      </c>
      <c r="C142" s="34">
        <f t="shared" si="12"/>
        <v>1.645</v>
      </c>
      <c r="D142" s="34">
        <f t="shared" si="13"/>
        <v>7.9600000000000009</v>
      </c>
      <c r="E142" s="41">
        <f t="shared" si="17"/>
        <v>10.61</v>
      </c>
      <c r="F142" s="41">
        <f t="shared" si="14"/>
        <v>-2.65</v>
      </c>
      <c r="G142" s="41">
        <f t="shared" si="15"/>
        <v>7.02</v>
      </c>
      <c r="H142" s="41">
        <f t="shared" si="16"/>
        <v>10.37</v>
      </c>
      <c r="M142" s="38"/>
      <c r="N142" s="38"/>
      <c r="O142" s="38"/>
      <c r="R142" s="39"/>
      <c r="S142" s="39"/>
      <c r="T142" s="39"/>
      <c r="V142" s="40"/>
    </row>
    <row r="143" spans="1:22" x14ac:dyDescent="0.3">
      <c r="A143" s="1">
        <v>5.7</v>
      </c>
      <c r="B143" s="1">
        <v>25.6</v>
      </c>
      <c r="C143" s="34">
        <f t="shared" si="12"/>
        <v>2.645</v>
      </c>
      <c r="D143" s="34">
        <f t="shared" si="13"/>
        <v>9.61</v>
      </c>
      <c r="E143" s="41">
        <f t="shared" si="17"/>
        <v>6.26</v>
      </c>
      <c r="F143" s="41">
        <f t="shared" si="14"/>
        <v>3.35</v>
      </c>
      <c r="G143" s="41">
        <f t="shared" si="15"/>
        <v>11.22</v>
      </c>
      <c r="H143" s="41">
        <f t="shared" si="16"/>
        <v>17.64</v>
      </c>
      <c r="M143" s="38"/>
      <c r="N143" s="38"/>
      <c r="O143" s="38"/>
      <c r="R143" s="39"/>
      <c r="S143" s="39"/>
      <c r="T143" s="39"/>
      <c r="V143" s="40"/>
    </row>
    <row r="144" spans="1:22" x14ac:dyDescent="0.3">
      <c r="A144" s="1">
        <v>3.7</v>
      </c>
      <c r="B144" s="1">
        <v>28.566800000000001</v>
      </c>
      <c r="C144" s="34">
        <f t="shared" si="12"/>
        <v>-4.9999999999998934E-3</v>
      </c>
      <c r="D144" s="34">
        <f t="shared" si="13"/>
        <v>11.9268</v>
      </c>
      <c r="E144" s="41">
        <f t="shared" si="17"/>
        <v>17.79</v>
      </c>
      <c r="F144" s="41">
        <f t="shared" si="14"/>
        <v>-5.86</v>
      </c>
      <c r="G144" s="41">
        <f t="shared" si="15"/>
        <v>34.340000000000003</v>
      </c>
      <c r="H144" s="41">
        <f t="shared" si="16"/>
        <v>534.53</v>
      </c>
      <c r="M144" s="38"/>
      <c r="N144" s="38"/>
      <c r="O144" s="38"/>
      <c r="R144" s="39"/>
      <c r="S144" s="39"/>
      <c r="T144" s="39"/>
      <c r="V144" s="40"/>
    </row>
    <row r="145" spans="1:22" x14ac:dyDescent="0.3">
      <c r="A145" s="1">
        <v>3.7</v>
      </c>
      <c r="B145" s="1">
        <v>28.567399999999999</v>
      </c>
      <c r="C145" s="34">
        <f t="shared" si="12"/>
        <v>1.2949999999999999</v>
      </c>
      <c r="D145" s="34">
        <f t="shared" si="13"/>
        <v>9.9989799999999995</v>
      </c>
      <c r="E145" s="41">
        <f t="shared" si="17"/>
        <v>12.14</v>
      </c>
      <c r="F145" s="41">
        <f t="shared" si="14"/>
        <v>-2.14</v>
      </c>
      <c r="G145" s="41">
        <f t="shared" si="15"/>
        <v>4.58</v>
      </c>
      <c r="H145" s="41">
        <f t="shared" si="16"/>
        <v>885.66</v>
      </c>
      <c r="M145" s="38"/>
      <c r="N145" s="38"/>
      <c r="O145" s="38"/>
      <c r="R145" s="39"/>
      <c r="S145" s="39"/>
      <c r="T145" s="39"/>
      <c r="V145" s="40"/>
    </row>
    <row r="146" spans="1:22" x14ac:dyDescent="0.3">
      <c r="A146" s="1">
        <v>5</v>
      </c>
      <c r="B146" s="1">
        <v>25.897500000000001</v>
      </c>
      <c r="C146" s="34">
        <f t="shared" si="12"/>
        <v>2.5949999999999998</v>
      </c>
      <c r="D146" s="34">
        <f t="shared" si="13"/>
        <v>7.3286900000000017</v>
      </c>
      <c r="E146" s="41">
        <f t="shared" si="17"/>
        <v>6.48</v>
      </c>
      <c r="F146" s="41">
        <f t="shared" si="14"/>
        <v>0.85</v>
      </c>
      <c r="G146" s="41">
        <f t="shared" si="15"/>
        <v>0.72</v>
      </c>
      <c r="H146" s="41">
        <f t="shared" si="16"/>
        <v>14.9</v>
      </c>
      <c r="M146" s="38"/>
      <c r="N146" s="38"/>
      <c r="O146" s="38"/>
      <c r="R146" s="39"/>
      <c r="S146" s="39"/>
      <c r="T146" s="39"/>
      <c r="V146" s="40"/>
    </row>
    <row r="147" spans="1:22" x14ac:dyDescent="0.3">
      <c r="A147" s="1">
        <v>5</v>
      </c>
      <c r="B147" s="1">
        <v>25.897200000000002</v>
      </c>
      <c r="C147" s="34">
        <f t="shared" si="12"/>
        <v>1.75</v>
      </c>
      <c r="D147" s="34">
        <f t="shared" si="13"/>
        <v>9.0638250000000014</v>
      </c>
      <c r="E147" s="41">
        <f t="shared" si="17"/>
        <v>10.16</v>
      </c>
      <c r="F147" s="41">
        <f t="shared" si="14"/>
        <v>-1.1000000000000001</v>
      </c>
      <c r="G147" s="41">
        <f t="shared" si="15"/>
        <v>1.21</v>
      </c>
      <c r="H147" s="41">
        <f t="shared" si="16"/>
        <v>0.24</v>
      </c>
      <c r="M147" s="38"/>
      <c r="N147" s="38"/>
      <c r="O147" s="38"/>
      <c r="R147" s="39"/>
      <c r="S147" s="39"/>
      <c r="T147" s="39"/>
      <c r="V147" s="40"/>
    </row>
    <row r="148" spans="1:22" x14ac:dyDescent="0.3">
      <c r="A148" s="1">
        <v>6.2</v>
      </c>
      <c r="B148" s="1">
        <v>19.5139</v>
      </c>
      <c r="C148" s="34">
        <f t="shared" si="12"/>
        <v>2.95</v>
      </c>
      <c r="D148" s="34">
        <f t="shared" si="13"/>
        <v>2.6807199999999973</v>
      </c>
      <c r="E148" s="41">
        <f t="shared" si="17"/>
        <v>4.9400000000000004</v>
      </c>
      <c r="F148" s="41">
        <f t="shared" si="14"/>
        <v>-2.2599999999999998</v>
      </c>
      <c r="G148" s="41">
        <f t="shared" si="15"/>
        <v>5.1100000000000003</v>
      </c>
      <c r="H148" s="41">
        <f t="shared" si="16"/>
        <v>15.21</v>
      </c>
      <c r="M148" s="38"/>
      <c r="N148" s="38"/>
      <c r="O148" s="38"/>
      <c r="R148" s="39"/>
      <c r="S148" s="39"/>
      <c r="T148" s="39"/>
      <c r="V148" s="40"/>
    </row>
    <row r="149" spans="1:22" x14ac:dyDescent="0.3">
      <c r="A149" s="1">
        <v>2.2000000000000002</v>
      </c>
      <c r="B149" s="1">
        <v>30.45</v>
      </c>
      <c r="C149" s="34">
        <f t="shared" si="12"/>
        <v>-1.83</v>
      </c>
      <c r="D149" s="34">
        <f t="shared" si="13"/>
        <v>17.765965000000001</v>
      </c>
      <c r="E149" s="41">
        <f t="shared" si="17"/>
        <v>25.73</v>
      </c>
      <c r="F149" s="41">
        <f t="shared" si="14"/>
        <v>-7.96</v>
      </c>
      <c r="G149" s="41">
        <f t="shared" si="15"/>
        <v>63.36</v>
      </c>
      <c r="H149" s="41">
        <f t="shared" si="16"/>
        <v>3393.06</v>
      </c>
      <c r="M149" s="38"/>
      <c r="N149" s="38"/>
      <c r="O149" s="38"/>
      <c r="R149" s="39"/>
      <c r="S149" s="39"/>
      <c r="T149" s="39"/>
      <c r="V149" s="40"/>
    </row>
    <row r="150" spans="1:22" x14ac:dyDescent="0.3">
      <c r="A150" s="1">
        <v>6</v>
      </c>
      <c r="B150" s="1">
        <v>21.473400000000002</v>
      </c>
      <c r="C150" s="34">
        <f t="shared" si="12"/>
        <v>4.57</v>
      </c>
      <c r="D150" s="34">
        <f t="shared" si="13"/>
        <v>1.6809000000000012</v>
      </c>
      <c r="E150" s="41">
        <f t="shared" si="17"/>
        <v>-2.11</v>
      </c>
      <c r="F150" s="41">
        <f t="shared" si="14"/>
        <v>3.79</v>
      </c>
      <c r="G150" s="41">
        <f t="shared" si="15"/>
        <v>14.36</v>
      </c>
      <c r="H150" s="41">
        <f t="shared" si="16"/>
        <v>2401</v>
      </c>
      <c r="M150" s="38"/>
      <c r="N150" s="38"/>
      <c r="O150" s="38"/>
      <c r="R150" s="39"/>
      <c r="S150" s="39"/>
      <c r="T150" s="39"/>
      <c r="V150" s="40"/>
    </row>
    <row r="151" spans="1:22" x14ac:dyDescent="0.3">
      <c r="A151" s="1">
        <v>6</v>
      </c>
      <c r="B151" s="1">
        <v>21.473400000000002</v>
      </c>
      <c r="C151" s="34">
        <f t="shared" si="12"/>
        <v>2.0999999999999996</v>
      </c>
      <c r="D151" s="34">
        <f t="shared" si="13"/>
        <v>7.5156899999999993</v>
      </c>
      <c r="E151" s="41">
        <f t="shared" si="17"/>
        <v>8.64</v>
      </c>
      <c r="F151" s="41">
        <f t="shared" si="14"/>
        <v>-1.1200000000000001</v>
      </c>
      <c r="G151" s="41">
        <f t="shared" si="15"/>
        <v>1.25</v>
      </c>
      <c r="H151" s="41">
        <f t="shared" si="16"/>
        <v>171.87</v>
      </c>
      <c r="M151" s="38"/>
      <c r="N151" s="38"/>
      <c r="O151" s="38"/>
      <c r="R151" s="39"/>
      <c r="S151" s="39"/>
      <c r="T151" s="39"/>
      <c r="V151" s="40"/>
    </row>
    <row r="152" spans="1:22" x14ac:dyDescent="0.3">
      <c r="A152" s="1">
        <v>6</v>
      </c>
      <c r="B152" s="1">
        <v>21.473400000000002</v>
      </c>
      <c r="C152" s="34">
        <f t="shared" si="12"/>
        <v>2.0999999999999996</v>
      </c>
      <c r="D152" s="34">
        <f t="shared" si="13"/>
        <v>7.5156899999999993</v>
      </c>
      <c r="E152" s="41">
        <f t="shared" si="17"/>
        <v>8.64</v>
      </c>
      <c r="F152" s="41">
        <f t="shared" si="14"/>
        <v>-1.1200000000000001</v>
      </c>
      <c r="G152" s="41">
        <f t="shared" si="15"/>
        <v>1.25</v>
      </c>
      <c r="H152" s="41">
        <f t="shared" si="16"/>
        <v>0</v>
      </c>
      <c r="J152" t="s">
        <v>60</v>
      </c>
      <c r="M152" s="38"/>
      <c r="N152" s="38"/>
      <c r="O152" s="38"/>
      <c r="R152" s="39"/>
      <c r="S152" s="39"/>
      <c r="T152" s="39"/>
      <c r="V152" s="40"/>
    </row>
    <row r="153" spans="1:22" x14ac:dyDescent="0.3">
      <c r="A153" s="1">
        <v>4.5999999999999996</v>
      </c>
      <c r="B153" s="1">
        <v>23</v>
      </c>
      <c r="C153" s="34">
        <f t="shared" si="12"/>
        <v>0.69999999999999929</v>
      </c>
      <c r="D153" s="34">
        <f t="shared" si="13"/>
        <v>9.0422899999999977</v>
      </c>
      <c r="E153" s="41">
        <f t="shared" si="17"/>
        <v>14.73</v>
      </c>
      <c r="F153" s="41">
        <f t="shared" si="14"/>
        <v>-5.69</v>
      </c>
      <c r="G153" s="41">
        <f t="shared" si="15"/>
        <v>32.380000000000003</v>
      </c>
      <c r="H153" s="41">
        <f t="shared" si="16"/>
        <v>969.08</v>
      </c>
      <c r="M153" s="38"/>
      <c r="N153" s="38"/>
      <c r="O153" s="38"/>
      <c r="R153" s="39"/>
      <c r="S153" s="39"/>
      <c r="T153" s="39"/>
      <c r="V153" s="40"/>
    </row>
    <row r="154" spans="1:22" x14ac:dyDescent="0.3">
      <c r="A154" s="1">
        <v>5.4</v>
      </c>
      <c r="B154" s="1">
        <v>21.8</v>
      </c>
      <c r="C154" s="34">
        <f t="shared" si="12"/>
        <v>2.4100000000000006</v>
      </c>
      <c r="D154" s="34">
        <f t="shared" si="13"/>
        <v>6.85</v>
      </c>
      <c r="E154" s="41">
        <f t="shared" si="17"/>
        <v>7.29</v>
      </c>
      <c r="F154" s="41">
        <f t="shared" si="14"/>
        <v>-0.44</v>
      </c>
      <c r="G154" s="41">
        <f t="shared" si="15"/>
        <v>0.19</v>
      </c>
      <c r="H154" s="41">
        <f t="shared" si="16"/>
        <v>1036.2</v>
      </c>
      <c r="M154" s="38"/>
      <c r="N154" s="38"/>
      <c r="O154" s="38"/>
      <c r="R154" s="39"/>
      <c r="S154" s="39"/>
      <c r="T154" s="39"/>
      <c r="V154" s="40"/>
    </row>
    <row r="155" spans="1:22" x14ac:dyDescent="0.3">
      <c r="A155" s="1">
        <v>4.5999999999999996</v>
      </c>
      <c r="B155" s="1">
        <v>23</v>
      </c>
      <c r="C155" s="34">
        <f t="shared" si="12"/>
        <v>1.0899999999999994</v>
      </c>
      <c r="D155" s="34">
        <f t="shared" si="13"/>
        <v>8.8299999999999983</v>
      </c>
      <c r="E155" s="41">
        <f t="shared" si="17"/>
        <v>13.03</v>
      </c>
      <c r="F155" s="41">
        <f t="shared" si="14"/>
        <v>-4.2</v>
      </c>
      <c r="G155" s="41">
        <f t="shared" si="15"/>
        <v>17.64</v>
      </c>
      <c r="H155" s="41">
        <f t="shared" si="16"/>
        <v>304.5</v>
      </c>
      <c r="M155" s="38"/>
      <c r="N155" s="38"/>
      <c r="O155" s="38"/>
      <c r="R155" s="39"/>
      <c r="S155" s="39"/>
      <c r="T155" s="39"/>
      <c r="V155" s="40"/>
    </row>
    <row r="156" spans="1:22" x14ac:dyDescent="0.3">
      <c r="A156" s="1">
        <v>5.4</v>
      </c>
      <c r="B156" s="1">
        <v>21.641200000000001</v>
      </c>
      <c r="C156" s="34">
        <f t="shared" si="12"/>
        <v>2.4100000000000006</v>
      </c>
      <c r="D156" s="34">
        <f t="shared" si="13"/>
        <v>6.6912000000000003</v>
      </c>
      <c r="E156" s="41">
        <f t="shared" si="17"/>
        <v>7.29</v>
      </c>
      <c r="F156" s="41">
        <f t="shared" si="14"/>
        <v>-0.6</v>
      </c>
      <c r="G156" s="41">
        <f t="shared" si="15"/>
        <v>0.36</v>
      </c>
      <c r="H156" s="41">
        <f t="shared" si="16"/>
        <v>298.60000000000002</v>
      </c>
      <c r="M156" s="38"/>
      <c r="N156" s="38"/>
      <c r="O156" s="38"/>
      <c r="R156" s="39"/>
      <c r="S156" s="39"/>
      <c r="T156" s="39"/>
      <c r="V156" s="40"/>
    </row>
    <row r="157" spans="1:22" x14ac:dyDescent="0.3">
      <c r="A157" s="1">
        <v>6.8</v>
      </c>
      <c r="B157" s="1">
        <v>18.600000000000001</v>
      </c>
      <c r="C157" s="34">
        <f t="shared" si="12"/>
        <v>3.2899999999999996</v>
      </c>
      <c r="D157" s="34">
        <f t="shared" si="13"/>
        <v>4.53322</v>
      </c>
      <c r="E157" s="41">
        <f t="shared" si="17"/>
        <v>3.46</v>
      </c>
      <c r="F157" s="41">
        <f t="shared" si="14"/>
        <v>1.07</v>
      </c>
      <c r="G157" s="41">
        <f t="shared" si="15"/>
        <v>1.1399999999999999</v>
      </c>
      <c r="H157" s="41">
        <f t="shared" si="16"/>
        <v>0.61</v>
      </c>
      <c r="M157" s="38"/>
      <c r="N157" s="38"/>
      <c r="O157" s="38"/>
      <c r="R157" s="39"/>
      <c r="S157" s="39"/>
      <c r="T157" s="39"/>
      <c r="V157" s="40"/>
    </row>
    <row r="158" spans="1:22" x14ac:dyDescent="0.3">
      <c r="A158" s="1">
        <v>5.4</v>
      </c>
      <c r="B158" s="1">
        <v>21.2</v>
      </c>
      <c r="C158" s="34">
        <f t="shared" si="12"/>
        <v>0.98000000000000043</v>
      </c>
      <c r="D158" s="34">
        <f t="shared" si="13"/>
        <v>9.1099999999999977</v>
      </c>
      <c r="E158" s="41">
        <f t="shared" si="17"/>
        <v>13.51</v>
      </c>
      <c r="F158" s="41">
        <f t="shared" si="14"/>
        <v>-4.4000000000000004</v>
      </c>
      <c r="G158" s="41">
        <f t="shared" si="15"/>
        <v>19.36</v>
      </c>
      <c r="H158" s="41">
        <f t="shared" si="16"/>
        <v>331.97</v>
      </c>
      <c r="M158" s="38"/>
      <c r="N158" s="38"/>
      <c r="O158" s="38"/>
      <c r="R158" s="39"/>
      <c r="S158" s="39"/>
      <c r="T158" s="39"/>
      <c r="V158" s="40"/>
    </row>
    <row r="159" spans="1:22" x14ac:dyDescent="0.3">
      <c r="A159" s="1">
        <v>6</v>
      </c>
      <c r="B159" s="1">
        <v>21.473400000000002</v>
      </c>
      <c r="C159" s="34">
        <f t="shared" si="12"/>
        <v>2.4899999999999998</v>
      </c>
      <c r="D159" s="34">
        <f t="shared" si="13"/>
        <v>7.6934000000000022</v>
      </c>
      <c r="E159" s="41">
        <f t="shared" si="17"/>
        <v>6.94</v>
      </c>
      <c r="F159" s="41">
        <f t="shared" si="14"/>
        <v>0.75</v>
      </c>
      <c r="G159" s="41">
        <f t="shared" si="15"/>
        <v>0.56000000000000005</v>
      </c>
      <c r="H159" s="41">
        <f t="shared" si="16"/>
        <v>353.44</v>
      </c>
      <c r="M159" s="38"/>
      <c r="N159" s="38"/>
      <c r="O159" s="38"/>
      <c r="R159" s="39"/>
      <c r="S159" s="39"/>
      <c r="T159" s="39"/>
      <c r="V159" s="40"/>
    </row>
    <row r="160" spans="1:22" x14ac:dyDescent="0.3">
      <c r="A160" s="1">
        <v>6</v>
      </c>
      <c r="B160" s="1">
        <v>21.473400000000002</v>
      </c>
      <c r="C160" s="34">
        <f t="shared" si="12"/>
        <v>2.0999999999999996</v>
      </c>
      <c r="D160" s="34">
        <f t="shared" si="13"/>
        <v>7.5156899999999993</v>
      </c>
      <c r="E160" s="41">
        <f t="shared" si="17"/>
        <v>8.64</v>
      </c>
      <c r="F160" s="41">
        <f t="shared" si="14"/>
        <v>-1.1200000000000001</v>
      </c>
      <c r="G160" s="41">
        <f t="shared" si="15"/>
        <v>1.25</v>
      </c>
      <c r="H160" s="41">
        <f t="shared" si="16"/>
        <v>0.48</v>
      </c>
      <c r="M160" s="38"/>
      <c r="N160" s="38"/>
      <c r="O160" s="38"/>
      <c r="R160" s="39"/>
      <c r="S160" s="39"/>
      <c r="T160" s="39"/>
      <c r="V160" s="40"/>
    </row>
    <row r="161" spans="1:22" x14ac:dyDescent="0.3">
      <c r="A161" s="1">
        <v>6</v>
      </c>
      <c r="B161" s="1">
        <v>21.473400000000002</v>
      </c>
      <c r="C161" s="34">
        <f t="shared" si="12"/>
        <v>2.0999999999999996</v>
      </c>
      <c r="D161" s="34">
        <f t="shared" si="13"/>
        <v>7.5156899999999993</v>
      </c>
      <c r="E161" s="41">
        <f t="shared" si="17"/>
        <v>8.64</v>
      </c>
      <c r="F161" s="41">
        <f t="shared" si="14"/>
        <v>-1.1200000000000001</v>
      </c>
      <c r="G161" s="41">
        <f t="shared" si="15"/>
        <v>1.25</v>
      </c>
      <c r="H161" s="41">
        <f t="shared" si="16"/>
        <v>0</v>
      </c>
      <c r="M161" s="38"/>
      <c r="N161" s="38"/>
      <c r="O161" s="38"/>
      <c r="R161" s="39"/>
      <c r="S161" s="39"/>
      <c r="T161" s="39"/>
      <c r="V161" s="40"/>
    </row>
    <row r="162" spans="1:22" x14ac:dyDescent="0.3">
      <c r="A162" s="1">
        <v>4.8</v>
      </c>
      <c r="B162" s="1">
        <v>22.8</v>
      </c>
      <c r="C162" s="34">
        <f t="shared" si="12"/>
        <v>0.89999999999999947</v>
      </c>
      <c r="D162" s="34">
        <f t="shared" si="13"/>
        <v>8.8422899999999984</v>
      </c>
      <c r="E162" s="41">
        <f t="shared" si="17"/>
        <v>13.86</v>
      </c>
      <c r="F162" s="41">
        <f t="shared" si="14"/>
        <v>-5.0199999999999996</v>
      </c>
      <c r="G162" s="41">
        <f t="shared" si="15"/>
        <v>25.2</v>
      </c>
      <c r="H162" s="41">
        <f t="shared" si="16"/>
        <v>573.6</v>
      </c>
      <c r="M162" s="38"/>
      <c r="N162" s="38"/>
      <c r="O162" s="38"/>
      <c r="R162" s="39"/>
      <c r="S162" s="39"/>
      <c r="T162" s="39"/>
      <c r="V162" s="40"/>
    </row>
    <row r="163" spans="1:22" x14ac:dyDescent="0.3">
      <c r="A163" s="1">
        <v>6</v>
      </c>
      <c r="B163" s="1">
        <v>21.8</v>
      </c>
      <c r="C163" s="34">
        <f t="shared" si="12"/>
        <v>2.88</v>
      </c>
      <c r="D163" s="34">
        <f t="shared" si="13"/>
        <v>6.98</v>
      </c>
      <c r="E163" s="41">
        <f t="shared" si="17"/>
        <v>5.24</v>
      </c>
      <c r="F163" s="41">
        <f t="shared" si="14"/>
        <v>1.74</v>
      </c>
      <c r="G163" s="41">
        <f t="shared" si="15"/>
        <v>3.03</v>
      </c>
      <c r="H163" s="41">
        <f t="shared" si="16"/>
        <v>491.51</v>
      </c>
      <c r="M163" s="38"/>
      <c r="N163" s="38"/>
      <c r="O163" s="38"/>
      <c r="R163" s="39"/>
      <c r="S163" s="39"/>
      <c r="T163" s="39"/>
      <c r="V163" s="40"/>
    </row>
    <row r="164" spans="1:22" x14ac:dyDescent="0.3">
      <c r="A164" s="1">
        <v>6</v>
      </c>
      <c r="B164" s="1">
        <v>21.628499999999999</v>
      </c>
      <c r="C164" s="34">
        <f t="shared" si="12"/>
        <v>2.0999999999999996</v>
      </c>
      <c r="D164" s="34">
        <f t="shared" si="13"/>
        <v>7.4584999999999972</v>
      </c>
      <c r="E164" s="41">
        <f t="shared" si="17"/>
        <v>8.64</v>
      </c>
      <c r="F164" s="41">
        <f t="shared" si="14"/>
        <v>-1.18</v>
      </c>
      <c r="G164" s="41">
        <f t="shared" si="15"/>
        <v>1.39</v>
      </c>
      <c r="H164" s="41">
        <f t="shared" si="16"/>
        <v>2.69</v>
      </c>
      <c r="M164" s="38"/>
      <c r="N164" s="38"/>
      <c r="O164" s="38"/>
      <c r="R164" s="39"/>
      <c r="S164" s="39"/>
      <c r="T164" s="39"/>
      <c r="V164" s="40"/>
    </row>
    <row r="165" spans="1:22" x14ac:dyDescent="0.3">
      <c r="A165" s="1">
        <v>4.5999999999999996</v>
      </c>
      <c r="B165" s="1">
        <v>21.9</v>
      </c>
      <c r="C165" s="34">
        <f t="shared" si="12"/>
        <v>0.69999999999999929</v>
      </c>
      <c r="D165" s="34">
        <f t="shared" si="13"/>
        <v>7.8414749999999991</v>
      </c>
      <c r="E165" s="41">
        <f t="shared" si="17"/>
        <v>14.73</v>
      </c>
      <c r="F165" s="41">
        <f t="shared" si="14"/>
        <v>-6.89</v>
      </c>
      <c r="G165" s="41">
        <f t="shared" si="15"/>
        <v>47.47</v>
      </c>
      <c r="H165" s="41">
        <f t="shared" si="16"/>
        <v>2123.37</v>
      </c>
      <c r="M165" s="38"/>
      <c r="N165" s="38"/>
      <c r="O165" s="38"/>
      <c r="R165" s="39"/>
      <c r="S165" s="39"/>
      <c r="T165" s="39"/>
      <c r="V165" s="40"/>
    </row>
    <row r="166" spans="1:22" x14ac:dyDescent="0.3">
      <c r="A166" s="1">
        <v>5.4</v>
      </c>
      <c r="B166" s="1">
        <v>21.2</v>
      </c>
      <c r="C166" s="34">
        <f t="shared" si="12"/>
        <v>2.4100000000000006</v>
      </c>
      <c r="D166" s="34">
        <f t="shared" si="13"/>
        <v>6.9649999999999999</v>
      </c>
      <c r="E166" s="41">
        <f t="shared" si="17"/>
        <v>7.29</v>
      </c>
      <c r="F166" s="41">
        <f t="shared" si="14"/>
        <v>-0.33</v>
      </c>
      <c r="G166" s="41">
        <f t="shared" si="15"/>
        <v>0.11</v>
      </c>
      <c r="H166" s="41">
        <f t="shared" si="16"/>
        <v>2242.9699999999998</v>
      </c>
      <c r="M166" s="38"/>
      <c r="N166" s="38"/>
      <c r="O166" s="38"/>
      <c r="R166" s="39"/>
      <c r="S166" s="39"/>
      <c r="T166" s="39"/>
      <c r="V166" s="40"/>
    </row>
    <row r="167" spans="1:22" x14ac:dyDescent="0.3">
      <c r="A167" s="1">
        <v>6.8</v>
      </c>
      <c r="B167" s="1">
        <v>17.7</v>
      </c>
      <c r="C167" s="34">
        <f t="shared" si="12"/>
        <v>3.2899999999999996</v>
      </c>
      <c r="D167" s="34">
        <f t="shared" si="13"/>
        <v>3.92</v>
      </c>
      <c r="E167" s="41">
        <f t="shared" si="17"/>
        <v>3.46</v>
      </c>
      <c r="F167" s="41">
        <f t="shared" si="14"/>
        <v>0.46</v>
      </c>
      <c r="G167" s="41">
        <f t="shared" si="15"/>
        <v>0.21</v>
      </c>
      <c r="H167" s="41">
        <f t="shared" si="16"/>
        <v>0.01</v>
      </c>
      <c r="M167" s="38"/>
      <c r="N167" s="38"/>
      <c r="O167" s="38"/>
      <c r="R167" s="39"/>
      <c r="S167" s="39"/>
      <c r="T167" s="39"/>
      <c r="V167" s="40"/>
    </row>
    <row r="168" spans="1:22" x14ac:dyDescent="0.3">
      <c r="A168" s="1">
        <v>5.4</v>
      </c>
      <c r="B168" s="1">
        <v>20.6</v>
      </c>
      <c r="C168" s="34">
        <f t="shared" si="12"/>
        <v>0.98000000000000043</v>
      </c>
      <c r="D168" s="34">
        <f t="shared" si="13"/>
        <v>9.0950000000000006</v>
      </c>
      <c r="E168" s="41">
        <f t="shared" si="17"/>
        <v>13.51</v>
      </c>
      <c r="F168" s="41">
        <f t="shared" si="14"/>
        <v>-4.42</v>
      </c>
      <c r="G168" s="41">
        <f t="shared" si="15"/>
        <v>19.54</v>
      </c>
      <c r="H168" s="41">
        <f t="shared" si="16"/>
        <v>373.65</v>
      </c>
      <c r="M168" s="38"/>
      <c r="N168" s="38"/>
      <c r="O168" s="38"/>
      <c r="R168" s="39"/>
      <c r="S168" s="39"/>
      <c r="T168" s="39"/>
      <c r="V168" s="40"/>
    </row>
    <row r="169" spans="1:22" x14ac:dyDescent="0.3">
      <c r="A169" s="1">
        <v>4.8</v>
      </c>
      <c r="B169" s="1">
        <v>22.8</v>
      </c>
      <c r="C169" s="34">
        <f t="shared" si="12"/>
        <v>1.2899999999999996</v>
      </c>
      <c r="D169" s="34">
        <f t="shared" si="13"/>
        <v>9.41</v>
      </c>
      <c r="E169" s="41">
        <f t="shared" si="17"/>
        <v>12.16</v>
      </c>
      <c r="F169" s="41">
        <f t="shared" si="14"/>
        <v>-2.75</v>
      </c>
      <c r="G169" s="41">
        <f t="shared" si="15"/>
        <v>7.56</v>
      </c>
      <c r="H169" s="41">
        <f t="shared" si="16"/>
        <v>143.52000000000001</v>
      </c>
      <c r="M169" s="38"/>
      <c r="N169" s="38"/>
      <c r="O169" s="38"/>
      <c r="R169" s="39"/>
      <c r="S169" s="39"/>
      <c r="T169" s="39"/>
      <c r="V169" s="40"/>
    </row>
    <row r="170" spans="1:22" x14ac:dyDescent="0.3">
      <c r="A170" s="1">
        <v>6</v>
      </c>
      <c r="B170" s="1">
        <v>21.8</v>
      </c>
      <c r="C170" s="34">
        <f t="shared" si="12"/>
        <v>2.88</v>
      </c>
      <c r="D170" s="34">
        <f t="shared" si="13"/>
        <v>6.98</v>
      </c>
      <c r="E170" s="41">
        <f t="shared" si="17"/>
        <v>5.24</v>
      </c>
      <c r="F170" s="41">
        <f t="shared" si="14"/>
        <v>1.74</v>
      </c>
      <c r="G170" s="41">
        <f t="shared" si="15"/>
        <v>3.03</v>
      </c>
      <c r="H170" s="41">
        <f t="shared" si="16"/>
        <v>20.52</v>
      </c>
      <c r="M170" s="38"/>
      <c r="N170" s="38"/>
      <c r="O170" s="38"/>
      <c r="R170" s="39"/>
      <c r="S170" s="39"/>
      <c r="T170" s="39"/>
      <c r="V170" s="40"/>
    </row>
    <row r="171" spans="1:22" x14ac:dyDescent="0.3">
      <c r="A171" s="1">
        <v>6</v>
      </c>
      <c r="B171" s="1">
        <v>21.651499999999999</v>
      </c>
      <c r="C171" s="34">
        <f t="shared" si="12"/>
        <v>2.0999999999999996</v>
      </c>
      <c r="D171" s="34">
        <f t="shared" si="13"/>
        <v>7.4814999999999969</v>
      </c>
      <c r="E171" s="41">
        <f t="shared" si="17"/>
        <v>8.64</v>
      </c>
      <c r="F171" s="41">
        <f t="shared" si="14"/>
        <v>-1.1599999999999999</v>
      </c>
      <c r="G171" s="41">
        <f t="shared" si="15"/>
        <v>1.35</v>
      </c>
      <c r="H171" s="41">
        <f t="shared" si="16"/>
        <v>2.82</v>
      </c>
      <c r="M171" s="38"/>
      <c r="N171" s="38"/>
      <c r="O171" s="38"/>
      <c r="R171" s="39"/>
      <c r="S171" s="39"/>
      <c r="T171" s="39"/>
      <c r="V171" s="40"/>
    </row>
    <row r="172" spans="1:22" x14ac:dyDescent="0.3">
      <c r="A172" s="1">
        <v>3.6</v>
      </c>
      <c r="B172" s="1">
        <v>35</v>
      </c>
      <c r="C172" s="34">
        <f t="shared" si="12"/>
        <v>-0.30000000000000027</v>
      </c>
      <c r="D172" s="34">
        <f t="shared" si="13"/>
        <v>20.926524999999998</v>
      </c>
      <c r="E172" s="41">
        <f t="shared" si="17"/>
        <v>19.079999999999998</v>
      </c>
      <c r="F172" s="41">
        <f t="shared" si="14"/>
        <v>1.85</v>
      </c>
      <c r="G172" s="41">
        <f t="shared" si="15"/>
        <v>3.42</v>
      </c>
      <c r="H172" s="41">
        <f t="shared" si="16"/>
        <v>4.28</v>
      </c>
      <c r="M172" s="38"/>
      <c r="N172" s="38"/>
      <c r="O172" s="38"/>
      <c r="R172" s="39"/>
      <c r="S172" s="39"/>
      <c r="T172" s="39"/>
      <c r="V172" s="40"/>
    </row>
    <row r="173" spans="1:22" x14ac:dyDescent="0.3">
      <c r="A173" s="1">
        <v>3.6</v>
      </c>
      <c r="B173" s="1">
        <v>35</v>
      </c>
      <c r="C173" s="34">
        <f t="shared" si="12"/>
        <v>1.2599999999999998</v>
      </c>
      <c r="D173" s="34">
        <f t="shared" si="13"/>
        <v>12.25</v>
      </c>
      <c r="E173" s="41">
        <f t="shared" si="17"/>
        <v>12.29</v>
      </c>
      <c r="F173" s="41">
        <f t="shared" si="14"/>
        <v>-0.04</v>
      </c>
      <c r="G173" s="41">
        <f t="shared" si="15"/>
        <v>0</v>
      </c>
      <c r="H173" s="41">
        <f t="shared" si="16"/>
        <v>11.7</v>
      </c>
      <c r="M173" s="38"/>
      <c r="N173" s="38"/>
      <c r="O173" s="38"/>
      <c r="R173" s="39"/>
      <c r="S173" s="39"/>
      <c r="T173" s="39"/>
      <c r="V173" s="40"/>
    </row>
    <row r="174" spans="1:22" x14ac:dyDescent="0.3">
      <c r="A174" s="1">
        <v>2.7</v>
      </c>
      <c r="B174" s="1">
        <v>37</v>
      </c>
      <c r="C174" s="34">
        <f t="shared" si="12"/>
        <v>0.35999999999999988</v>
      </c>
      <c r="D174" s="34">
        <f t="shared" si="13"/>
        <v>14.25</v>
      </c>
      <c r="E174" s="41">
        <f t="shared" si="17"/>
        <v>16.2</v>
      </c>
      <c r="F174" s="41">
        <f t="shared" si="14"/>
        <v>-1.95</v>
      </c>
      <c r="G174" s="41">
        <f t="shared" si="15"/>
        <v>3.8</v>
      </c>
      <c r="H174" s="41">
        <f t="shared" si="16"/>
        <v>14.44</v>
      </c>
      <c r="M174" s="38"/>
      <c r="N174" s="38"/>
      <c r="O174" s="38"/>
      <c r="R174" s="39"/>
      <c r="S174" s="39"/>
      <c r="T174" s="39"/>
      <c r="V174" s="40"/>
    </row>
    <row r="175" spans="1:22" x14ac:dyDescent="0.3">
      <c r="A175" s="1">
        <v>3.5</v>
      </c>
      <c r="B175" s="1">
        <v>34</v>
      </c>
      <c r="C175" s="34">
        <f t="shared" si="12"/>
        <v>1.7449999999999999</v>
      </c>
      <c r="D175" s="34">
        <f t="shared" si="13"/>
        <v>9.9499999999999993</v>
      </c>
      <c r="E175" s="41">
        <f t="shared" si="17"/>
        <v>10.18</v>
      </c>
      <c r="F175" s="41">
        <f t="shared" si="14"/>
        <v>-0.23</v>
      </c>
      <c r="G175" s="41">
        <f t="shared" si="15"/>
        <v>0.05</v>
      </c>
      <c r="H175" s="41">
        <f t="shared" si="16"/>
        <v>14.06</v>
      </c>
      <c r="M175" s="38"/>
      <c r="N175" s="38"/>
      <c r="O175" s="38"/>
      <c r="R175" s="39"/>
      <c r="S175" s="39"/>
      <c r="T175" s="39"/>
      <c r="V175" s="40"/>
    </row>
    <row r="176" spans="1:22" x14ac:dyDescent="0.3">
      <c r="A176" s="1">
        <v>3.5</v>
      </c>
      <c r="B176" s="1">
        <v>30.049299999999999</v>
      </c>
      <c r="C176" s="34">
        <f t="shared" si="12"/>
        <v>1.2250000000000001</v>
      </c>
      <c r="D176" s="34">
        <f t="shared" si="13"/>
        <v>7.9492999999999974</v>
      </c>
      <c r="E176" s="41">
        <f t="shared" si="17"/>
        <v>12.44</v>
      </c>
      <c r="F176" s="41">
        <f t="shared" si="14"/>
        <v>-4.49</v>
      </c>
      <c r="G176" s="41">
        <f t="shared" si="15"/>
        <v>20.16</v>
      </c>
      <c r="H176" s="41">
        <f t="shared" si="16"/>
        <v>404.41</v>
      </c>
      <c r="M176" s="38"/>
      <c r="N176" s="38"/>
      <c r="O176" s="38"/>
      <c r="R176" s="39"/>
      <c r="S176" s="39"/>
      <c r="T176" s="39"/>
      <c r="V176" s="40"/>
    </row>
    <row r="177" spans="1:22" x14ac:dyDescent="0.3">
      <c r="A177" s="1">
        <v>6</v>
      </c>
      <c r="B177" s="1">
        <v>21.7</v>
      </c>
      <c r="C177" s="34">
        <f t="shared" si="12"/>
        <v>3.7250000000000001</v>
      </c>
      <c r="D177" s="34">
        <f t="shared" si="13"/>
        <v>2.1679549999999992</v>
      </c>
      <c r="E177" s="41">
        <f t="shared" si="17"/>
        <v>1.57</v>
      </c>
      <c r="F177" s="41">
        <f t="shared" si="14"/>
        <v>0.6</v>
      </c>
      <c r="G177" s="41">
        <f t="shared" si="15"/>
        <v>0.36</v>
      </c>
      <c r="H177" s="41">
        <f t="shared" si="16"/>
        <v>392.04</v>
      </c>
      <c r="M177" s="38"/>
      <c r="N177" s="38"/>
      <c r="O177" s="38"/>
      <c r="R177" s="39"/>
      <c r="S177" s="39"/>
      <c r="T177" s="39"/>
      <c r="V177" s="40"/>
    </row>
    <row r="178" spans="1:22" x14ac:dyDescent="0.3">
      <c r="A178" s="1">
        <v>3.6</v>
      </c>
      <c r="B178" s="1">
        <v>32.299999999999997</v>
      </c>
      <c r="C178" s="34">
        <f t="shared" si="12"/>
        <v>-0.30000000000000027</v>
      </c>
      <c r="D178" s="34">
        <f t="shared" si="13"/>
        <v>18.194999999999997</v>
      </c>
      <c r="E178" s="41">
        <f t="shared" si="17"/>
        <v>19.079999999999998</v>
      </c>
      <c r="F178" s="41">
        <f t="shared" si="14"/>
        <v>-0.89</v>
      </c>
      <c r="G178" s="41">
        <f t="shared" si="15"/>
        <v>0.79</v>
      </c>
      <c r="H178" s="41">
        <f t="shared" si="16"/>
        <v>0.18</v>
      </c>
      <c r="M178" s="38"/>
      <c r="N178" s="38"/>
      <c r="O178" s="38"/>
      <c r="R178" s="39"/>
      <c r="S178" s="39"/>
      <c r="T178" s="39"/>
      <c r="V178" s="40"/>
    </row>
    <row r="179" spans="1:22" x14ac:dyDescent="0.3">
      <c r="A179" s="1">
        <v>5.7</v>
      </c>
      <c r="B179" s="1">
        <v>27.2</v>
      </c>
      <c r="C179" s="34">
        <f t="shared" si="12"/>
        <v>3.36</v>
      </c>
      <c r="D179" s="34">
        <f t="shared" si="13"/>
        <v>6.2050000000000018</v>
      </c>
      <c r="E179" s="41">
        <f t="shared" si="17"/>
        <v>3.15</v>
      </c>
      <c r="F179" s="41">
        <f t="shared" si="14"/>
        <v>3.06</v>
      </c>
      <c r="G179" s="41">
        <f t="shared" si="15"/>
        <v>9.36</v>
      </c>
      <c r="H179" s="41">
        <f t="shared" si="16"/>
        <v>73.44</v>
      </c>
      <c r="M179" s="38"/>
      <c r="N179" s="38"/>
      <c r="O179" s="38"/>
      <c r="R179" s="39"/>
      <c r="S179" s="39"/>
      <c r="T179" s="39"/>
      <c r="V179" s="40"/>
    </row>
    <row r="180" spans="1:22" x14ac:dyDescent="0.3">
      <c r="A180" s="1">
        <v>2</v>
      </c>
      <c r="B180" s="1">
        <v>36.799999999999997</v>
      </c>
      <c r="C180" s="34">
        <f t="shared" si="12"/>
        <v>-1.7050000000000001</v>
      </c>
      <c r="D180" s="34">
        <f t="shared" si="13"/>
        <v>19.119999999999997</v>
      </c>
      <c r="E180" s="41">
        <f t="shared" si="17"/>
        <v>25.19</v>
      </c>
      <c r="F180" s="41">
        <f t="shared" si="14"/>
        <v>-6.07</v>
      </c>
      <c r="G180" s="41">
        <f t="shared" si="15"/>
        <v>36.840000000000003</v>
      </c>
      <c r="H180" s="41">
        <f t="shared" si="16"/>
        <v>755.15</v>
      </c>
      <c r="M180" s="38"/>
      <c r="N180" s="38"/>
      <c r="O180" s="38"/>
      <c r="R180" s="39"/>
      <c r="S180" s="39"/>
      <c r="T180" s="39"/>
      <c r="V180" s="40"/>
    </row>
    <row r="181" spans="1:22" x14ac:dyDescent="0.3">
      <c r="A181" s="1">
        <v>3.6</v>
      </c>
      <c r="B181" s="1">
        <v>35.5</v>
      </c>
      <c r="C181" s="34">
        <f t="shared" si="12"/>
        <v>2.2999999999999998</v>
      </c>
      <c r="D181" s="34">
        <f t="shared" si="13"/>
        <v>11.580000000000002</v>
      </c>
      <c r="E181" s="41">
        <f t="shared" si="17"/>
        <v>7.77</v>
      </c>
      <c r="F181" s="41">
        <f t="shared" si="14"/>
        <v>3.81</v>
      </c>
      <c r="G181" s="41">
        <f t="shared" si="15"/>
        <v>14.52</v>
      </c>
      <c r="H181" s="41">
        <f t="shared" si="16"/>
        <v>498.18</v>
      </c>
      <c r="M181" s="38"/>
      <c r="N181" s="38"/>
      <c r="O181" s="38"/>
      <c r="R181" s="39"/>
      <c r="S181" s="39"/>
      <c r="T181" s="39"/>
      <c r="V181" s="40"/>
    </row>
    <row r="182" spans="1:22" x14ac:dyDescent="0.3">
      <c r="A182" s="1">
        <v>3.7</v>
      </c>
      <c r="B182" s="1">
        <v>30.4</v>
      </c>
      <c r="C182" s="34">
        <f t="shared" si="12"/>
        <v>1.3599999999999999</v>
      </c>
      <c r="D182" s="34">
        <f t="shared" si="13"/>
        <v>7.3249999999999993</v>
      </c>
      <c r="E182" s="41">
        <f t="shared" si="17"/>
        <v>11.85</v>
      </c>
      <c r="F182" s="41">
        <f t="shared" si="14"/>
        <v>-4.53</v>
      </c>
      <c r="G182" s="41">
        <f t="shared" si="15"/>
        <v>20.52</v>
      </c>
      <c r="H182" s="41">
        <f t="shared" si="16"/>
        <v>36</v>
      </c>
      <c r="M182" s="38"/>
      <c r="N182" s="38"/>
      <c r="O182" s="38"/>
      <c r="R182" s="39"/>
      <c r="S182" s="39"/>
      <c r="T182" s="39"/>
      <c r="V182" s="40"/>
    </row>
    <row r="183" spans="1:22" x14ac:dyDescent="0.3">
      <c r="A183" s="1">
        <v>4</v>
      </c>
      <c r="B183" s="1">
        <v>29.4</v>
      </c>
      <c r="C183" s="34">
        <f t="shared" si="12"/>
        <v>1.5949999999999998</v>
      </c>
      <c r="D183" s="34">
        <f t="shared" si="13"/>
        <v>9.64</v>
      </c>
      <c r="E183" s="41">
        <f t="shared" si="17"/>
        <v>10.83</v>
      </c>
      <c r="F183" s="41">
        <f t="shared" si="14"/>
        <v>-1.19</v>
      </c>
      <c r="G183" s="41">
        <f t="shared" si="15"/>
        <v>1.42</v>
      </c>
      <c r="H183" s="41">
        <f t="shared" si="16"/>
        <v>364.81</v>
      </c>
      <c r="M183" s="38"/>
      <c r="N183" s="38"/>
      <c r="O183" s="38"/>
      <c r="R183" s="39"/>
      <c r="S183" s="39"/>
      <c r="T183" s="39"/>
      <c r="V183" s="40"/>
    </row>
    <row r="184" spans="1:22" x14ac:dyDescent="0.3">
      <c r="A184" s="1">
        <v>3.5</v>
      </c>
      <c r="B184" s="1">
        <v>34.762999999999998</v>
      </c>
      <c r="C184" s="34">
        <f t="shared" si="12"/>
        <v>0.89999999999999991</v>
      </c>
      <c r="D184" s="34">
        <f t="shared" si="13"/>
        <v>15.652999999999999</v>
      </c>
      <c r="E184" s="41">
        <f t="shared" si="17"/>
        <v>13.86</v>
      </c>
      <c r="F184" s="41">
        <f t="shared" si="14"/>
        <v>1.79</v>
      </c>
      <c r="G184" s="41">
        <f t="shared" si="15"/>
        <v>3.2</v>
      </c>
      <c r="H184" s="41">
        <f t="shared" si="16"/>
        <v>3.17</v>
      </c>
      <c r="M184" s="38"/>
      <c r="N184" s="38"/>
      <c r="O184" s="38"/>
      <c r="R184" s="39"/>
      <c r="S184" s="39"/>
      <c r="T184" s="39"/>
      <c r="V184" s="40"/>
    </row>
    <row r="185" spans="1:22" x14ac:dyDescent="0.3">
      <c r="A185" s="1">
        <v>3.5</v>
      </c>
      <c r="B185" s="1">
        <v>34.767499999999998</v>
      </c>
      <c r="C185" s="34">
        <f t="shared" si="12"/>
        <v>1.2250000000000001</v>
      </c>
      <c r="D185" s="34">
        <f t="shared" si="13"/>
        <v>12.17155</v>
      </c>
      <c r="E185" s="41">
        <f t="shared" si="17"/>
        <v>12.44</v>
      </c>
      <c r="F185" s="41">
        <f t="shared" si="14"/>
        <v>-0.27</v>
      </c>
      <c r="G185" s="41">
        <f t="shared" si="15"/>
        <v>7.0000000000000007E-2</v>
      </c>
      <c r="H185" s="41">
        <f t="shared" si="16"/>
        <v>9.8000000000000007</v>
      </c>
      <c r="M185" s="38"/>
      <c r="N185" s="38"/>
      <c r="O185" s="38"/>
      <c r="R185" s="39"/>
      <c r="S185" s="39"/>
      <c r="T185" s="39"/>
      <c r="V185" s="40"/>
    </row>
    <row r="186" spans="1:22" x14ac:dyDescent="0.3">
      <c r="A186" s="1">
        <v>6</v>
      </c>
      <c r="B186" s="1">
        <v>32.799999999999997</v>
      </c>
      <c r="C186" s="34">
        <f t="shared" si="12"/>
        <v>3.7250000000000001</v>
      </c>
      <c r="D186" s="34">
        <f t="shared" si="13"/>
        <v>10.201124999999998</v>
      </c>
      <c r="E186" s="41">
        <f t="shared" si="17"/>
        <v>1.57</v>
      </c>
      <c r="F186" s="41">
        <f t="shared" si="14"/>
        <v>8.6300000000000008</v>
      </c>
      <c r="G186" s="41">
        <f t="shared" si="15"/>
        <v>74.48</v>
      </c>
      <c r="H186" s="41">
        <f t="shared" si="16"/>
        <v>5536.85</v>
      </c>
      <c r="M186" s="38"/>
      <c r="N186" s="38"/>
      <c r="O186" s="38"/>
      <c r="R186" s="39"/>
      <c r="S186" s="39"/>
      <c r="T186" s="39"/>
      <c r="V186" s="40"/>
    </row>
    <row r="187" spans="1:22" x14ac:dyDescent="0.3">
      <c r="A187" s="1">
        <v>6</v>
      </c>
      <c r="B187" s="1">
        <v>21.7</v>
      </c>
      <c r="C187" s="34">
        <f t="shared" si="12"/>
        <v>2.0999999999999996</v>
      </c>
      <c r="D187" s="34">
        <f t="shared" si="13"/>
        <v>0.37999999999999901</v>
      </c>
      <c r="E187" s="41">
        <f t="shared" si="17"/>
        <v>8.64</v>
      </c>
      <c r="F187" s="41">
        <f t="shared" si="14"/>
        <v>-8.26</v>
      </c>
      <c r="G187" s="41">
        <f t="shared" si="15"/>
        <v>68.23</v>
      </c>
      <c r="H187" s="41">
        <f t="shared" si="16"/>
        <v>39.06</v>
      </c>
      <c r="M187" s="38"/>
      <c r="N187" s="38"/>
      <c r="O187" s="38"/>
      <c r="R187" s="39"/>
      <c r="S187" s="39"/>
      <c r="T187" s="39"/>
      <c r="V187" s="40"/>
    </row>
    <row r="188" spans="1:22" x14ac:dyDescent="0.3">
      <c r="A188" s="1">
        <v>2.4</v>
      </c>
      <c r="B188" s="1">
        <v>40.299999999999997</v>
      </c>
      <c r="C188" s="34">
        <f t="shared" si="12"/>
        <v>-1.5000000000000004</v>
      </c>
      <c r="D188" s="34">
        <f t="shared" si="13"/>
        <v>26.194999999999997</v>
      </c>
      <c r="E188" s="41">
        <f t="shared" si="17"/>
        <v>24.3</v>
      </c>
      <c r="F188" s="41">
        <f t="shared" si="14"/>
        <v>1.9</v>
      </c>
      <c r="G188" s="41">
        <f t="shared" si="15"/>
        <v>3.61</v>
      </c>
      <c r="H188" s="41">
        <f t="shared" si="16"/>
        <v>4175.74</v>
      </c>
      <c r="M188" s="38"/>
      <c r="N188" s="38"/>
      <c r="O188" s="38"/>
      <c r="R188" s="39"/>
      <c r="S188" s="39"/>
      <c r="T188" s="39"/>
      <c r="V188" s="40"/>
    </row>
    <row r="189" spans="1:22" x14ac:dyDescent="0.3">
      <c r="A189" s="1">
        <v>2.4</v>
      </c>
      <c r="B189" s="1">
        <v>37.299999999999997</v>
      </c>
      <c r="C189" s="34">
        <f t="shared" si="12"/>
        <v>0.83999999999999986</v>
      </c>
      <c r="D189" s="34">
        <f t="shared" si="13"/>
        <v>11.104999999999997</v>
      </c>
      <c r="E189" s="41">
        <f t="shared" si="17"/>
        <v>14.12</v>
      </c>
      <c r="F189" s="41">
        <f t="shared" si="14"/>
        <v>-3.02</v>
      </c>
      <c r="G189" s="41">
        <f t="shared" si="15"/>
        <v>9.1199999999999992</v>
      </c>
      <c r="H189" s="41">
        <f t="shared" si="16"/>
        <v>30.36</v>
      </c>
      <c r="M189" s="38"/>
      <c r="N189" s="38"/>
      <c r="O189" s="38"/>
      <c r="R189" s="39"/>
      <c r="S189" s="39"/>
      <c r="T189" s="39"/>
      <c r="V189" s="40"/>
    </row>
    <row r="190" spans="1:22" x14ac:dyDescent="0.3">
      <c r="A190" s="1">
        <v>3.5</v>
      </c>
      <c r="B190" s="1">
        <v>35.799999999999997</v>
      </c>
      <c r="C190" s="34">
        <f t="shared" si="12"/>
        <v>1.94</v>
      </c>
      <c r="D190" s="34">
        <f t="shared" si="13"/>
        <v>11.555</v>
      </c>
      <c r="E190" s="41">
        <f t="shared" si="17"/>
        <v>9.33</v>
      </c>
      <c r="F190" s="41">
        <f t="shared" si="14"/>
        <v>2.23</v>
      </c>
      <c r="G190" s="41">
        <f t="shared" si="15"/>
        <v>4.97</v>
      </c>
      <c r="H190" s="41">
        <f t="shared" si="16"/>
        <v>17.22</v>
      </c>
      <c r="M190" s="38"/>
      <c r="N190" s="38"/>
      <c r="O190" s="38"/>
      <c r="R190" s="39"/>
      <c r="S190" s="39"/>
      <c r="T190" s="39"/>
      <c r="V190" s="40"/>
    </row>
    <row r="191" spans="1:22" x14ac:dyDescent="0.3">
      <c r="A191" s="1">
        <v>5.4</v>
      </c>
      <c r="B191" s="1">
        <v>24.1556</v>
      </c>
      <c r="C191" s="34">
        <f t="shared" si="12"/>
        <v>3.1250000000000004</v>
      </c>
      <c r="D191" s="34">
        <f t="shared" si="13"/>
        <v>0.88560000000000016</v>
      </c>
      <c r="E191" s="41">
        <f t="shared" si="17"/>
        <v>4.18</v>
      </c>
      <c r="F191" s="41">
        <f t="shared" si="14"/>
        <v>-3.29</v>
      </c>
      <c r="G191" s="41">
        <f t="shared" si="15"/>
        <v>10.82</v>
      </c>
      <c r="H191" s="41">
        <f t="shared" si="16"/>
        <v>34.22</v>
      </c>
      <c r="M191" s="38"/>
      <c r="N191" s="38"/>
      <c r="O191" s="38"/>
      <c r="R191" s="39"/>
      <c r="S191" s="39"/>
      <c r="T191" s="39"/>
      <c r="V191" s="40"/>
    </row>
    <row r="192" spans="1:22" x14ac:dyDescent="0.3">
      <c r="A192" s="1">
        <v>2</v>
      </c>
      <c r="B192" s="1">
        <v>43.2</v>
      </c>
      <c r="C192" s="34">
        <f t="shared" si="12"/>
        <v>-1.5100000000000002</v>
      </c>
      <c r="D192" s="34">
        <f t="shared" si="13"/>
        <v>27.498860000000001</v>
      </c>
      <c r="E192" s="41">
        <f t="shared" si="17"/>
        <v>24.34</v>
      </c>
      <c r="F192" s="41">
        <f t="shared" si="14"/>
        <v>3.16</v>
      </c>
      <c r="G192" s="41">
        <f t="shared" si="15"/>
        <v>9.99</v>
      </c>
      <c r="H192" s="41">
        <f t="shared" si="16"/>
        <v>0.69</v>
      </c>
      <c r="M192" s="38"/>
      <c r="N192" s="38"/>
      <c r="O192" s="38"/>
      <c r="R192" s="39"/>
      <c r="S192" s="39"/>
      <c r="T192" s="39"/>
      <c r="V192" s="40"/>
    </row>
    <row r="193" spans="1:22" x14ac:dyDescent="0.3">
      <c r="A193" s="1">
        <v>2</v>
      </c>
      <c r="B193" s="1">
        <f>ROUND(42.9733,2)</f>
        <v>42.97</v>
      </c>
      <c r="C193" s="34">
        <f t="shared" si="12"/>
        <v>0.7</v>
      </c>
      <c r="D193" s="34">
        <f t="shared" si="13"/>
        <v>14.889999999999997</v>
      </c>
      <c r="E193" s="41">
        <f t="shared" si="17"/>
        <v>14.73</v>
      </c>
      <c r="F193" s="41">
        <f t="shared" si="14"/>
        <v>0.16</v>
      </c>
      <c r="G193" s="41">
        <f t="shared" si="15"/>
        <v>0.03</v>
      </c>
      <c r="H193" s="41">
        <f t="shared" si="16"/>
        <v>99.2</v>
      </c>
      <c r="M193" s="38"/>
      <c r="N193" s="38"/>
      <c r="O193" s="38"/>
      <c r="R193" s="39"/>
      <c r="S193" s="39"/>
      <c r="T193" s="39"/>
      <c r="V193" s="40"/>
    </row>
    <row r="194" spans="1:22" x14ac:dyDescent="0.3">
      <c r="A194" s="1">
        <v>3.2</v>
      </c>
      <c r="B194" s="1">
        <f>ROUND(34.5424,2)</f>
        <v>34.54</v>
      </c>
      <c r="C194" s="34">
        <f t="shared" si="12"/>
        <v>1.9000000000000001</v>
      </c>
      <c r="D194" s="34">
        <f t="shared" si="13"/>
        <v>6.6095000000000006</v>
      </c>
      <c r="E194" s="41">
        <f t="shared" si="17"/>
        <v>9.51</v>
      </c>
      <c r="F194" s="41">
        <f t="shared" si="14"/>
        <v>-2.9</v>
      </c>
      <c r="G194" s="41">
        <f t="shared" si="15"/>
        <v>8.41</v>
      </c>
      <c r="H194" s="41">
        <f t="shared" si="16"/>
        <v>70.22</v>
      </c>
      <c r="M194" s="38"/>
      <c r="N194" s="38"/>
      <c r="O194" s="38"/>
      <c r="R194" s="39"/>
      <c r="S194" s="39"/>
      <c r="T194" s="39"/>
      <c r="V194" s="40"/>
    </row>
    <row r="195" spans="1:22" x14ac:dyDescent="0.3">
      <c r="A195" s="1">
        <v>3.2</v>
      </c>
      <c r="B195" s="1">
        <f>ROUND(34.5424,2)</f>
        <v>34.54</v>
      </c>
      <c r="C195" s="34">
        <f t="shared" si="12"/>
        <v>1.1200000000000001</v>
      </c>
      <c r="D195" s="34">
        <f t="shared" si="13"/>
        <v>12.088999999999999</v>
      </c>
      <c r="E195" s="41">
        <f t="shared" si="17"/>
        <v>12.9</v>
      </c>
      <c r="F195" s="41">
        <f t="shared" si="14"/>
        <v>-0.81</v>
      </c>
      <c r="G195" s="41">
        <f t="shared" si="15"/>
        <v>0.66</v>
      </c>
      <c r="H195" s="41">
        <f t="shared" si="16"/>
        <v>60.06</v>
      </c>
      <c r="M195" s="38"/>
      <c r="N195" s="38"/>
      <c r="O195" s="38"/>
      <c r="R195" s="39"/>
      <c r="S195" s="39"/>
      <c r="T195" s="39"/>
      <c r="V195" s="40"/>
    </row>
    <row r="196" spans="1:22" x14ac:dyDescent="0.3">
      <c r="A196" s="1">
        <v>3</v>
      </c>
      <c r="B196" s="1">
        <v>35.51</v>
      </c>
      <c r="C196" s="34">
        <f t="shared" si="12"/>
        <v>0.91999999999999993</v>
      </c>
      <c r="D196" s="34">
        <f t="shared" si="13"/>
        <v>13.058999999999997</v>
      </c>
      <c r="E196" s="41">
        <f t="shared" si="17"/>
        <v>13.77</v>
      </c>
      <c r="F196" s="41">
        <f t="shared" si="14"/>
        <v>-0.71</v>
      </c>
      <c r="G196" s="41">
        <f t="shared" si="15"/>
        <v>0.5</v>
      </c>
      <c r="H196" s="41">
        <f t="shared" si="16"/>
        <v>0.03</v>
      </c>
      <c r="M196" s="38"/>
      <c r="N196" s="38"/>
      <c r="O196" s="38"/>
      <c r="R196" s="39"/>
      <c r="S196" s="39"/>
      <c r="T196" s="39"/>
      <c r="V196" s="40"/>
    </row>
    <row r="197" spans="1:22" x14ac:dyDescent="0.3">
      <c r="A197" s="1">
        <v>3</v>
      </c>
      <c r="B197" s="1">
        <v>35.99</v>
      </c>
      <c r="C197" s="34">
        <f t="shared" si="12"/>
        <v>1.0499999999999998</v>
      </c>
      <c r="D197" s="34">
        <f t="shared" si="13"/>
        <v>12.908500000000004</v>
      </c>
      <c r="E197" s="41">
        <f t="shared" si="17"/>
        <v>13.2</v>
      </c>
      <c r="F197" s="41">
        <f t="shared" si="14"/>
        <v>-0.28999999999999998</v>
      </c>
      <c r="G197" s="41">
        <f t="shared" si="15"/>
        <v>0.08</v>
      </c>
      <c r="H197" s="41">
        <f t="shared" si="16"/>
        <v>0.18</v>
      </c>
      <c r="M197" s="38"/>
      <c r="N197" s="38"/>
      <c r="O197" s="38"/>
      <c r="R197" s="39"/>
      <c r="S197" s="39"/>
      <c r="T197" s="39"/>
      <c r="V197" s="40"/>
    </row>
    <row r="198" spans="1:22" x14ac:dyDescent="0.3">
      <c r="A198" s="1">
        <v>3</v>
      </c>
      <c r="B198" s="1">
        <v>32.29</v>
      </c>
      <c r="C198" s="34">
        <f t="shared" si="12"/>
        <v>1.0499999999999998</v>
      </c>
      <c r="D198" s="34">
        <f t="shared" si="13"/>
        <v>8.8964999999999961</v>
      </c>
      <c r="E198" s="41">
        <f t="shared" si="17"/>
        <v>13.2</v>
      </c>
      <c r="F198" s="41">
        <f t="shared" si="14"/>
        <v>-4.3</v>
      </c>
      <c r="G198" s="41">
        <f t="shared" si="15"/>
        <v>18.489999999999998</v>
      </c>
      <c r="H198" s="41">
        <f t="shared" si="16"/>
        <v>338.93</v>
      </c>
      <c r="M198" s="38"/>
      <c r="N198" s="38"/>
      <c r="O198" s="38"/>
      <c r="R198" s="39"/>
      <c r="S198" s="39"/>
      <c r="T198" s="39"/>
      <c r="V198" s="40"/>
    </row>
    <row r="199" spans="1:22" x14ac:dyDescent="0.3">
      <c r="A199" s="1">
        <v>4.4000000000000004</v>
      </c>
      <c r="B199" s="1">
        <v>28.17</v>
      </c>
      <c r="C199" s="34">
        <f t="shared" ref="C199:C249" si="18">A199-$E$2*A198</f>
        <v>2.4500000000000002</v>
      </c>
      <c r="D199" s="34">
        <f t="shared" ref="D199:D249" si="19">B199-($E$2*B198)</f>
        <v>7.1814999999999998</v>
      </c>
      <c r="E199" s="41">
        <f t="shared" si="17"/>
        <v>7.11</v>
      </c>
      <c r="F199" s="41">
        <f t="shared" ref="F199:F249" si="20">ROUND(D199-E199,2)</f>
        <v>7.0000000000000007E-2</v>
      </c>
      <c r="G199" s="41">
        <f t="shared" ref="G199:G249" si="21">ROUND(F199*F199,2)</f>
        <v>0</v>
      </c>
      <c r="H199" s="41">
        <f t="shared" si="16"/>
        <v>341.88</v>
      </c>
      <c r="M199" s="38"/>
      <c r="N199" s="38"/>
      <c r="O199" s="38"/>
      <c r="R199" s="39"/>
      <c r="S199" s="39"/>
      <c r="T199" s="39"/>
      <c r="V199" s="40"/>
    </row>
    <row r="200" spans="1:22" x14ac:dyDescent="0.3">
      <c r="A200" s="1">
        <v>6</v>
      </c>
      <c r="B200" s="1">
        <v>32.4</v>
      </c>
      <c r="C200" s="34">
        <f t="shared" si="18"/>
        <v>3.1399999999999997</v>
      </c>
      <c r="D200" s="34">
        <f t="shared" si="19"/>
        <v>14.089499999999997</v>
      </c>
      <c r="E200" s="41">
        <f t="shared" si="17"/>
        <v>4.1100000000000003</v>
      </c>
      <c r="F200" s="41">
        <f t="shared" si="20"/>
        <v>9.98</v>
      </c>
      <c r="G200" s="41">
        <f t="shared" si="21"/>
        <v>99.6</v>
      </c>
      <c r="H200" s="41">
        <f t="shared" ref="H200:H249" si="22">ROUND((G200-G199)^2,2)</f>
        <v>9920.16</v>
      </c>
      <c r="M200" s="38"/>
      <c r="N200" s="38"/>
      <c r="O200" s="38"/>
      <c r="R200" s="39"/>
      <c r="S200" s="39"/>
      <c r="T200" s="39"/>
      <c r="V200" s="40"/>
    </row>
    <row r="201" spans="1:22" x14ac:dyDescent="0.3">
      <c r="A201" s="1">
        <v>6.2</v>
      </c>
      <c r="B201" s="1">
        <v>24.2</v>
      </c>
      <c r="C201" s="34">
        <f t="shared" si="18"/>
        <v>2.2999999999999998</v>
      </c>
      <c r="D201" s="34">
        <f t="shared" si="19"/>
        <v>3.1400000000000006</v>
      </c>
      <c r="E201" s="41">
        <f t="shared" si="17"/>
        <v>7.77</v>
      </c>
      <c r="F201" s="41">
        <f t="shared" si="20"/>
        <v>-4.63</v>
      </c>
      <c r="G201" s="41">
        <f t="shared" si="21"/>
        <v>21.44</v>
      </c>
      <c r="H201" s="41">
        <f t="shared" si="22"/>
        <v>6108.99</v>
      </c>
      <c r="M201" s="38"/>
      <c r="N201" s="38"/>
      <c r="O201" s="38"/>
      <c r="R201" s="39"/>
      <c r="S201" s="39"/>
      <c r="T201" s="39"/>
      <c r="V201" s="40"/>
    </row>
    <row r="202" spans="1:22" x14ac:dyDescent="0.3">
      <c r="A202" s="1">
        <v>6.2</v>
      </c>
      <c r="B202" s="1">
        <v>24.2</v>
      </c>
      <c r="C202" s="34">
        <f t="shared" si="18"/>
        <v>2.17</v>
      </c>
      <c r="D202" s="34">
        <f t="shared" si="19"/>
        <v>8.4699999999999989</v>
      </c>
      <c r="E202" s="41">
        <f t="shared" ref="E202:E249" si="23">ROUND($O$2+($N$2*C202),2)</f>
        <v>8.33</v>
      </c>
      <c r="F202" s="41">
        <f t="shared" si="20"/>
        <v>0.14000000000000001</v>
      </c>
      <c r="G202" s="41">
        <f t="shared" si="21"/>
        <v>0.02</v>
      </c>
      <c r="H202" s="41">
        <f t="shared" si="22"/>
        <v>458.82</v>
      </c>
      <c r="M202" s="38"/>
      <c r="N202" s="38"/>
      <c r="O202" s="38"/>
      <c r="R202" s="39"/>
      <c r="S202" s="39"/>
      <c r="T202" s="39"/>
      <c r="V202" s="40"/>
    </row>
    <row r="203" spans="1:22" x14ac:dyDescent="0.3">
      <c r="A203" s="1">
        <v>5.3</v>
      </c>
      <c r="B203" s="1">
        <v>29</v>
      </c>
      <c r="C203" s="34">
        <f t="shared" si="18"/>
        <v>1.2699999999999996</v>
      </c>
      <c r="D203" s="34">
        <f t="shared" si="19"/>
        <v>13.27</v>
      </c>
      <c r="E203" s="41">
        <f t="shared" si="23"/>
        <v>12.25</v>
      </c>
      <c r="F203" s="41">
        <f t="shared" si="20"/>
        <v>1.02</v>
      </c>
      <c r="G203" s="41">
        <f t="shared" si="21"/>
        <v>1.04</v>
      </c>
      <c r="H203" s="41">
        <f t="shared" si="22"/>
        <v>1.04</v>
      </c>
      <c r="M203" s="38"/>
      <c r="N203" s="38"/>
      <c r="O203" s="38"/>
      <c r="R203" s="39"/>
      <c r="S203" s="39"/>
      <c r="T203" s="39"/>
      <c r="V203" s="40"/>
    </row>
    <row r="204" spans="1:22" x14ac:dyDescent="0.3">
      <c r="A204" s="1">
        <v>5.3</v>
      </c>
      <c r="B204" s="1">
        <v>29</v>
      </c>
      <c r="C204" s="34">
        <f t="shared" si="18"/>
        <v>1.855</v>
      </c>
      <c r="D204" s="34">
        <f t="shared" si="19"/>
        <v>10.149999999999999</v>
      </c>
      <c r="E204" s="41">
        <f t="shared" si="23"/>
        <v>9.6999999999999993</v>
      </c>
      <c r="F204" s="41">
        <f t="shared" si="20"/>
        <v>0.45</v>
      </c>
      <c r="G204" s="41">
        <f t="shared" si="21"/>
        <v>0.2</v>
      </c>
      <c r="H204" s="41">
        <f t="shared" si="22"/>
        <v>0.71</v>
      </c>
      <c r="M204" s="38"/>
      <c r="N204" s="38"/>
      <c r="O204" s="38"/>
      <c r="R204" s="39"/>
      <c r="S204" s="39"/>
      <c r="T204" s="39"/>
      <c r="V204" s="40"/>
    </row>
    <row r="205" spans="1:22" x14ac:dyDescent="0.3">
      <c r="A205" s="1">
        <v>6</v>
      </c>
      <c r="B205" s="1">
        <v>21.2</v>
      </c>
      <c r="C205" s="34">
        <f t="shared" si="18"/>
        <v>2.5550000000000002</v>
      </c>
      <c r="D205" s="34">
        <f t="shared" si="19"/>
        <v>2.3499999999999979</v>
      </c>
      <c r="E205" s="41">
        <f t="shared" si="23"/>
        <v>6.66</v>
      </c>
      <c r="F205" s="41">
        <f t="shared" si="20"/>
        <v>-4.3099999999999996</v>
      </c>
      <c r="G205" s="41">
        <f t="shared" si="21"/>
        <v>18.579999999999998</v>
      </c>
      <c r="H205" s="41">
        <f t="shared" si="22"/>
        <v>337.82</v>
      </c>
      <c r="M205" s="38"/>
      <c r="N205" s="38"/>
      <c r="O205" s="38"/>
      <c r="R205" s="39"/>
      <c r="S205" s="39"/>
      <c r="T205" s="39"/>
      <c r="V205" s="40"/>
    </row>
    <row r="206" spans="1:22" x14ac:dyDescent="0.3">
      <c r="A206" s="1">
        <v>3.6</v>
      </c>
      <c r="B206" s="1">
        <v>31.2</v>
      </c>
      <c r="C206" s="34">
        <f t="shared" si="18"/>
        <v>-0.30000000000000027</v>
      </c>
      <c r="D206" s="34">
        <f t="shared" si="19"/>
        <v>17.420000000000002</v>
      </c>
      <c r="E206" s="41">
        <f t="shared" si="23"/>
        <v>19.079999999999998</v>
      </c>
      <c r="F206" s="41">
        <f t="shared" si="20"/>
        <v>-1.66</v>
      </c>
      <c r="G206" s="41">
        <f t="shared" si="21"/>
        <v>2.76</v>
      </c>
      <c r="H206" s="41">
        <f t="shared" si="22"/>
        <v>250.27</v>
      </c>
      <c r="M206" s="38"/>
      <c r="N206" s="38"/>
      <c r="O206" s="38"/>
      <c r="R206" s="39"/>
      <c r="S206" s="39"/>
      <c r="T206" s="39"/>
      <c r="V206" s="40"/>
    </row>
    <row r="207" spans="1:22" x14ac:dyDescent="0.3">
      <c r="A207" s="1">
        <v>5.7</v>
      </c>
      <c r="B207" s="1">
        <v>27.29</v>
      </c>
      <c r="C207" s="34">
        <f t="shared" si="18"/>
        <v>3.36</v>
      </c>
      <c r="D207" s="34">
        <f t="shared" si="19"/>
        <v>7.009999999999998</v>
      </c>
      <c r="E207" s="41">
        <f t="shared" si="23"/>
        <v>3.15</v>
      </c>
      <c r="F207" s="41">
        <f t="shared" si="20"/>
        <v>3.86</v>
      </c>
      <c r="G207" s="41">
        <f t="shared" si="21"/>
        <v>14.9</v>
      </c>
      <c r="H207" s="41">
        <f t="shared" si="22"/>
        <v>147.38</v>
      </c>
      <c r="M207" s="38"/>
      <c r="N207" s="38"/>
      <c r="O207" s="38"/>
      <c r="R207" s="39"/>
      <c r="S207" s="39"/>
      <c r="T207" s="39"/>
      <c r="V207" s="40"/>
    </row>
    <row r="208" spans="1:22" x14ac:dyDescent="0.3">
      <c r="A208" s="1">
        <v>3.6</v>
      </c>
      <c r="B208" s="1">
        <v>32.9</v>
      </c>
      <c r="C208" s="34">
        <f t="shared" si="18"/>
        <v>-0.10499999999999998</v>
      </c>
      <c r="D208" s="34">
        <f t="shared" si="19"/>
        <v>15.1615</v>
      </c>
      <c r="E208" s="41">
        <f t="shared" si="23"/>
        <v>18.23</v>
      </c>
      <c r="F208" s="41">
        <f t="shared" si="20"/>
        <v>-3.07</v>
      </c>
      <c r="G208" s="41">
        <f t="shared" si="21"/>
        <v>9.42</v>
      </c>
      <c r="H208" s="41">
        <f t="shared" si="22"/>
        <v>30.03</v>
      </c>
      <c r="M208" s="38"/>
      <c r="N208" s="38"/>
      <c r="O208" s="38"/>
      <c r="R208" s="39"/>
      <c r="S208" s="39"/>
      <c r="T208" s="39"/>
      <c r="V208" s="40"/>
    </row>
    <row r="209" spans="1:22" x14ac:dyDescent="0.3">
      <c r="A209" s="1">
        <v>3.7</v>
      </c>
      <c r="B209" s="1">
        <v>28.5</v>
      </c>
      <c r="C209" s="34">
        <f t="shared" si="18"/>
        <v>1.3599999999999999</v>
      </c>
      <c r="D209" s="34">
        <f t="shared" si="19"/>
        <v>7.1149999999999984</v>
      </c>
      <c r="E209" s="41">
        <f t="shared" si="23"/>
        <v>11.85</v>
      </c>
      <c r="F209" s="41">
        <f t="shared" si="20"/>
        <v>-4.74</v>
      </c>
      <c r="G209" s="41">
        <f t="shared" si="21"/>
        <v>22.47</v>
      </c>
      <c r="H209" s="41">
        <f t="shared" si="22"/>
        <v>170.3</v>
      </c>
      <c r="M209" s="38"/>
      <c r="N209" s="38"/>
      <c r="O209" s="38"/>
      <c r="R209" s="39"/>
      <c r="S209" s="39"/>
      <c r="T209" s="39"/>
      <c r="V209" s="40"/>
    </row>
    <row r="210" spans="1:22" x14ac:dyDescent="0.3">
      <c r="A210" s="1">
        <v>4</v>
      </c>
      <c r="B210" s="1">
        <v>28.5</v>
      </c>
      <c r="C210" s="34">
        <f t="shared" si="18"/>
        <v>1.5949999999999998</v>
      </c>
      <c r="D210" s="34">
        <f t="shared" si="19"/>
        <v>9.9749999999999979</v>
      </c>
      <c r="E210" s="41">
        <f t="shared" si="23"/>
        <v>10.83</v>
      </c>
      <c r="F210" s="41">
        <f t="shared" si="20"/>
        <v>-0.86</v>
      </c>
      <c r="G210" s="41">
        <f t="shared" si="21"/>
        <v>0.74</v>
      </c>
      <c r="H210" s="41">
        <f t="shared" si="22"/>
        <v>472.19</v>
      </c>
      <c r="M210" s="38"/>
      <c r="N210" s="38"/>
      <c r="O210" s="38"/>
      <c r="R210" s="39"/>
      <c r="S210" s="39"/>
      <c r="T210" s="39"/>
      <c r="V210" s="40"/>
    </row>
    <row r="211" spans="1:22" x14ac:dyDescent="0.3">
      <c r="A211" s="1">
        <v>6</v>
      </c>
      <c r="B211" s="1">
        <v>32.4</v>
      </c>
      <c r="C211" s="34">
        <f t="shared" si="18"/>
        <v>3.4</v>
      </c>
      <c r="D211" s="34">
        <f t="shared" si="19"/>
        <v>13.874999999999996</v>
      </c>
      <c r="E211" s="41">
        <f t="shared" si="23"/>
        <v>2.98</v>
      </c>
      <c r="F211" s="41">
        <f t="shared" si="20"/>
        <v>10.9</v>
      </c>
      <c r="G211" s="41">
        <f t="shared" si="21"/>
        <v>118.81</v>
      </c>
      <c r="H211" s="41">
        <f t="shared" si="22"/>
        <v>13940.52</v>
      </c>
      <c r="M211" s="38"/>
      <c r="N211" s="38"/>
      <c r="O211" s="38"/>
      <c r="R211" s="39"/>
      <c r="S211" s="39"/>
      <c r="T211" s="39"/>
      <c r="V211" s="40"/>
    </row>
    <row r="212" spans="1:22" x14ac:dyDescent="0.3">
      <c r="A212" s="1">
        <v>5.3</v>
      </c>
      <c r="B212" s="1">
        <v>29</v>
      </c>
      <c r="C212" s="34">
        <f t="shared" si="18"/>
        <v>1.3999999999999995</v>
      </c>
      <c r="D212" s="34">
        <f t="shared" si="19"/>
        <v>7.9400000000000013</v>
      </c>
      <c r="E212" s="41">
        <f t="shared" si="23"/>
        <v>11.68</v>
      </c>
      <c r="F212" s="41">
        <f t="shared" si="20"/>
        <v>-3.74</v>
      </c>
      <c r="G212" s="41">
        <f t="shared" si="21"/>
        <v>13.99</v>
      </c>
      <c r="H212" s="41">
        <f t="shared" si="22"/>
        <v>10987.23</v>
      </c>
      <c r="M212" s="38"/>
      <c r="N212" s="38"/>
      <c r="O212" s="38"/>
      <c r="R212" s="39"/>
      <c r="S212" s="39"/>
      <c r="T212" s="39"/>
      <c r="V212" s="40"/>
    </row>
    <row r="213" spans="1:22" x14ac:dyDescent="0.3">
      <c r="A213" s="1">
        <v>6.2</v>
      </c>
      <c r="B213" s="1">
        <v>24.2</v>
      </c>
      <c r="C213" s="34">
        <f t="shared" si="18"/>
        <v>2.7550000000000003</v>
      </c>
      <c r="D213" s="34">
        <f t="shared" si="19"/>
        <v>5.3499999999999979</v>
      </c>
      <c r="E213" s="41">
        <f t="shared" si="23"/>
        <v>5.79</v>
      </c>
      <c r="F213" s="41">
        <f t="shared" si="20"/>
        <v>-0.44</v>
      </c>
      <c r="G213" s="41">
        <f t="shared" si="21"/>
        <v>0.19</v>
      </c>
      <c r="H213" s="41">
        <f t="shared" si="22"/>
        <v>190.44</v>
      </c>
      <c r="M213" s="38"/>
      <c r="N213" s="38"/>
      <c r="O213" s="38"/>
      <c r="R213" s="39"/>
      <c r="S213" s="39"/>
      <c r="T213" s="39"/>
      <c r="V213" s="40"/>
    </row>
    <row r="214" spans="1:22" x14ac:dyDescent="0.3">
      <c r="A214" s="1">
        <v>6</v>
      </c>
      <c r="B214" s="1">
        <v>21.2</v>
      </c>
      <c r="C214" s="34">
        <f t="shared" si="18"/>
        <v>1.9699999999999998</v>
      </c>
      <c r="D214" s="34">
        <f t="shared" si="19"/>
        <v>5.4699999999999989</v>
      </c>
      <c r="E214" s="41">
        <f t="shared" si="23"/>
        <v>9.1999999999999993</v>
      </c>
      <c r="F214" s="41">
        <f t="shared" si="20"/>
        <v>-3.73</v>
      </c>
      <c r="G214" s="41">
        <f t="shared" si="21"/>
        <v>13.91</v>
      </c>
      <c r="H214" s="41">
        <f t="shared" si="22"/>
        <v>188.24</v>
      </c>
      <c r="M214" s="38"/>
      <c r="N214" s="38"/>
      <c r="O214" s="38"/>
      <c r="R214" s="39"/>
      <c r="S214" s="39"/>
      <c r="T214" s="39"/>
      <c r="V214" s="40"/>
    </row>
    <row r="215" spans="1:22" x14ac:dyDescent="0.3">
      <c r="A215" s="1">
        <v>5</v>
      </c>
      <c r="B215" s="1">
        <v>27.44</v>
      </c>
      <c r="C215" s="34">
        <f t="shared" si="18"/>
        <v>1.0999999999999996</v>
      </c>
      <c r="D215" s="34">
        <f t="shared" si="19"/>
        <v>13.660000000000002</v>
      </c>
      <c r="E215" s="41">
        <f t="shared" si="23"/>
        <v>12.99</v>
      </c>
      <c r="F215" s="41">
        <f t="shared" si="20"/>
        <v>0.67</v>
      </c>
      <c r="G215" s="41">
        <f t="shared" si="21"/>
        <v>0.45</v>
      </c>
      <c r="H215" s="41">
        <f t="shared" si="22"/>
        <v>181.17</v>
      </c>
      <c r="M215" s="38"/>
      <c r="N215" s="38"/>
      <c r="O215" s="38"/>
      <c r="R215" s="39"/>
      <c r="S215" s="39"/>
      <c r="T215" s="39"/>
      <c r="V215" s="40"/>
    </row>
    <row r="216" spans="1:22" x14ac:dyDescent="0.3">
      <c r="A216" s="1">
        <v>2.4</v>
      </c>
      <c r="B216" s="1">
        <v>37.4</v>
      </c>
      <c r="C216" s="34">
        <f t="shared" si="18"/>
        <v>-0.85000000000000009</v>
      </c>
      <c r="D216" s="34">
        <f t="shared" si="19"/>
        <v>19.563999999999997</v>
      </c>
      <c r="E216" s="41">
        <f t="shared" si="23"/>
        <v>21.47</v>
      </c>
      <c r="F216" s="41">
        <f t="shared" si="20"/>
        <v>-1.91</v>
      </c>
      <c r="G216" s="41">
        <f t="shared" si="21"/>
        <v>3.65</v>
      </c>
      <c r="H216" s="41">
        <f t="shared" si="22"/>
        <v>10.24</v>
      </c>
      <c r="M216" s="38"/>
      <c r="N216" s="38"/>
      <c r="O216" s="38"/>
      <c r="R216" s="39"/>
      <c r="S216" s="39"/>
      <c r="T216" s="39"/>
      <c r="V216" s="40"/>
    </row>
    <row r="217" spans="1:22" x14ac:dyDescent="0.3">
      <c r="A217" s="1">
        <v>3.5</v>
      </c>
      <c r="B217" s="1">
        <v>34.9</v>
      </c>
      <c r="C217" s="34">
        <f t="shared" si="18"/>
        <v>1.94</v>
      </c>
      <c r="D217" s="34">
        <f t="shared" si="19"/>
        <v>10.59</v>
      </c>
      <c r="E217" s="41">
        <f t="shared" si="23"/>
        <v>9.33</v>
      </c>
      <c r="F217" s="41">
        <f t="shared" si="20"/>
        <v>1.26</v>
      </c>
      <c r="G217" s="41">
        <f t="shared" si="21"/>
        <v>1.59</v>
      </c>
      <c r="H217" s="41">
        <f t="shared" si="22"/>
        <v>4.24</v>
      </c>
      <c r="M217" s="38"/>
      <c r="N217" s="38"/>
      <c r="O217" s="38"/>
      <c r="R217" s="39"/>
      <c r="S217" s="39"/>
      <c r="T217" s="39"/>
      <c r="V217" s="40"/>
    </row>
    <row r="218" spans="1:22" x14ac:dyDescent="0.3">
      <c r="A218" s="1">
        <v>5</v>
      </c>
      <c r="B218" s="1">
        <v>24.79</v>
      </c>
      <c r="C218" s="34">
        <f t="shared" si="18"/>
        <v>2.7250000000000001</v>
      </c>
      <c r="D218" s="34">
        <f t="shared" si="19"/>
        <v>2.1050000000000004</v>
      </c>
      <c r="E218" s="41">
        <f t="shared" si="23"/>
        <v>5.92</v>
      </c>
      <c r="F218" s="41">
        <f t="shared" si="20"/>
        <v>-3.82</v>
      </c>
      <c r="G218" s="41">
        <f t="shared" si="21"/>
        <v>14.59</v>
      </c>
      <c r="H218" s="41">
        <f t="shared" si="22"/>
        <v>169</v>
      </c>
      <c r="M218" s="38"/>
      <c r="N218" s="38"/>
      <c r="O218" s="38"/>
      <c r="R218" s="39"/>
      <c r="S218" s="39"/>
      <c r="T218" s="39"/>
      <c r="V218" s="40"/>
    </row>
    <row r="219" spans="1:22" x14ac:dyDescent="0.3">
      <c r="A219" s="1">
        <v>5</v>
      </c>
      <c r="B219" s="1">
        <v>23.6</v>
      </c>
      <c r="C219" s="34">
        <f t="shared" si="18"/>
        <v>1.75</v>
      </c>
      <c r="D219" s="34">
        <f t="shared" si="19"/>
        <v>7.486500000000003</v>
      </c>
      <c r="E219" s="41">
        <f t="shared" si="23"/>
        <v>10.16</v>
      </c>
      <c r="F219" s="41">
        <f t="shared" si="20"/>
        <v>-2.67</v>
      </c>
      <c r="G219" s="41">
        <f t="shared" si="21"/>
        <v>7.13</v>
      </c>
      <c r="H219" s="41">
        <f t="shared" si="22"/>
        <v>55.65</v>
      </c>
      <c r="M219" s="38"/>
      <c r="N219" s="38"/>
      <c r="O219" s="38"/>
      <c r="R219" s="39"/>
      <c r="S219" s="39"/>
      <c r="T219" s="39"/>
      <c r="V219" s="40"/>
    </row>
    <row r="220" spans="1:22" x14ac:dyDescent="0.3">
      <c r="A220" s="1">
        <v>3</v>
      </c>
      <c r="B220" s="1">
        <v>31.5</v>
      </c>
      <c r="C220" s="34">
        <f t="shared" si="18"/>
        <v>-0.25</v>
      </c>
      <c r="D220" s="34">
        <f t="shared" si="19"/>
        <v>16.159999999999997</v>
      </c>
      <c r="E220" s="41">
        <f t="shared" si="23"/>
        <v>18.86</v>
      </c>
      <c r="F220" s="41">
        <f t="shared" si="20"/>
        <v>-2.7</v>
      </c>
      <c r="G220" s="41">
        <f t="shared" si="21"/>
        <v>7.29</v>
      </c>
      <c r="H220" s="41">
        <f t="shared" si="22"/>
        <v>0.03</v>
      </c>
      <c r="M220" s="38"/>
      <c r="N220" s="38"/>
      <c r="O220" s="38"/>
      <c r="R220" s="39"/>
      <c r="S220" s="39"/>
      <c r="T220" s="39"/>
      <c r="V220" s="40"/>
    </row>
    <row r="221" spans="1:22" x14ac:dyDescent="0.3">
      <c r="A221" s="1">
        <v>3</v>
      </c>
      <c r="B221" s="1">
        <v>34.4</v>
      </c>
      <c r="C221" s="34">
        <f t="shared" si="18"/>
        <v>1.0499999999999998</v>
      </c>
      <c r="D221" s="34">
        <f t="shared" si="19"/>
        <v>13.924999999999997</v>
      </c>
      <c r="E221" s="41">
        <f t="shared" si="23"/>
        <v>13.2</v>
      </c>
      <c r="F221" s="41">
        <f t="shared" si="20"/>
        <v>0.72</v>
      </c>
      <c r="G221" s="41">
        <f t="shared" si="21"/>
        <v>0.52</v>
      </c>
      <c r="H221" s="41">
        <f t="shared" si="22"/>
        <v>45.83</v>
      </c>
      <c r="M221" s="38"/>
      <c r="N221" s="38"/>
      <c r="O221" s="38"/>
      <c r="R221" s="39"/>
      <c r="S221" s="39"/>
      <c r="T221" s="39"/>
      <c r="V221" s="40"/>
    </row>
    <row r="222" spans="1:22" x14ac:dyDescent="0.3">
      <c r="A222" s="1">
        <v>3</v>
      </c>
      <c r="B222" s="1">
        <v>33.299999999999997</v>
      </c>
      <c r="C222" s="34">
        <f t="shared" si="18"/>
        <v>1.0499999999999998</v>
      </c>
      <c r="D222" s="34">
        <f t="shared" si="19"/>
        <v>10.939999999999998</v>
      </c>
      <c r="E222" s="41">
        <f t="shared" si="23"/>
        <v>13.2</v>
      </c>
      <c r="F222" s="41">
        <f t="shared" si="20"/>
        <v>-2.2599999999999998</v>
      </c>
      <c r="G222" s="41">
        <f t="shared" si="21"/>
        <v>5.1100000000000003</v>
      </c>
      <c r="H222" s="41">
        <f t="shared" si="22"/>
        <v>21.07</v>
      </c>
      <c r="M222" s="38"/>
      <c r="N222" s="38"/>
      <c r="O222" s="38"/>
      <c r="R222" s="39"/>
      <c r="S222" s="39"/>
      <c r="T222" s="39"/>
      <c r="V222" s="40"/>
    </row>
    <row r="223" spans="1:22" x14ac:dyDescent="0.3">
      <c r="A223" s="1">
        <v>2</v>
      </c>
      <c r="B223" s="1">
        <v>41.2</v>
      </c>
      <c r="C223" s="34">
        <f t="shared" si="18"/>
        <v>4.9999999999999822E-2</v>
      </c>
      <c r="D223" s="34">
        <f t="shared" si="19"/>
        <v>19.555000000000003</v>
      </c>
      <c r="E223" s="41">
        <f t="shared" si="23"/>
        <v>17.55</v>
      </c>
      <c r="F223" s="41">
        <f t="shared" si="20"/>
        <v>2.0099999999999998</v>
      </c>
      <c r="G223" s="41">
        <f t="shared" si="21"/>
        <v>4.04</v>
      </c>
      <c r="H223" s="41">
        <f t="shared" si="22"/>
        <v>1.1399999999999999</v>
      </c>
      <c r="M223" s="38"/>
      <c r="N223" s="38"/>
      <c r="O223" s="38"/>
      <c r="R223" s="39"/>
      <c r="S223" s="39"/>
      <c r="T223" s="39"/>
      <c r="V223" s="40"/>
    </row>
    <row r="224" spans="1:22" x14ac:dyDescent="0.3">
      <c r="A224" s="1">
        <v>3</v>
      </c>
      <c r="B224" s="1">
        <v>33.119999999999997</v>
      </c>
      <c r="C224" s="34">
        <f t="shared" si="18"/>
        <v>1.7</v>
      </c>
      <c r="D224" s="34">
        <f t="shared" si="19"/>
        <v>6.3399999999999963</v>
      </c>
      <c r="E224" s="41">
        <f t="shared" si="23"/>
        <v>10.38</v>
      </c>
      <c r="F224" s="41">
        <f t="shared" si="20"/>
        <v>-4.04</v>
      </c>
      <c r="G224" s="41">
        <f t="shared" si="21"/>
        <v>16.32</v>
      </c>
      <c r="H224" s="41">
        <f t="shared" si="22"/>
        <v>150.80000000000001</v>
      </c>
      <c r="M224" s="38"/>
      <c r="N224" s="38"/>
      <c r="O224" s="38"/>
      <c r="R224" s="39"/>
      <c r="S224" s="39"/>
      <c r="T224" s="39"/>
      <c r="V224" s="40"/>
    </row>
    <row r="225" spans="1:22" x14ac:dyDescent="0.3">
      <c r="A225" s="1">
        <v>2.5</v>
      </c>
      <c r="B225" s="1">
        <v>32.799999999999997</v>
      </c>
      <c r="C225" s="34">
        <f t="shared" si="18"/>
        <v>0.54999999999999982</v>
      </c>
      <c r="D225" s="34">
        <f t="shared" si="19"/>
        <v>11.271999999999998</v>
      </c>
      <c r="E225" s="41">
        <f t="shared" si="23"/>
        <v>15.38</v>
      </c>
      <c r="F225" s="41">
        <f t="shared" si="20"/>
        <v>-4.1100000000000003</v>
      </c>
      <c r="G225" s="41">
        <f t="shared" si="21"/>
        <v>16.89</v>
      </c>
      <c r="H225" s="41">
        <f t="shared" si="22"/>
        <v>0.32</v>
      </c>
      <c r="M225" s="38"/>
      <c r="N225" s="38"/>
      <c r="O225" s="38"/>
      <c r="R225" s="39"/>
      <c r="S225" s="39"/>
      <c r="T225" s="39"/>
      <c r="V225" s="40"/>
    </row>
    <row r="226" spans="1:22" x14ac:dyDescent="0.3">
      <c r="A226" s="1">
        <v>2.5</v>
      </c>
      <c r="B226" s="1">
        <v>37.6</v>
      </c>
      <c r="C226" s="34">
        <f t="shared" si="18"/>
        <v>0.875</v>
      </c>
      <c r="D226" s="34">
        <f t="shared" si="19"/>
        <v>16.28</v>
      </c>
      <c r="E226" s="41">
        <f t="shared" si="23"/>
        <v>13.96</v>
      </c>
      <c r="F226" s="41">
        <f t="shared" si="20"/>
        <v>2.3199999999999998</v>
      </c>
      <c r="G226" s="41">
        <f t="shared" si="21"/>
        <v>5.38</v>
      </c>
      <c r="H226" s="41">
        <f t="shared" si="22"/>
        <v>132.47999999999999</v>
      </c>
      <c r="M226" s="38"/>
      <c r="N226" s="38"/>
      <c r="O226" s="38"/>
      <c r="R226" s="39"/>
      <c r="S226" s="39"/>
      <c r="T226" s="39"/>
      <c r="V226" s="40"/>
    </row>
    <row r="227" spans="1:22" x14ac:dyDescent="0.3">
      <c r="A227" s="1">
        <v>2.5</v>
      </c>
      <c r="B227" s="1">
        <v>37.04</v>
      </c>
      <c r="C227" s="34">
        <f t="shared" si="18"/>
        <v>0.875</v>
      </c>
      <c r="D227" s="34">
        <f t="shared" si="19"/>
        <v>12.599999999999998</v>
      </c>
      <c r="E227" s="41">
        <f t="shared" si="23"/>
        <v>13.96</v>
      </c>
      <c r="F227" s="41">
        <f t="shared" si="20"/>
        <v>-1.36</v>
      </c>
      <c r="G227" s="41">
        <f t="shared" si="21"/>
        <v>1.85</v>
      </c>
      <c r="H227" s="41">
        <f t="shared" si="22"/>
        <v>12.46</v>
      </c>
      <c r="M227" s="38"/>
      <c r="N227" s="38"/>
      <c r="O227" s="38"/>
      <c r="R227" s="39"/>
      <c r="S227" s="39"/>
      <c r="T227" s="39"/>
      <c r="V227" s="40"/>
    </row>
    <row r="228" spans="1:22" x14ac:dyDescent="0.3">
      <c r="A228" s="1">
        <v>2.5</v>
      </c>
      <c r="B228" s="1">
        <v>40.11</v>
      </c>
      <c r="C228" s="34">
        <f t="shared" si="18"/>
        <v>0.875</v>
      </c>
      <c r="D228" s="34">
        <f t="shared" si="19"/>
        <v>16.033999999999999</v>
      </c>
      <c r="E228" s="41">
        <f t="shared" si="23"/>
        <v>13.96</v>
      </c>
      <c r="F228" s="41">
        <f t="shared" si="20"/>
        <v>2.0699999999999998</v>
      </c>
      <c r="G228" s="41">
        <f t="shared" si="21"/>
        <v>4.28</v>
      </c>
      <c r="H228" s="41">
        <f t="shared" si="22"/>
        <v>5.9</v>
      </c>
      <c r="M228" s="38"/>
      <c r="N228" s="38"/>
      <c r="O228" s="38"/>
      <c r="R228" s="39"/>
      <c r="S228" s="39"/>
      <c r="T228" s="39"/>
      <c r="V228" s="40"/>
    </row>
    <row r="229" spans="1:22" x14ac:dyDescent="0.3">
      <c r="A229" s="1">
        <v>2.5</v>
      </c>
      <c r="B229" s="1">
        <v>37.14</v>
      </c>
      <c r="C229" s="34">
        <f t="shared" si="18"/>
        <v>0.875</v>
      </c>
      <c r="D229" s="34">
        <f t="shared" si="19"/>
        <v>11.0685</v>
      </c>
      <c r="E229" s="41">
        <f t="shared" si="23"/>
        <v>13.96</v>
      </c>
      <c r="F229" s="41">
        <f t="shared" si="20"/>
        <v>-2.89</v>
      </c>
      <c r="G229" s="41">
        <f t="shared" si="21"/>
        <v>8.35</v>
      </c>
      <c r="H229" s="41">
        <f t="shared" si="22"/>
        <v>16.559999999999999</v>
      </c>
      <c r="M229" s="38"/>
      <c r="N229" s="38"/>
      <c r="O229" s="38"/>
      <c r="R229" s="39"/>
      <c r="S229" s="39"/>
      <c r="T229" s="39"/>
      <c r="V229" s="40"/>
    </row>
    <row r="230" spans="1:22" x14ac:dyDescent="0.3">
      <c r="A230" s="1">
        <v>3.6</v>
      </c>
      <c r="B230" s="1">
        <v>34.26</v>
      </c>
      <c r="C230" s="34">
        <f t="shared" si="18"/>
        <v>1.9750000000000001</v>
      </c>
      <c r="D230" s="34">
        <f t="shared" si="19"/>
        <v>10.118999999999996</v>
      </c>
      <c r="E230" s="41">
        <f t="shared" si="23"/>
        <v>9.18</v>
      </c>
      <c r="F230" s="41">
        <f t="shared" si="20"/>
        <v>0.94</v>
      </c>
      <c r="G230" s="41">
        <f t="shared" si="21"/>
        <v>0.88</v>
      </c>
      <c r="H230" s="41">
        <f t="shared" si="22"/>
        <v>55.8</v>
      </c>
      <c r="M230" s="38"/>
      <c r="N230" s="38"/>
      <c r="O230" s="38"/>
      <c r="R230" s="39"/>
      <c r="S230" s="39"/>
      <c r="T230" s="39"/>
      <c r="V230" s="40"/>
    </row>
    <row r="231" spans="1:22" x14ac:dyDescent="0.3">
      <c r="A231" s="1">
        <v>3.6</v>
      </c>
      <c r="B231" s="1">
        <v>29.5</v>
      </c>
      <c r="C231" s="34">
        <f t="shared" si="18"/>
        <v>1.2599999999999998</v>
      </c>
      <c r="D231" s="34">
        <f t="shared" si="19"/>
        <v>7.2310000000000016</v>
      </c>
      <c r="E231" s="41">
        <f t="shared" si="23"/>
        <v>12.29</v>
      </c>
      <c r="F231" s="41">
        <f t="shared" si="20"/>
        <v>-5.0599999999999996</v>
      </c>
      <c r="G231" s="41">
        <f t="shared" si="21"/>
        <v>25.6</v>
      </c>
      <c r="H231" s="41">
        <f t="shared" si="22"/>
        <v>611.08000000000004</v>
      </c>
      <c r="M231" s="38"/>
      <c r="N231" s="38"/>
      <c r="O231" s="38"/>
      <c r="R231" s="39"/>
      <c r="S231" s="39"/>
      <c r="T231" s="39"/>
      <c r="V231" s="40"/>
    </row>
    <row r="232" spans="1:22" x14ac:dyDescent="0.3">
      <c r="A232" s="1">
        <v>3</v>
      </c>
      <c r="B232" s="1">
        <v>33.200000000000003</v>
      </c>
      <c r="C232" s="34">
        <f t="shared" si="18"/>
        <v>0.6599999999999997</v>
      </c>
      <c r="D232" s="34">
        <f t="shared" si="19"/>
        <v>14.025000000000002</v>
      </c>
      <c r="E232" s="41">
        <f t="shared" si="23"/>
        <v>14.9</v>
      </c>
      <c r="F232" s="41">
        <f t="shared" si="20"/>
        <v>-0.87</v>
      </c>
      <c r="G232" s="41">
        <f t="shared" si="21"/>
        <v>0.76</v>
      </c>
      <c r="H232" s="41">
        <f t="shared" si="22"/>
        <v>617.03</v>
      </c>
      <c r="M232" s="38"/>
      <c r="N232" s="38"/>
      <c r="O232" s="38"/>
      <c r="R232" s="39"/>
      <c r="S232" s="39"/>
      <c r="T232" s="39"/>
      <c r="V232" s="40"/>
    </row>
    <row r="233" spans="1:22" x14ac:dyDescent="0.3">
      <c r="A233" s="1">
        <v>1.8</v>
      </c>
      <c r="B233" s="1">
        <v>49.1</v>
      </c>
      <c r="C233" s="34">
        <f t="shared" si="18"/>
        <v>-0.15000000000000013</v>
      </c>
      <c r="D233" s="34">
        <f t="shared" si="19"/>
        <v>27.52</v>
      </c>
      <c r="E233" s="41">
        <f t="shared" si="23"/>
        <v>18.420000000000002</v>
      </c>
      <c r="F233" s="41">
        <f t="shared" si="20"/>
        <v>9.1</v>
      </c>
      <c r="G233" s="41">
        <f t="shared" si="21"/>
        <v>82.81</v>
      </c>
      <c r="H233" s="41">
        <f t="shared" si="22"/>
        <v>6732.2</v>
      </c>
      <c r="M233" s="38"/>
      <c r="N233" s="38"/>
      <c r="O233" s="38"/>
      <c r="R233" s="39"/>
      <c r="S233" s="39"/>
      <c r="T233" s="39"/>
      <c r="V233" s="40"/>
    </row>
    <row r="234" spans="1:22" x14ac:dyDescent="0.3">
      <c r="A234" s="1">
        <v>1.8</v>
      </c>
      <c r="B234" s="1">
        <v>50.8</v>
      </c>
      <c r="C234" s="34">
        <f t="shared" si="18"/>
        <v>0.62999999999999989</v>
      </c>
      <c r="D234" s="34">
        <f t="shared" si="19"/>
        <v>18.884999999999994</v>
      </c>
      <c r="E234" s="41">
        <f t="shared" si="23"/>
        <v>15.03</v>
      </c>
      <c r="F234" s="41">
        <f t="shared" si="20"/>
        <v>3.86</v>
      </c>
      <c r="G234" s="41">
        <f t="shared" si="21"/>
        <v>14.9</v>
      </c>
      <c r="H234" s="41">
        <f t="shared" si="22"/>
        <v>4611.7700000000004</v>
      </c>
      <c r="M234" s="38"/>
      <c r="N234" s="38"/>
      <c r="O234" s="38"/>
      <c r="R234" s="39"/>
      <c r="S234" s="39"/>
      <c r="T234" s="39"/>
      <c r="V234" s="40"/>
    </row>
    <row r="235" spans="1:22" x14ac:dyDescent="0.3">
      <c r="A235" s="1">
        <v>4.5999999999999996</v>
      </c>
      <c r="B235" s="1">
        <v>21.9</v>
      </c>
      <c r="C235" s="34">
        <f t="shared" si="18"/>
        <v>3.4299999999999997</v>
      </c>
      <c r="D235" s="34">
        <f t="shared" si="19"/>
        <v>-11.119999999999997</v>
      </c>
      <c r="E235" s="41">
        <f t="shared" si="23"/>
        <v>2.85</v>
      </c>
      <c r="F235" s="41">
        <f t="shared" si="20"/>
        <v>-13.97</v>
      </c>
      <c r="G235" s="41">
        <f t="shared" si="21"/>
        <v>195.16</v>
      </c>
      <c r="H235" s="41">
        <f t="shared" si="22"/>
        <v>32493.67</v>
      </c>
      <c r="M235" s="38"/>
      <c r="N235" s="38"/>
      <c r="O235" s="38"/>
      <c r="R235" s="39"/>
      <c r="S235" s="39"/>
      <c r="T235" s="39"/>
      <c r="V235" s="40"/>
    </row>
    <row r="236" spans="1:22" x14ac:dyDescent="0.3">
      <c r="A236" s="1">
        <v>4.5999999999999996</v>
      </c>
      <c r="B236" s="1">
        <v>24.3</v>
      </c>
      <c r="C236" s="34">
        <f t="shared" si="18"/>
        <v>1.6099999999999999</v>
      </c>
      <c r="D236" s="34">
        <f t="shared" si="19"/>
        <v>10.065000000000001</v>
      </c>
      <c r="E236" s="41">
        <f t="shared" si="23"/>
        <v>10.77</v>
      </c>
      <c r="F236" s="41">
        <f t="shared" si="20"/>
        <v>-0.7</v>
      </c>
      <c r="G236" s="41">
        <f t="shared" si="21"/>
        <v>0.49</v>
      </c>
      <c r="H236" s="41">
        <f t="shared" si="22"/>
        <v>37896.410000000003</v>
      </c>
      <c r="M236" s="38"/>
      <c r="N236" s="38"/>
      <c r="O236" s="38"/>
      <c r="R236" s="39"/>
      <c r="S236" s="39"/>
      <c r="T236" s="39"/>
      <c r="V236" s="40"/>
    </row>
    <row r="237" spans="1:22" x14ac:dyDescent="0.3">
      <c r="A237" s="1">
        <v>2</v>
      </c>
      <c r="B237" s="1">
        <v>48.7</v>
      </c>
      <c r="C237" s="34">
        <f t="shared" si="18"/>
        <v>-0.98999999999999977</v>
      </c>
      <c r="D237" s="34">
        <f t="shared" si="19"/>
        <v>32.905000000000001</v>
      </c>
      <c r="E237" s="41">
        <f t="shared" si="23"/>
        <v>22.08</v>
      </c>
      <c r="F237" s="41">
        <f t="shared" si="20"/>
        <v>10.83</v>
      </c>
      <c r="G237" s="41">
        <f t="shared" si="21"/>
        <v>117.29</v>
      </c>
      <c r="H237" s="41">
        <f t="shared" si="22"/>
        <v>13642.24</v>
      </c>
      <c r="M237" s="38"/>
      <c r="N237" s="38"/>
      <c r="O237" s="38"/>
      <c r="R237" s="39"/>
      <c r="S237" s="39"/>
      <c r="T237" s="39"/>
      <c r="V237" s="40"/>
    </row>
    <row r="238" spans="1:22" x14ac:dyDescent="0.3">
      <c r="A238" s="1">
        <v>2</v>
      </c>
      <c r="B238" s="1">
        <v>46.2</v>
      </c>
      <c r="C238" s="34">
        <f t="shared" si="18"/>
        <v>0.7</v>
      </c>
      <c r="D238" s="34">
        <f t="shared" si="19"/>
        <v>14.544999999999998</v>
      </c>
      <c r="E238" s="41">
        <f t="shared" si="23"/>
        <v>14.73</v>
      </c>
      <c r="F238" s="41">
        <f t="shared" si="20"/>
        <v>-0.19</v>
      </c>
      <c r="G238" s="41">
        <f t="shared" si="21"/>
        <v>0.04</v>
      </c>
      <c r="H238" s="41">
        <f t="shared" si="22"/>
        <v>13747.56</v>
      </c>
      <c r="M238" s="38"/>
      <c r="N238" s="38"/>
      <c r="O238" s="38"/>
      <c r="R238" s="39"/>
      <c r="S238" s="39"/>
      <c r="T238" s="39"/>
      <c r="V238" s="40"/>
    </row>
    <row r="239" spans="1:22" x14ac:dyDescent="0.3">
      <c r="A239" s="1">
        <v>2.4</v>
      </c>
      <c r="B239" s="1">
        <v>43.43</v>
      </c>
      <c r="C239" s="34">
        <f t="shared" si="18"/>
        <v>1.0999999999999999</v>
      </c>
      <c r="D239" s="34">
        <f t="shared" si="19"/>
        <v>13.399999999999999</v>
      </c>
      <c r="E239" s="41">
        <f t="shared" si="23"/>
        <v>12.99</v>
      </c>
      <c r="F239" s="41">
        <f t="shared" si="20"/>
        <v>0.41</v>
      </c>
      <c r="G239" s="41">
        <f t="shared" si="21"/>
        <v>0.17</v>
      </c>
      <c r="H239" s="41">
        <f t="shared" si="22"/>
        <v>0.02</v>
      </c>
      <c r="M239" s="38"/>
      <c r="N239" s="38"/>
      <c r="O239" s="38"/>
      <c r="R239" s="39"/>
      <c r="S239" s="39"/>
      <c r="T239" s="39"/>
      <c r="V239" s="40"/>
    </row>
    <row r="240" spans="1:22" x14ac:dyDescent="0.3">
      <c r="A240" s="1">
        <v>2.4</v>
      </c>
      <c r="B240" s="1">
        <v>44.8</v>
      </c>
      <c r="C240" s="34">
        <f t="shared" si="18"/>
        <v>0.83999999999999986</v>
      </c>
      <c r="D240" s="34">
        <f t="shared" si="19"/>
        <v>16.570499999999996</v>
      </c>
      <c r="E240" s="41">
        <f t="shared" si="23"/>
        <v>14.12</v>
      </c>
      <c r="F240" s="41">
        <f t="shared" si="20"/>
        <v>2.4500000000000002</v>
      </c>
      <c r="G240" s="41">
        <f t="shared" si="21"/>
        <v>6</v>
      </c>
      <c r="H240" s="41">
        <f t="shared" si="22"/>
        <v>33.99</v>
      </c>
      <c r="M240" s="38"/>
      <c r="N240" s="38"/>
      <c r="O240" s="38"/>
      <c r="R240" s="39"/>
      <c r="S240" s="39"/>
      <c r="T240" s="39"/>
      <c r="V240" s="40"/>
    </row>
    <row r="241" spans="1:22" x14ac:dyDescent="0.3">
      <c r="A241" s="1">
        <v>2.4</v>
      </c>
      <c r="B241" s="1">
        <v>59.9</v>
      </c>
      <c r="C241" s="34">
        <f t="shared" si="18"/>
        <v>0.83999999999999986</v>
      </c>
      <c r="D241" s="34">
        <f t="shared" si="19"/>
        <v>30.78</v>
      </c>
      <c r="E241" s="41">
        <f t="shared" si="23"/>
        <v>14.12</v>
      </c>
      <c r="F241" s="41">
        <f t="shared" si="20"/>
        <v>16.66</v>
      </c>
      <c r="G241" s="41">
        <f t="shared" si="21"/>
        <v>277.56</v>
      </c>
      <c r="H241" s="41">
        <f t="shared" si="22"/>
        <v>73744.83</v>
      </c>
      <c r="M241" s="38"/>
      <c r="N241" s="38"/>
      <c r="O241" s="38"/>
      <c r="R241" s="39"/>
      <c r="S241" s="39"/>
      <c r="T241" s="39"/>
      <c r="V241" s="40"/>
    </row>
    <row r="242" spans="1:22" x14ac:dyDescent="0.3">
      <c r="A242" s="1">
        <v>2</v>
      </c>
      <c r="B242" s="1">
        <v>51.79</v>
      </c>
      <c r="C242" s="34">
        <f t="shared" si="18"/>
        <v>0.43999999999999995</v>
      </c>
      <c r="D242" s="34">
        <f t="shared" si="19"/>
        <v>12.854999999999997</v>
      </c>
      <c r="E242" s="41">
        <f t="shared" si="23"/>
        <v>15.86</v>
      </c>
      <c r="F242" s="41">
        <f t="shared" si="20"/>
        <v>-3.01</v>
      </c>
      <c r="G242" s="41">
        <f t="shared" si="21"/>
        <v>9.06</v>
      </c>
      <c r="H242" s="41">
        <f t="shared" si="22"/>
        <v>72092.25</v>
      </c>
      <c r="M242" s="38"/>
      <c r="N242" s="38"/>
      <c r="O242" s="38"/>
      <c r="R242" s="39"/>
      <c r="S242" s="39"/>
      <c r="T242" s="39"/>
      <c r="V242" s="40"/>
    </row>
    <row r="243" spans="1:22" x14ac:dyDescent="0.3">
      <c r="A243" s="1">
        <v>3.5</v>
      </c>
      <c r="B243" s="1">
        <v>34.03</v>
      </c>
      <c r="C243" s="34">
        <f t="shared" si="18"/>
        <v>2.2000000000000002</v>
      </c>
      <c r="D243" s="34">
        <f t="shared" si="19"/>
        <v>0.36650000000000205</v>
      </c>
      <c r="E243" s="41">
        <f t="shared" si="23"/>
        <v>8.1999999999999993</v>
      </c>
      <c r="F243" s="41">
        <f t="shared" si="20"/>
        <v>-7.83</v>
      </c>
      <c r="G243" s="41">
        <f t="shared" si="21"/>
        <v>61.31</v>
      </c>
      <c r="H243" s="41">
        <f t="shared" si="22"/>
        <v>2730.06</v>
      </c>
      <c r="M243" s="38"/>
      <c r="N243" s="38"/>
      <c r="O243" s="38"/>
      <c r="R243" s="39"/>
      <c r="S243" s="39"/>
      <c r="T243" s="39"/>
      <c r="V243" s="40"/>
    </row>
    <row r="244" spans="1:22" x14ac:dyDescent="0.3">
      <c r="A244" s="1">
        <v>2</v>
      </c>
      <c r="B244" s="1">
        <v>39.44</v>
      </c>
      <c r="C244" s="34">
        <f t="shared" si="18"/>
        <v>-0.27499999999999991</v>
      </c>
      <c r="D244" s="34">
        <f t="shared" si="19"/>
        <v>17.320499999999996</v>
      </c>
      <c r="E244" s="41">
        <f t="shared" si="23"/>
        <v>18.97</v>
      </c>
      <c r="F244" s="41">
        <f t="shared" si="20"/>
        <v>-1.65</v>
      </c>
      <c r="G244" s="41">
        <f t="shared" si="21"/>
        <v>2.72</v>
      </c>
      <c r="H244" s="41">
        <f t="shared" si="22"/>
        <v>3432.79</v>
      </c>
      <c r="M244" s="38"/>
      <c r="N244" s="38"/>
      <c r="O244" s="38"/>
      <c r="R244" s="39"/>
      <c r="S244" s="39"/>
      <c r="T244" s="39"/>
      <c r="V244" s="40"/>
    </row>
    <row r="245" spans="1:22" x14ac:dyDescent="0.3">
      <c r="A245" s="1">
        <v>2</v>
      </c>
      <c r="B245" s="1">
        <v>46.9</v>
      </c>
      <c r="C245" s="34">
        <f t="shared" si="18"/>
        <v>0.7</v>
      </c>
      <c r="D245" s="34">
        <f t="shared" si="19"/>
        <v>21.263999999999999</v>
      </c>
      <c r="E245" s="41">
        <f t="shared" si="23"/>
        <v>14.73</v>
      </c>
      <c r="F245" s="41">
        <f t="shared" si="20"/>
        <v>6.53</v>
      </c>
      <c r="G245" s="41">
        <f t="shared" si="21"/>
        <v>42.64</v>
      </c>
      <c r="H245" s="41">
        <f t="shared" si="22"/>
        <v>1593.61</v>
      </c>
      <c r="M245" s="38"/>
      <c r="N245" s="38"/>
      <c r="O245" s="38"/>
      <c r="R245" s="39"/>
      <c r="S245" s="39"/>
      <c r="T245" s="39"/>
      <c r="V245" s="40"/>
    </row>
    <row r="246" spans="1:22" x14ac:dyDescent="0.3">
      <c r="A246" s="1">
        <v>2.8</v>
      </c>
      <c r="B246" s="1">
        <v>30.3</v>
      </c>
      <c r="C246" s="34">
        <f t="shared" si="18"/>
        <v>1.4999999999999998</v>
      </c>
      <c r="D246" s="34">
        <f t="shared" si="19"/>
        <v>-0.18499999999999872</v>
      </c>
      <c r="E246" s="41">
        <f t="shared" si="23"/>
        <v>11.25</v>
      </c>
      <c r="F246" s="41">
        <f t="shared" si="20"/>
        <v>-11.44</v>
      </c>
      <c r="G246" s="41">
        <f t="shared" si="21"/>
        <v>130.87</v>
      </c>
      <c r="H246" s="41">
        <f t="shared" si="22"/>
        <v>7784.53</v>
      </c>
      <c r="N246" s="38"/>
    </row>
    <row r="247" spans="1:22" x14ac:dyDescent="0.3">
      <c r="A247" s="1">
        <v>3</v>
      </c>
      <c r="B247" s="1">
        <v>31.3</v>
      </c>
      <c r="C247" s="34">
        <f t="shared" si="18"/>
        <v>1.1800000000000002</v>
      </c>
      <c r="D247" s="34">
        <f t="shared" si="19"/>
        <v>11.605</v>
      </c>
      <c r="E247" s="41">
        <f t="shared" si="23"/>
        <v>12.64</v>
      </c>
      <c r="F247" s="41">
        <f t="shared" si="20"/>
        <v>-1.04</v>
      </c>
      <c r="G247" s="41">
        <f t="shared" si="21"/>
        <v>1.08</v>
      </c>
      <c r="H247" s="41">
        <f t="shared" si="22"/>
        <v>16845.439999999999</v>
      </c>
      <c r="N247" s="38"/>
    </row>
    <row r="248" spans="1:22" x14ac:dyDescent="0.3">
      <c r="A248" s="1">
        <v>3</v>
      </c>
      <c r="B248" s="1">
        <v>34.4</v>
      </c>
      <c r="C248" s="34">
        <f t="shared" si="18"/>
        <v>1.0499999999999998</v>
      </c>
      <c r="D248" s="34">
        <f t="shared" si="19"/>
        <v>14.054999999999996</v>
      </c>
      <c r="E248" s="41">
        <f t="shared" si="23"/>
        <v>13.2</v>
      </c>
      <c r="F248" s="41">
        <f t="shared" si="20"/>
        <v>0.85</v>
      </c>
      <c r="G248" s="41">
        <f t="shared" si="21"/>
        <v>0.72</v>
      </c>
      <c r="H248" s="41">
        <f t="shared" si="22"/>
        <v>0.13</v>
      </c>
      <c r="N248" s="38"/>
    </row>
    <row r="249" spans="1:22" x14ac:dyDescent="0.3">
      <c r="A249" s="1">
        <v>2.4</v>
      </c>
      <c r="B249" s="1">
        <v>56.3</v>
      </c>
      <c r="C249" s="34">
        <f t="shared" si="18"/>
        <v>0.44999999999999973</v>
      </c>
      <c r="D249" s="34">
        <f t="shared" si="19"/>
        <v>33.94</v>
      </c>
      <c r="E249" s="41">
        <f t="shared" si="23"/>
        <v>15.81</v>
      </c>
      <c r="F249" s="41">
        <f t="shared" si="20"/>
        <v>18.13</v>
      </c>
      <c r="G249" s="41">
        <f t="shared" si="21"/>
        <v>328.7</v>
      </c>
      <c r="H249" s="41">
        <f t="shared" si="22"/>
        <v>107570.88</v>
      </c>
      <c r="N249" s="38"/>
    </row>
    <row r="251" spans="1:22" x14ac:dyDescent="0.3">
      <c r="C251">
        <f>AVERAGE(C6:C249)</f>
        <v>1.259856557377049</v>
      </c>
      <c r="D251">
        <f>AVERAGE(D6:D249)</f>
        <v>12.288656290983608</v>
      </c>
    </row>
  </sheetData>
  <mergeCells count="1">
    <mergeCell ref="C3:I3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V249"/>
  <sheetViews>
    <sheetView workbookViewId="0">
      <selection activeCell="N11" sqref="N11"/>
    </sheetView>
  </sheetViews>
  <sheetFormatPr defaultRowHeight="14.4" x14ac:dyDescent="0.3"/>
  <cols>
    <col min="1" max="1" width="19.5546875" customWidth="1"/>
    <col min="2" max="2" width="18.77734375" customWidth="1"/>
    <col min="3" max="3" width="21" customWidth="1"/>
    <col min="8" max="8" width="12.21875" customWidth="1"/>
    <col min="9" max="9" width="21.21875" customWidth="1"/>
    <col min="11" max="11" width="26.21875" customWidth="1"/>
  </cols>
  <sheetData>
    <row r="1" spans="1:11" ht="17.399999999999999" thickBot="1" x14ac:dyDescent="0.4">
      <c r="A1" s="65" t="s">
        <v>78</v>
      </c>
      <c r="B1" s="66" t="s">
        <v>79</v>
      </c>
      <c r="C1" s="66" t="s">
        <v>80</v>
      </c>
      <c r="D1" s="67" t="s">
        <v>81</v>
      </c>
      <c r="E1" s="67" t="s">
        <v>82</v>
      </c>
      <c r="F1" s="68" t="s">
        <v>83</v>
      </c>
      <c r="G1" s="69"/>
      <c r="H1" s="70" t="s">
        <v>84</v>
      </c>
      <c r="I1" s="66" t="s">
        <v>85</v>
      </c>
      <c r="J1" s="69"/>
      <c r="K1" s="71" t="s">
        <v>86</v>
      </c>
    </row>
    <row r="2" spans="1:11" x14ac:dyDescent="0.3">
      <c r="C2">
        <v>5754.7</v>
      </c>
      <c r="E2">
        <f>ROUND(AVERAGE(D3:D246),2)</f>
        <v>0.1</v>
      </c>
      <c r="F2">
        <f>E2*100</f>
        <v>10</v>
      </c>
      <c r="H2">
        <f>ROUND(([3]Q4!E6 - [3]Q4!$N$11)^2,2)</f>
        <v>15.13</v>
      </c>
      <c r="I2">
        <f>H246</f>
        <v>6221.069999999997</v>
      </c>
      <c r="K2">
        <f>ROUND(6221.07/20681.73,3)</f>
        <v>0.30099999999999999</v>
      </c>
    </row>
    <row r="3" spans="1:11" x14ac:dyDescent="0.3">
      <c r="A3">
        <f>ABS([1]Q4!F6)</f>
        <v>4.3099999999999996</v>
      </c>
      <c r="B3">
        <f>ROUND(A3^2,2)</f>
        <v>18.579999999999998</v>
      </c>
      <c r="D3">
        <f>ROUND(A3/'[2]Q2- Q3'!F2,2)</f>
        <v>0.19</v>
      </c>
      <c r="H3" s="41">
        <f>ROUND(([3]Q4!E7 - [3]Q4!$N$11)^2,2)</f>
        <v>0.83</v>
      </c>
      <c r="I3">
        <f>I2+C2</f>
        <v>11975.769999999997</v>
      </c>
    </row>
    <row r="4" spans="1:11" x14ac:dyDescent="0.3">
      <c r="A4" s="41">
        <f>ABS([1]Q4!F7)</f>
        <v>4.4800000000000004</v>
      </c>
      <c r="B4" s="41">
        <f t="shared" ref="B4:B67" si="0">ROUND(A4^2,2)</f>
        <v>20.07</v>
      </c>
      <c r="D4" s="41">
        <f>ROUND(A4/'[2]Q2- Q3'!F3,2)</f>
        <v>0.17</v>
      </c>
      <c r="H4" s="41">
        <f>ROUND(([3]Q4!E8 - [3]Q4!$N$11)^2,2)</f>
        <v>27.67</v>
      </c>
    </row>
    <row r="5" spans="1:11" x14ac:dyDescent="0.3">
      <c r="A5" s="41">
        <f>ABS([1]Q4!F8)</f>
        <v>1.51</v>
      </c>
      <c r="B5" s="41">
        <f t="shared" si="0"/>
        <v>2.2799999999999998</v>
      </c>
      <c r="D5" s="41">
        <f>ROUND(A5/'[2]Q2- Q3'!F4,2)</f>
        <v>0.06</v>
      </c>
      <c r="H5" s="41">
        <f>ROUND(([3]Q4!E9 - [3]Q4!$N$11)^2,2)</f>
        <v>5.95</v>
      </c>
    </row>
    <row r="6" spans="1:11" x14ac:dyDescent="0.3">
      <c r="A6" s="41">
        <f>ABS([1]Q4!F9)</f>
        <v>2.59</v>
      </c>
      <c r="B6" s="41">
        <f t="shared" si="0"/>
        <v>6.71</v>
      </c>
      <c r="D6" s="41">
        <f>ROUND(A6/'[2]Q2- Q3'!F5,2)</f>
        <v>0.11</v>
      </c>
      <c r="H6" s="41">
        <f>ROUND(([3]Q4!E10 - [3]Q4!$N$11)^2,2)</f>
        <v>50.84</v>
      </c>
    </row>
    <row r="7" spans="1:11" x14ac:dyDescent="0.3">
      <c r="A7" s="41">
        <f>ABS([1]Q4!F10)</f>
        <v>1.56</v>
      </c>
      <c r="B7" s="41">
        <f t="shared" si="0"/>
        <v>2.4300000000000002</v>
      </c>
      <c r="D7" s="41">
        <f>ROUND(A7/'[2]Q2- Q3'!F6,2)</f>
        <v>7.0000000000000007E-2</v>
      </c>
      <c r="H7" s="41">
        <f>ROUND(([3]Q4!E11 - [3]Q4!$N$11)^2,2)</f>
        <v>55.35</v>
      </c>
    </row>
    <row r="8" spans="1:11" x14ac:dyDescent="0.3">
      <c r="A8" s="41">
        <f>ABS([1]Q4!F11)</f>
        <v>11.11</v>
      </c>
      <c r="B8" s="41">
        <f t="shared" si="0"/>
        <v>123.43</v>
      </c>
      <c r="D8" s="41">
        <f>ROUND(A8/'[2]Q2- Q3'!F7,2)</f>
        <v>0.34</v>
      </c>
      <c r="H8" s="41">
        <f>ROUND(([3]Q4!E12 - [3]Q4!$N$11)^2,2)</f>
        <v>10.24</v>
      </c>
    </row>
    <row r="9" spans="1:11" x14ac:dyDescent="0.3">
      <c r="A9" s="41">
        <f>ABS([1]Q4!F12)</f>
        <v>6.22</v>
      </c>
      <c r="B9" s="41">
        <f t="shared" si="0"/>
        <v>38.69</v>
      </c>
      <c r="D9" s="41">
        <f>ROUND(A9/'[2]Q2- Q3'!F8,2)</f>
        <v>0.12</v>
      </c>
      <c r="H9" s="41">
        <f>ROUND(([3]Q4!E13 - [3]Q4!$N$11)^2,2)</f>
        <v>312.58</v>
      </c>
    </row>
    <row r="10" spans="1:11" x14ac:dyDescent="0.3">
      <c r="A10" s="41">
        <f>ABS([1]Q4!F13)</f>
        <v>4.78</v>
      </c>
      <c r="B10" s="41">
        <f t="shared" si="0"/>
        <v>22.85</v>
      </c>
      <c r="D10" s="41">
        <f>ROUND(A10/'[2]Q2- Q3'!F9,2)</f>
        <v>0.09</v>
      </c>
      <c r="H10" s="41">
        <f>ROUND(([3]Q4!E14 - [3]Q4!$N$11)^2,2)</f>
        <v>7.9</v>
      </c>
    </row>
    <row r="11" spans="1:11" x14ac:dyDescent="0.3">
      <c r="A11" s="41">
        <f>ABS([1]Q4!F14)</f>
        <v>1.38</v>
      </c>
      <c r="B11" s="41">
        <f t="shared" si="0"/>
        <v>1.9</v>
      </c>
      <c r="D11" s="41">
        <f>ROUND(A11/'[2]Q2- Q3'!F10,2)</f>
        <v>0.05</v>
      </c>
      <c r="H11" s="41">
        <f>ROUND(([3]Q4!E15 - [3]Q4!$N$11)^2,2)</f>
        <v>20.43</v>
      </c>
    </row>
    <row r="12" spans="1:11" x14ac:dyDescent="0.3">
      <c r="A12" s="41">
        <f>ABS([1]Q4!F15)</f>
        <v>2.78</v>
      </c>
      <c r="B12" s="41">
        <f t="shared" si="0"/>
        <v>7.73</v>
      </c>
      <c r="D12" s="41">
        <f>ROUND(A12/'[2]Q2- Q3'!F11,2)</f>
        <v>0.11</v>
      </c>
      <c r="H12" s="41">
        <f>ROUND(([3]Q4!E16 - [3]Q4!$N$11)^2,2)</f>
        <v>54.02</v>
      </c>
    </row>
    <row r="13" spans="1:11" x14ac:dyDescent="0.3">
      <c r="A13" s="41">
        <f>ABS([1]Q4!F16)</f>
        <v>4.76</v>
      </c>
      <c r="B13" s="41">
        <f t="shared" si="0"/>
        <v>22.66</v>
      </c>
      <c r="D13" s="41">
        <f>ROUND(A13/'[2]Q2- Q3'!F12,2)</f>
        <v>0.18</v>
      </c>
      <c r="H13" s="41">
        <f>ROUND(([3]Q4!E17 - [3]Q4!$N$11)^2,2)</f>
        <v>0.76</v>
      </c>
    </row>
    <row r="14" spans="1:11" x14ac:dyDescent="0.3">
      <c r="A14" s="41">
        <f>ABS([1]Q4!F17)</f>
        <v>4.3600000000000003</v>
      </c>
      <c r="B14" s="41">
        <f t="shared" si="0"/>
        <v>19.010000000000002</v>
      </c>
      <c r="D14" s="41">
        <f>ROUND(A14/'[2]Q2- Q3'!F13,2)</f>
        <v>0.13</v>
      </c>
      <c r="H14" s="41">
        <f>ROUND(([3]Q4!E18 - [3]Q4!$N$11)^2,2)</f>
        <v>2.04</v>
      </c>
    </row>
    <row r="15" spans="1:11" x14ac:dyDescent="0.3">
      <c r="A15" s="41">
        <f>ABS([1]Q4!F18)</f>
        <v>3.73</v>
      </c>
      <c r="B15" s="41">
        <f t="shared" si="0"/>
        <v>13.91</v>
      </c>
      <c r="D15" s="41">
        <f>ROUND(A15/'[2]Q2- Q3'!F14,2)</f>
        <v>0.1</v>
      </c>
      <c r="H15" s="41">
        <f>ROUND(([3]Q4!E19 - [3]Q4!$N$11)^2,2)</f>
        <v>0.09</v>
      </c>
    </row>
    <row r="16" spans="1:11" x14ac:dyDescent="0.3">
      <c r="A16" s="41">
        <f>ABS([1]Q4!F19)</f>
        <v>2.41</v>
      </c>
      <c r="B16" s="41">
        <f t="shared" si="0"/>
        <v>5.81</v>
      </c>
      <c r="D16" s="41">
        <f>ROUND(A16/'[2]Q2- Q3'!F15,2)</f>
        <v>0.06</v>
      </c>
      <c r="H16" s="41">
        <f>ROUND(([3]Q4!E20 - [3]Q4!$N$11)^2,2)</f>
        <v>44.36</v>
      </c>
    </row>
    <row r="17" spans="1:22" x14ac:dyDescent="0.3">
      <c r="A17" s="41">
        <f>ABS([1]Q4!F20)</f>
        <v>1.1299999999999999</v>
      </c>
      <c r="B17" s="41">
        <f t="shared" si="0"/>
        <v>1.28</v>
      </c>
      <c r="D17" s="41">
        <f>ROUND(A17/'[2]Q2- Q3'!F16,2)</f>
        <v>0.03</v>
      </c>
      <c r="H17" s="41">
        <f>ROUND(([3]Q4!E21 - [3]Q4!$N$11)^2,2)</f>
        <v>9.5500000000000007</v>
      </c>
    </row>
    <row r="18" spans="1:22" x14ac:dyDescent="0.3">
      <c r="A18" s="41">
        <f>ABS([1]Q4!F21)</f>
        <v>20.21</v>
      </c>
      <c r="B18" s="41">
        <f t="shared" si="0"/>
        <v>408.44</v>
      </c>
      <c r="D18" s="41">
        <f>ROUND(A18/'[2]Q2- Q3'!F17,2)</f>
        <v>0.66</v>
      </c>
      <c r="H18" s="41">
        <f>ROUND(([3]Q4!E22 - [3]Q4!$N$11)^2,2)</f>
        <v>0.1</v>
      </c>
      <c r="R18" s="41"/>
      <c r="S18" s="41"/>
      <c r="T18" s="41"/>
      <c r="U18" s="41"/>
      <c r="V18" s="41"/>
    </row>
    <row r="19" spans="1:22" x14ac:dyDescent="0.3">
      <c r="A19" s="41">
        <f>ABS([1]Q4!F22)</f>
        <v>13.29</v>
      </c>
      <c r="B19" s="41">
        <f t="shared" si="0"/>
        <v>176.62</v>
      </c>
      <c r="D19" s="41">
        <f>ROUND(A19/'[2]Q2- Q3'!F18,2)</f>
        <v>0.24</v>
      </c>
      <c r="H19" s="41">
        <f>ROUND(([3]Q4!E23 - [3]Q4!$N$11)^2,2)</f>
        <v>0.1</v>
      </c>
    </row>
    <row r="20" spans="1:22" x14ac:dyDescent="0.3">
      <c r="A20" s="41">
        <f>ABS([1]Q4!F23)</f>
        <v>2.42</v>
      </c>
      <c r="B20" s="41">
        <f t="shared" si="0"/>
        <v>5.86</v>
      </c>
      <c r="D20" s="41">
        <f>ROUND(A20/'[2]Q2- Q3'!F19,2)</f>
        <v>7.0000000000000007E-2</v>
      </c>
      <c r="H20" s="41">
        <f>ROUND(([3]Q4!E24 - [3]Q4!$N$11)^2,2)</f>
        <v>0.1</v>
      </c>
    </row>
    <row r="21" spans="1:22" x14ac:dyDescent="0.3">
      <c r="A21" s="41">
        <f>ABS([1]Q4!F24)</f>
        <v>0.04</v>
      </c>
      <c r="B21" s="41">
        <f t="shared" si="0"/>
        <v>0</v>
      </c>
      <c r="D21" s="41">
        <f>ROUND(A21/'[2]Q2- Q3'!F20,2)</f>
        <v>0</v>
      </c>
      <c r="H21" s="41">
        <f>ROUND(([3]Q4!E25 - [3]Q4!$N$11)^2,2)</f>
        <v>97.61</v>
      </c>
    </row>
    <row r="22" spans="1:22" x14ac:dyDescent="0.3">
      <c r="A22" s="41">
        <f>ABS([1]Q4!F25)</f>
        <v>1.1299999999999999</v>
      </c>
      <c r="B22" s="41">
        <f t="shared" si="0"/>
        <v>1.28</v>
      </c>
      <c r="D22" s="41">
        <f>ROUND(A22/'[2]Q2- Q3'!F21,2)</f>
        <v>0.03</v>
      </c>
      <c r="H22" s="41">
        <f>ROUND(([3]Q4!E26 - [3]Q4!$N$11)^2,2)</f>
        <v>88.36</v>
      </c>
    </row>
    <row r="23" spans="1:22" x14ac:dyDescent="0.3">
      <c r="A23" s="41">
        <f>ABS([1]Q4!F26)</f>
        <v>1.28</v>
      </c>
      <c r="B23" s="41">
        <f t="shared" si="0"/>
        <v>1.64</v>
      </c>
      <c r="D23" s="41">
        <f>ROUND(A23/'[2]Q2- Q3'!F22,2)</f>
        <v>0.05</v>
      </c>
      <c r="H23" s="41">
        <f>ROUND(([3]Q4!E27 - [3]Q4!$N$11)^2,2)</f>
        <v>0.83</v>
      </c>
    </row>
    <row r="24" spans="1:22" x14ac:dyDescent="0.3">
      <c r="A24" s="41">
        <f>ABS([1]Q4!F27)</f>
        <v>4.05</v>
      </c>
      <c r="B24" s="41">
        <f t="shared" si="0"/>
        <v>16.399999999999999</v>
      </c>
      <c r="D24" s="41">
        <f>ROUND(A24/'[2]Q2- Q3'!F23,2)</f>
        <v>0.11</v>
      </c>
      <c r="H24" s="41">
        <f>ROUND(([3]Q4!E28 - [3]Q4!$N$11)^2,2)</f>
        <v>0.83</v>
      </c>
    </row>
    <row r="25" spans="1:22" x14ac:dyDescent="0.3">
      <c r="A25" s="41">
        <f>ABS([1]Q4!F28)</f>
        <v>1.91</v>
      </c>
      <c r="B25" s="41">
        <f t="shared" si="0"/>
        <v>3.65</v>
      </c>
      <c r="D25" s="41">
        <f>ROUND(A25/'[2]Q2- Q3'!F24,2)</f>
        <v>0.06</v>
      </c>
      <c r="H25" s="41">
        <f>ROUND(([3]Q4!E29 - [3]Q4!$N$11)^2,2)</f>
        <v>0.83</v>
      </c>
    </row>
    <row r="26" spans="1:22" x14ac:dyDescent="0.3">
      <c r="A26" s="41">
        <f>ABS([1]Q4!F29)</f>
        <v>4.05</v>
      </c>
      <c r="B26" s="41">
        <f t="shared" si="0"/>
        <v>16.399999999999999</v>
      </c>
      <c r="D26" s="41">
        <f>ROUND(A26/'[2]Q2- Q3'!F25,2)</f>
        <v>0.11</v>
      </c>
      <c r="H26" s="41">
        <f>ROUND(([3]Q4!E30 - [3]Q4!$N$11)^2,2)</f>
        <v>49</v>
      </c>
    </row>
    <row r="27" spans="1:22" x14ac:dyDescent="0.3">
      <c r="A27" s="41">
        <f>ABS([1]Q4!F30)</f>
        <v>13.6</v>
      </c>
      <c r="B27" s="41">
        <f t="shared" si="0"/>
        <v>184.96</v>
      </c>
      <c r="D27" s="41">
        <f>ROUND(A27/'[2]Q2- Q3'!F26,2)</f>
        <v>0.41</v>
      </c>
      <c r="H27" s="41">
        <f>ROUND(([3]Q4!E31 - [3]Q4!$N$11)^2,2)</f>
        <v>9.24</v>
      </c>
    </row>
    <row r="28" spans="1:22" x14ac:dyDescent="0.3">
      <c r="A28" s="41">
        <f>ABS([1]Q4!F31)</f>
        <v>2.0099999999999998</v>
      </c>
      <c r="B28" s="41">
        <f t="shared" si="0"/>
        <v>4.04</v>
      </c>
      <c r="D28" s="41">
        <f>ROUND(A28/'[2]Q2- Q3'!F27,2)</f>
        <v>0.04</v>
      </c>
      <c r="H28" s="41">
        <f>ROUND(([3]Q4!E32 - [3]Q4!$N$11)^2,2)</f>
        <v>9.24</v>
      </c>
    </row>
    <row r="29" spans="1:22" x14ac:dyDescent="0.3">
      <c r="A29" s="41">
        <f>ABS([1]Q4!F32)</f>
        <v>6.9</v>
      </c>
      <c r="B29" s="41">
        <f t="shared" si="0"/>
        <v>47.61</v>
      </c>
      <c r="D29" s="41">
        <f>ROUND(A29/'[2]Q2- Q3'!F28,2)</f>
        <v>0.13</v>
      </c>
      <c r="H29" s="41">
        <f>ROUND(([3]Q4!E33 - [3]Q4!$N$11)^2,2)</f>
        <v>37.090000000000003</v>
      </c>
    </row>
    <row r="30" spans="1:22" x14ac:dyDescent="0.3">
      <c r="A30" s="41">
        <f>ABS([1]Q4!F33)</f>
        <v>1.46</v>
      </c>
      <c r="B30" s="41">
        <f t="shared" si="0"/>
        <v>2.13</v>
      </c>
      <c r="D30" s="41">
        <f>ROUND(A30/'[2]Q2- Q3'!F29,2)</f>
        <v>0.03</v>
      </c>
      <c r="H30" s="41">
        <f>ROUND(([3]Q4!E34 - [3]Q4!$N$11)^2,2)</f>
        <v>0.02</v>
      </c>
    </row>
    <row r="31" spans="1:22" x14ac:dyDescent="0.3">
      <c r="A31" s="41">
        <f>ABS([1]Q4!F34)</f>
        <v>3.9</v>
      </c>
      <c r="B31" s="41">
        <f t="shared" si="0"/>
        <v>15.21</v>
      </c>
      <c r="D31" s="41">
        <f>ROUND(A31/'[2]Q2- Q3'!F30,2)</f>
        <v>0.09</v>
      </c>
      <c r="H31" s="41">
        <f>ROUND(([3]Q4!E35 - [3]Q4!$N$11)^2,2)</f>
        <v>0.52</v>
      </c>
    </row>
    <row r="32" spans="1:22" x14ac:dyDescent="0.3">
      <c r="A32" s="41">
        <f>ABS([1]Q4!F35)</f>
        <v>1.1200000000000001</v>
      </c>
      <c r="B32" s="41">
        <f t="shared" si="0"/>
        <v>1.25</v>
      </c>
      <c r="D32" s="41">
        <f>ROUND(A32/'[2]Q2- Q3'!F31,2)</f>
        <v>0.03</v>
      </c>
      <c r="H32" s="41">
        <f>ROUND(([3]Q4!E36 - [3]Q4!$N$11)^2,2)</f>
        <v>0.02</v>
      </c>
    </row>
    <row r="33" spans="1:8" x14ac:dyDescent="0.3">
      <c r="A33" s="41">
        <f>ABS([1]Q4!F36)</f>
        <v>0.12</v>
      </c>
      <c r="B33" s="41">
        <f t="shared" si="0"/>
        <v>0.01</v>
      </c>
      <c r="D33" s="41">
        <f>ROUND(A33/'[2]Q2- Q3'!F32,2)</f>
        <v>0</v>
      </c>
      <c r="H33" s="41">
        <f>ROUND(([3]Q4!E37 - [3]Q4!$N$11)^2,2)</f>
        <v>73.099999999999994</v>
      </c>
    </row>
    <row r="34" spans="1:8" x14ac:dyDescent="0.3">
      <c r="A34" s="41">
        <f>ABS([1]Q4!F37)</f>
        <v>4.18</v>
      </c>
      <c r="B34" s="41">
        <f t="shared" si="0"/>
        <v>17.47</v>
      </c>
      <c r="D34" s="41">
        <f>ROUND(A34/'[2]Q2- Q3'!F33,2)</f>
        <v>0.12</v>
      </c>
      <c r="H34" s="41">
        <f>ROUND(([3]Q4!E38 - [3]Q4!$N$11)^2,2)</f>
        <v>8.35</v>
      </c>
    </row>
    <row r="35" spans="1:8" x14ac:dyDescent="0.3">
      <c r="A35" s="41">
        <f>ABS([1]Q4!F38)</f>
        <v>2.41</v>
      </c>
      <c r="B35" s="41">
        <f t="shared" si="0"/>
        <v>5.81</v>
      </c>
      <c r="D35" s="41">
        <f>ROUND(A35/'[2]Q2- Q3'!F34,2)</f>
        <v>0.08</v>
      </c>
      <c r="H35" s="41">
        <f>ROUND(([3]Q4!E39 - [3]Q4!$N$11)^2,2)</f>
        <v>197.96</v>
      </c>
    </row>
    <row r="36" spans="1:8" x14ac:dyDescent="0.3">
      <c r="A36" s="41">
        <f>ABS([1]Q4!F39)</f>
        <v>0.89</v>
      </c>
      <c r="B36" s="41">
        <f t="shared" si="0"/>
        <v>0.79</v>
      </c>
      <c r="D36" s="41">
        <f>ROUND(A36/'[2]Q2- Q3'!F35,2)</f>
        <v>0.03</v>
      </c>
      <c r="H36" s="41">
        <f>ROUND(([3]Q4!E40 - [3]Q4!$N$11)^2,2)</f>
        <v>9.24</v>
      </c>
    </row>
    <row r="37" spans="1:8" x14ac:dyDescent="0.3">
      <c r="A37" s="41">
        <f>ABS([1]Q4!F40)</f>
        <v>3.81</v>
      </c>
      <c r="B37" s="41">
        <f t="shared" si="0"/>
        <v>14.52</v>
      </c>
      <c r="D37" s="41">
        <f>ROUND(A37/'[2]Q2- Q3'!F36,2)</f>
        <v>0.08</v>
      </c>
      <c r="H37" s="41">
        <f>ROUND(([3]Q4!E41 - [3]Q4!$N$11)^2,2)</f>
        <v>4.71</v>
      </c>
    </row>
    <row r="38" spans="1:8" x14ac:dyDescent="0.3">
      <c r="A38" s="41">
        <f>ABS([1]Q4!F41)</f>
        <v>0.08</v>
      </c>
      <c r="B38" s="41">
        <f t="shared" si="0"/>
        <v>0.01</v>
      </c>
      <c r="D38" s="41">
        <f>ROUND(A38/'[2]Q2- Q3'!F37,2)</f>
        <v>0</v>
      </c>
      <c r="H38" s="41">
        <f>ROUND(([3]Q4!E42 - [3]Q4!$N$11)^2,2)</f>
        <v>7.51</v>
      </c>
    </row>
    <row r="39" spans="1:8" x14ac:dyDescent="0.3">
      <c r="A39" s="41">
        <f>ABS([1]Q4!F42)</f>
        <v>1.19</v>
      </c>
      <c r="B39" s="41">
        <f t="shared" si="0"/>
        <v>1.42</v>
      </c>
      <c r="D39" s="41">
        <f>ROUND(A39/'[2]Q2- Q3'!F38,2)</f>
        <v>0.03</v>
      </c>
      <c r="H39" s="41">
        <f>ROUND(([3]Q4!E43 - [3]Q4!$N$11)^2,2)</f>
        <v>46.65</v>
      </c>
    </row>
    <row r="40" spans="1:8" x14ac:dyDescent="0.3">
      <c r="A40" s="41">
        <f>ABS([1]Q4!F43)</f>
        <v>7.55</v>
      </c>
      <c r="B40" s="41">
        <f t="shared" si="0"/>
        <v>57</v>
      </c>
      <c r="D40" s="41">
        <f>ROUND(A40/'[2]Q2- Q3'!F39,2)</f>
        <v>0.16</v>
      </c>
      <c r="H40" s="41">
        <f>ROUND(([3]Q4!E44 - [3]Q4!$N$11)^2,2)</f>
        <v>0.37</v>
      </c>
    </row>
    <row r="41" spans="1:8" x14ac:dyDescent="0.3">
      <c r="A41" s="41">
        <f>ABS([1]Q4!F44)</f>
        <v>2.17</v>
      </c>
      <c r="B41" s="41">
        <f t="shared" si="0"/>
        <v>4.71</v>
      </c>
      <c r="D41" s="41">
        <f>ROUND(A41/'[2]Q2- Q3'!F40,2)</f>
        <v>0.08</v>
      </c>
      <c r="H41" s="41">
        <f>ROUND(([3]Q4!E45 - [3]Q4!$N$11)^2,2)</f>
        <v>114.49</v>
      </c>
    </row>
    <row r="42" spans="1:8" x14ac:dyDescent="0.3">
      <c r="A42" s="41">
        <f>ABS([1]Q4!F45)</f>
        <v>9.23</v>
      </c>
      <c r="B42" s="41">
        <f t="shared" si="0"/>
        <v>85.19</v>
      </c>
      <c r="D42" s="41">
        <f>ROUND(A42/'[2]Q2- Q3'!F41,2)</f>
        <v>0.33</v>
      </c>
      <c r="H42" s="41">
        <f>ROUND(([3]Q4!E46 - [3]Q4!$N$11)^2,2)</f>
        <v>11.22</v>
      </c>
    </row>
    <row r="43" spans="1:8" x14ac:dyDescent="0.3">
      <c r="A43" s="41">
        <f>ABS([1]Q4!F46)</f>
        <v>5.65</v>
      </c>
      <c r="B43" s="41">
        <f t="shared" si="0"/>
        <v>31.92</v>
      </c>
      <c r="D43" s="41">
        <f>ROUND(A43/'[2]Q2- Q3'!F42,2)</f>
        <v>0.11</v>
      </c>
      <c r="H43" s="41">
        <f>ROUND(([3]Q4!E47 - [3]Q4!$N$11)^2,2)</f>
        <v>11.22</v>
      </c>
    </row>
    <row r="44" spans="1:8" x14ac:dyDescent="0.3">
      <c r="A44" s="41">
        <f>ABS([1]Q4!F47)</f>
        <v>8.93</v>
      </c>
      <c r="B44" s="41">
        <f t="shared" si="0"/>
        <v>79.739999999999995</v>
      </c>
      <c r="D44" s="41">
        <f>ROUND(A44/'[2]Q2- Q3'!F43,2)</f>
        <v>0.17</v>
      </c>
      <c r="H44" s="41">
        <f>ROUND(([3]Q4!E48 - [3]Q4!$N$11)^2,2)</f>
        <v>11.22</v>
      </c>
    </row>
    <row r="45" spans="1:8" x14ac:dyDescent="0.3">
      <c r="A45" s="41">
        <f>ABS([1]Q4!F48)</f>
        <v>1.7</v>
      </c>
      <c r="B45" s="41">
        <f t="shared" si="0"/>
        <v>2.89</v>
      </c>
      <c r="D45" s="41">
        <f>ROUND(A45/'[2]Q2- Q3'!F44,2)</f>
        <v>0.03</v>
      </c>
      <c r="H45" s="41">
        <f>ROUND(([3]Q4!E49 - [3]Q4!$N$11)^2,2)</f>
        <v>0.55000000000000004</v>
      </c>
    </row>
    <row r="46" spans="1:8" x14ac:dyDescent="0.3">
      <c r="A46" s="41">
        <f>ABS([1]Q4!F49)</f>
        <v>7.32</v>
      </c>
      <c r="B46" s="41">
        <f t="shared" si="0"/>
        <v>53.58</v>
      </c>
      <c r="D46" s="41">
        <f>ROUND(A46/'[2]Q2- Q3'!F45,2)</f>
        <v>0.14000000000000001</v>
      </c>
      <c r="H46" s="41">
        <f>ROUND(([3]Q4!E50 - [3]Q4!$N$11)^2,2)</f>
        <v>5.95</v>
      </c>
    </row>
    <row r="47" spans="1:8" x14ac:dyDescent="0.3">
      <c r="A47" s="41">
        <f>ABS([1]Q4!F50)</f>
        <v>0.17</v>
      </c>
      <c r="B47" s="41">
        <f t="shared" si="0"/>
        <v>0.03</v>
      </c>
      <c r="D47" s="41">
        <f>ROUND(A47/'[2]Q2- Q3'!F46,2)</f>
        <v>0</v>
      </c>
      <c r="H47" s="41">
        <f>ROUND(([3]Q4!E51 - [3]Q4!$N$11)^2,2)</f>
        <v>20.43</v>
      </c>
    </row>
    <row r="48" spans="1:8" x14ac:dyDescent="0.3">
      <c r="A48" s="41">
        <f>ABS([1]Q4!F51)</f>
        <v>6.15</v>
      </c>
      <c r="B48" s="41">
        <f t="shared" si="0"/>
        <v>37.82</v>
      </c>
      <c r="D48" s="41">
        <f>ROUND(A48/'[2]Q2- Q3'!F47,2)</f>
        <v>0.15</v>
      </c>
      <c r="H48" s="41">
        <f>ROUND(([3]Q4!E52 - [3]Q4!$N$11)^2,2)</f>
        <v>148.35</v>
      </c>
    </row>
    <row r="49" spans="1:8" x14ac:dyDescent="0.3">
      <c r="A49" s="41">
        <f>ABS([1]Q4!F52)</f>
        <v>3.52</v>
      </c>
      <c r="B49" s="41">
        <f t="shared" si="0"/>
        <v>12.39</v>
      </c>
      <c r="D49" s="41">
        <f>ROUND(A49/'[2]Q2- Q3'!F48,2)</f>
        <v>0.09</v>
      </c>
      <c r="H49" s="41">
        <f>ROUND(([3]Q4!E53 - [3]Q4!$N$11)^2,2)</f>
        <v>18.149999999999999</v>
      </c>
    </row>
    <row r="50" spans="1:8" x14ac:dyDescent="0.3">
      <c r="A50" s="41">
        <f>ABS([1]Q4!F53)</f>
        <v>3.9</v>
      </c>
      <c r="B50" s="41">
        <f t="shared" si="0"/>
        <v>15.21</v>
      </c>
      <c r="D50" s="41">
        <f>ROUND(A50/'[2]Q2- Q3'!F49,2)</f>
        <v>0.13</v>
      </c>
      <c r="H50" s="41">
        <f>ROUND(([3]Q4!E54 - [3]Q4!$N$11)^2,2)</f>
        <v>248.06</v>
      </c>
    </row>
    <row r="51" spans="1:8" x14ac:dyDescent="0.3">
      <c r="A51" s="41">
        <f>ABS([1]Q4!F54)</f>
        <v>8.5500000000000007</v>
      </c>
      <c r="B51" s="41">
        <f t="shared" si="0"/>
        <v>73.099999999999994</v>
      </c>
      <c r="D51" s="41">
        <f>ROUND(A51/'[2]Q2- Q3'!F50,2)</f>
        <v>0.27</v>
      </c>
      <c r="H51" s="41">
        <f>ROUND(([3]Q4!E55 - [3]Q4!$N$11)^2,2)</f>
        <v>16.32</v>
      </c>
    </row>
    <row r="52" spans="1:8" x14ac:dyDescent="0.3">
      <c r="A52" s="41">
        <f>ABS([1]Q4!F55)</f>
        <v>6.88</v>
      </c>
      <c r="B52" s="41">
        <f t="shared" si="0"/>
        <v>47.33</v>
      </c>
      <c r="D52" s="41">
        <f>ROUND(A52/'[2]Q2- Q3'!F51,2)</f>
        <v>0.12</v>
      </c>
      <c r="H52" s="41">
        <f>ROUND(([3]Q4!E56 - [3]Q4!$N$11)^2,2)</f>
        <v>10.24</v>
      </c>
    </row>
    <row r="53" spans="1:8" x14ac:dyDescent="0.3">
      <c r="A53" s="41">
        <f>ABS([1]Q4!F56)</f>
        <v>3.89</v>
      </c>
      <c r="B53" s="41">
        <f t="shared" si="0"/>
        <v>15.13</v>
      </c>
      <c r="D53" s="41">
        <f>ROUND(A53/'[2]Q2- Q3'!F52,2)</f>
        <v>0.08</v>
      </c>
      <c r="H53" s="41">
        <f>ROUND(([3]Q4!E57 - [3]Q4!$N$11)^2,2)</f>
        <v>7.62</v>
      </c>
    </row>
    <row r="54" spans="1:8" x14ac:dyDescent="0.3">
      <c r="A54" s="41">
        <f>ABS([1]Q4!F57)</f>
        <v>5.29</v>
      </c>
      <c r="B54" s="41">
        <f t="shared" si="0"/>
        <v>27.98</v>
      </c>
      <c r="D54" s="41">
        <f>ROUND(A54/'[2]Q2- Q3'!F53,2)</f>
        <v>0.11</v>
      </c>
      <c r="H54" s="41">
        <f>ROUND(([3]Q4!E58 - [3]Q4!$N$11)^2,2)</f>
        <v>9.24</v>
      </c>
    </row>
    <row r="55" spans="1:8" x14ac:dyDescent="0.3">
      <c r="A55" s="41">
        <f>ABS([1]Q4!F58)</f>
        <v>7.32</v>
      </c>
      <c r="B55" s="41">
        <f t="shared" si="0"/>
        <v>53.58</v>
      </c>
      <c r="D55" s="41">
        <f>ROUND(A55/'[2]Q2- Q3'!F54,2)</f>
        <v>0.17</v>
      </c>
      <c r="H55" s="41">
        <f>ROUND(([3]Q4!E59 - [3]Q4!$N$11)^2,2)</f>
        <v>9.24</v>
      </c>
    </row>
    <row r="56" spans="1:8" x14ac:dyDescent="0.3">
      <c r="A56" s="41">
        <f>ABS([1]Q4!F59)</f>
        <v>2.5</v>
      </c>
      <c r="B56" s="41">
        <f t="shared" si="0"/>
        <v>6.25</v>
      </c>
      <c r="D56" s="41">
        <f>ROUND(A56/'[2]Q2- Q3'!F55,2)</f>
        <v>0.05</v>
      </c>
      <c r="H56" s="41">
        <f>ROUND(([3]Q4!E60 - [3]Q4!$N$11)^2,2)</f>
        <v>9.24</v>
      </c>
    </row>
    <row r="57" spans="1:8" x14ac:dyDescent="0.3">
      <c r="A57" s="41">
        <f>ABS([1]Q4!F60)</f>
        <v>0.73</v>
      </c>
      <c r="B57" s="41">
        <f t="shared" si="0"/>
        <v>0.53</v>
      </c>
      <c r="D57" s="41">
        <f>ROUND(A57/'[2]Q2- Q3'!F56,2)</f>
        <v>0.02</v>
      </c>
      <c r="H57" s="41">
        <f>ROUND(([3]Q4!E61 - [3]Q4!$N$11)^2,2)</f>
        <v>9.24</v>
      </c>
    </row>
    <row r="58" spans="1:8" x14ac:dyDescent="0.3">
      <c r="A58" s="41">
        <f>ABS([1]Q4!F61)</f>
        <v>2.11</v>
      </c>
      <c r="B58" s="41">
        <f t="shared" si="0"/>
        <v>4.45</v>
      </c>
      <c r="D58" s="41">
        <f>ROUND(A58/'[2]Q2- Q3'!F57,2)</f>
        <v>0.05</v>
      </c>
      <c r="H58" s="41">
        <f>ROUND(([3]Q4!E62 - [3]Q4!$N$11)^2,2)</f>
        <v>9.24</v>
      </c>
    </row>
    <row r="59" spans="1:8" x14ac:dyDescent="0.3">
      <c r="A59" s="41">
        <f>ABS([1]Q4!F62)</f>
        <v>0.55000000000000004</v>
      </c>
      <c r="B59" s="41">
        <f t="shared" si="0"/>
        <v>0.3</v>
      </c>
      <c r="D59" s="41">
        <f>ROUND(A59/'[2]Q2- Q3'!F58,2)</f>
        <v>0.01</v>
      </c>
      <c r="H59" s="41">
        <f>ROUND(([3]Q4!E63 - [3]Q4!$N$11)^2,2)</f>
        <v>0.76</v>
      </c>
    </row>
    <row r="60" spans="1:8" x14ac:dyDescent="0.3">
      <c r="A60" s="41">
        <f>ABS([1]Q4!F63)</f>
        <v>3.08</v>
      </c>
      <c r="B60" s="41">
        <f t="shared" si="0"/>
        <v>9.49</v>
      </c>
      <c r="D60" s="41">
        <f>ROUND(A60/'[2]Q2- Q3'!F59,2)</f>
        <v>7.0000000000000007E-2</v>
      </c>
      <c r="H60" s="41">
        <f>ROUND(([3]Q4!E64 - [3]Q4!$N$11)^2,2)</f>
        <v>2.79</v>
      </c>
    </row>
    <row r="61" spans="1:8" x14ac:dyDescent="0.3">
      <c r="A61" s="41">
        <f>ABS([1]Q4!F64)</f>
        <v>1.42</v>
      </c>
      <c r="B61" s="41">
        <f t="shared" si="0"/>
        <v>2.02</v>
      </c>
      <c r="D61" s="41">
        <f>ROUND(A61/'[2]Q2- Q3'!F60,2)</f>
        <v>0.03</v>
      </c>
      <c r="H61" s="41">
        <f>ROUND(([3]Q4!E65 - [3]Q4!$N$11)^2,2)</f>
        <v>2.79</v>
      </c>
    </row>
    <row r="62" spans="1:8" x14ac:dyDescent="0.3">
      <c r="A62" s="41">
        <f>ABS([1]Q4!F65)</f>
        <v>4.49</v>
      </c>
      <c r="B62" s="41">
        <f t="shared" si="0"/>
        <v>20.16</v>
      </c>
      <c r="D62" s="41">
        <f>ROUND(A62/'[2]Q2- Q3'!F61,2)</f>
        <v>0.1</v>
      </c>
      <c r="H62" s="41">
        <f>ROUND(([3]Q4!E66 - [3]Q4!$N$11)^2,2)</f>
        <v>2.79</v>
      </c>
    </row>
    <row r="63" spans="1:8" x14ac:dyDescent="0.3">
      <c r="A63" s="41">
        <f>ABS([1]Q4!F66)</f>
        <v>1.73</v>
      </c>
      <c r="B63" s="41">
        <f t="shared" si="0"/>
        <v>2.99</v>
      </c>
      <c r="D63" s="41">
        <f>ROUND(A63/'[2]Q2- Q3'!F62,2)</f>
        <v>0.05</v>
      </c>
      <c r="H63" s="41">
        <f>ROUND(([3]Q4!E67 - [3]Q4!$N$11)^2,2)</f>
        <v>2.79</v>
      </c>
    </row>
    <row r="64" spans="1:8" x14ac:dyDescent="0.3">
      <c r="A64" s="41">
        <f>ABS([1]Q4!F67)</f>
        <v>3.36</v>
      </c>
      <c r="B64" s="41">
        <f t="shared" si="0"/>
        <v>11.29</v>
      </c>
      <c r="D64" s="41">
        <f>ROUND(A64/'[2]Q2- Q3'!F63,2)</f>
        <v>0.09</v>
      </c>
      <c r="H64" s="41">
        <f>ROUND(([3]Q4!E68 - [3]Q4!$N$11)^2,2)</f>
        <v>2.79</v>
      </c>
    </row>
    <row r="65" spans="1:8" x14ac:dyDescent="0.3">
      <c r="A65" s="41">
        <f>ABS([1]Q4!F68)</f>
        <v>4.97</v>
      </c>
      <c r="B65" s="41">
        <f t="shared" si="0"/>
        <v>24.7</v>
      </c>
      <c r="D65" s="41">
        <f>ROUND(A65/'[2]Q2- Q3'!F64,2)</f>
        <v>0.14000000000000001</v>
      </c>
      <c r="H65" s="41">
        <f>ROUND(([3]Q4!E69 - [3]Q4!$N$11)^2,2)</f>
        <v>14.82</v>
      </c>
    </row>
    <row r="66" spans="1:8" x14ac:dyDescent="0.3">
      <c r="A66" s="41">
        <f>ABS([1]Q4!F69)</f>
        <v>5.04</v>
      </c>
      <c r="B66" s="41">
        <f t="shared" si="0"/>
        <v>25.4</v>
      </c>
      <c r="D66" s="41">
        <f>ROUND(A66/'[2]Q2- Q3'!F65,2)</f>
        <v>0.16</v>
      </c>
      <c r="H66" s="41">
        <f>ROUND(([3]Q4!E70 - [3]Q4!$N$11)^2,2)</f>
        <v>5.95</v>
      </c>
    </row>
    <row r="67" spans="1:8" x14ac:dyDescent="0.3">
      <c r="A67" s="41">
        <f>ABS([1]Q4!F70)</f>
        <v>2.96</v>
      </c>
      <c r="B67" s="41">
        <f t="shared" si="0"/>
        <v>8.76</v>
      </c>
      <c r="D67" s="41">
        <f>ROUND(A67/'[2]Q2- Q3'!F66,2)</f>
        <v>7.0000000000000007E-2</v>
      </c>
      <c r="H67" s="41">
        <f>ROUND(([3]Q4!E71 - [3]Q4!$N$11)^2,2)</f>
        <v>5.95</v>
      </c>
    </row>
    <row r="68" spans="1:8" x14ac:dyDescent="0.3">
      <c r="A68" s="41">
        <f>ABS([1]Q4!F71)</f>
        <v>15.75</v>
      </c>
      <c r="B68" s="41">
        <f t="shared" ref="B68:B131" si="1">ROUND(A68^2,2)</f>
        <v>248.06</v>
      </c>
      <c r="D68" s="41">
        <f>ROUND(A68/'[2]Q2- Q3'!F67,2)</f>
        <v>0.35</v>
      </c>
      <c r="H68" s="41">
        <f>ROUND(([3]Q4!E72 - [3]Q4!$N$11)^2,2)</f>
        <v>5.95</v>
      </c>
    </row>
    <row r="69" spans="1:8" x14ac:dyDescent="0.3">
      <c r="A69" s="41">
        <f>ABS([1]Q4!F72)</f>
        <v>6.01</v>
      </c>
      <c r="B69" s="41">
        <f t="shared" si="1"/>
        <v>36.119999999999997</v>
      </c>
      <c r="D69" s="41">
        <f>ROUND(A69/'[2]Q2- Q3'!F68,2)</f>
        <v>0.1</v>
      </c>
      <c r="H69" s="41">
        <f>ROUND(([3]Q4!E73 - [3]Q4!$N$11)^2,2)</f>
        <v>5.95</v>
      </c>
    </row>
    <row r="70" spans="1:8" x14ac:dyDescent="0.3">
      <c r="A70" s="41">
        <f>ABS([1]Q4!F73)</f>
        <v>7.17</v>
      </c>
      <c r="B70" s="41">
        <f t="shared" si="1"/>
        <v>51.41</v>
      </c>
      <c r="D70" s="41">
        <f>ROUND(A70/'[2]Q2- Q3'!F69,2)</f>
        <v>0.12</v>
      </c>
      <c r="H70" s="41">
        <f>ROUND(([3]Q4!E74 - [3]Q4!$N$11)^2,2)</f>
        <v>5.95</v>
      </c>
    </row>
    <row r="71" spans="1:8" x14ac:dyDescent="0.3">
      <c r="A71" s="41">
        <f>ABS([1]Q4!F74)</f>
        <v>3.36</v>
      </c>
      <c r="B71" s="41">
        <f t="shared" si="1"/>
        <v>11.29</v>
      </c>
      <c r="D71" s="41">
        <f>ROUND(A71/'[2]Q2- Q3'!F70,2)</f>
        <v>7.0000000000000007E-2</v>
      </c>
      <c r="H71" s="41">
        <f>ROUND(([3]Q4!E75 - [3]Q4!$N$11)^2,2)</f>
        <v>7.0000000000000007E-2</v>
      </c>
    </row>
    <row r="72" spans="1:8" x14ac:dyDescent="0.3">
      <c r="A72" s="41">
        <f>ABS([1]Q4!F75)</f>
        <v>5.0599999999999996</v>
      </c>
      <c r="B72" s="41">
        <f t="shared" si="1"/>
        <v>25.6</v>
      </c>
      <c r="D72" s="41">
        <f>ROUND(A72/'[2]Q2- Q3'!F71,2)</f>
        <v>0.12</v>
      </c>
      <c r="H72" s="41">
        <f>ROUND(([3]Q4!E76 - [3]Q4!$N$11)^2,2)</f>
        <v>2.79</v>
      </c>
    </row>
    <row r="73" spans="1:8" x14ac:dyDescent="0.3">
      <c r="A73" s="41">
        <f>ABS([1]Q4!F76)</f>
        <v>0.4</v>
      </c>
      <c r="B73" s="41">
        <f t="shared" si="1"/>
        <v>0.16</v>
      </c>
      <c r="D73" s="41">
        <f>ROUND(A73/'[2]Q2- Q3'!F72,2)</f>
        <v>0.01</v>
      </c>
      <c r="H73" s="41">
        <f>ROUND(([3]Q4!E77 - [3]Q4!$N$11)^2,2)</f>
        <v>0.25</v>
      </c>
    </row>
    <row r="74" spans="1:8" x14ac:dyDescent="0.3">
      <c r="A74" s="41">
        <f>ABS([1]Q4!F77)</f>
        <v>3.62</v>
      </c>
      <c r="B74" s="41">
        <f t="shared" si="1"/>
        <v>13.1</v>
      </c>
      <c r="D74" s="41">
        <f>ROUND(A74/'[2]Q2- Q3'!F73,2)</f>
        <v>0.09</v>
      </c>
      <c r="H74" s="41">
        <f>ROUND(([3]Q4!E78 - [3]Q4!$N$11)^2,2)</f>
        <v>243.98</v>
      </c>
    </row>
    <row r="75" spans="1:8" x14ac:dyDescent="0.3">
      <c r="A75" s="41">
        <f>ABS([1]Q4!F78)</f>
        <v>3.46</v>
      </c>
      <c r="B75" s="41">
        <f t="shared" si="1"/>
        <v>11.97</v>
      </c>
      <c r="D75" s="41">
        <f>ROUND(A75/'[2]Q2- Q3'!F74,2)</f>
        <v>0.1</v>
      </c>
      <c r="H75" s="41">
        <f>ROUND(([3]Q4!E79 - [3]Q4!$N$11)^2,2)</f>
        <v>31.02</v>
      </c>
    </row>
    <row r="76" spans="1:8" x14ac:dyDescent="0.3">
      <c r="A76" s="41">
        <f>ABS([1]Q4!F79)</f>
        <v>0.02</v>
      </c>
      <c r="B76" s="41">
        <f t="shared" si="1"/>
        <v>0</v>
      </c>
      <c r="D76" s="41">
        <f>ROUND(A76/'[2]Q2- Q3'!F75,2)</f>
        <v>0</v>
      </c>
      <c r="H76" s="41">
        <f>ROUND(([3]Q4!E80 - [3]Q4!$N$11)^2,2)</f>
        <v>1.49</v>
      </c>
    </row>
    <row r="77" spans="1:8" x14ac:dyDescent="0.3">
      <c r="A77" s="41">
        <f>ABS([1]Q4!F80)</f>
        <v>1.05</v>
      </c>
      <c r="B77" s="41">
        <f t="shared" si="1"/>
        <v>1.1000000000000001</v>
      </c>
      <c r="D77" s="41">
        <f>ROUND(A77/'[2]Q2- Q3'!F76,2)</f>
        <v>0.03</v>
      </c>
      <c r="H77" s="41">
        <f>ROUND(([3]Q4!E81 - [3]Q4!$N$11)^2,2)</f>
        <v>55.95</v>
      </c>
    </row>
    <row r="78" spans="1:8" x14ac:dyDescent="0.3">
      <c r="A78" s="41">
        <f>ABS([1]Q4!F81)</f>
        <v>0.39</v>
      </c>
      <c r="B78" s="41">
        <f t="shared" si="1"/>
        <v>0.15</v>
      </c>
      <c r="D78" s="41">
        <f>ROUND(A78/'[2]Q2- Q3'!F77,2)</f>
        <v>0.01</v>
      </c>
      <c r="H78" s="41">
        <f>ROUND(([3]Q4!E82 - [3]Q4!$N$11)^2,2)</f>
        <v>11.49</v>
      </c>
    </row>
    <row r="79" spans="1:8" x14ac:dyDescent="0.3">
      <c r="A79" s="41">
        <f>ABS([1]Q4!F82)</f>
        <v>1.29</v>
      </c>
      <c r="B79" s="41">
        <f t="shared" si="1"/>
        <v>1.66</v>
      </c>
      <c r="D79" s="41">
        <f>ROUND(A79/'[2]Q2- Q3'!F78,2)</f>
        <v>0.03</v>
      </c>
      <c r="H79" s="41">
        <f>ROUND(([3]Q4!E83 - [3]Q4!$N$11)^2,2)</f>
        <v>0</v>
      </c>
    </row>
    <row r="80" spans="1:8" x14ac:dyDescent="0.3">
      <c r="A80" s="41">
        <f>ABS([1]Q4!F83)</f>
        <v>0.56000000000000005</v>
      </c>
      <c r="B80" s="41">
        <f t="shared" si="1"/>
        <v>0.31</v>
      </c>
      <c r="D80" s="41">
        <f>ROUND(A80/'[2]Q2- Q3'!F79,2)</f>
        <v>0.01</v>
      </c>
      <c r="H80" s="41">
        <f>ROUND(([3]Q4!E84 - [3]Q4!$N$11)^2,2)</f>
        <v>48.44</v>
      </c>
    </row>
    <row r="81" spans="1:8" x14ac:dyDescent="0.3">
      <c r="A81" s="41">
        <f>ABS([1]Q4!F84)</f>
        <v>3.32</v>
      </c>
      <c r="B81" s="41">
        <f t="shared" si="1"/>
        <v>11.02</v>
      </c>
      <c r="D81" s="41">
        <f>ROUND(A81/'[2]Q2- Q3'!F80,2)</f>
        <v>0.09</v>
      </c>
      <c r="H81" s="41">
        <f>ROUND(([3]Q4!E85 - [3]Q4!$N$11)^2,2)</f>
        <v>5.95</v>
      </c>
    </row>
    <row r="82" spans="1:8" x14ac:dyDescent="0.3">
      <c r="A82" s="41">
        <f>ABS([1]Q4!F85)</f>
        <v>4.3600000000000003</v>
      </c>
      <c r="B82" s="41">
        <f t="shared" si="1"/>
        <v>19.010000000000002</v>
      </c>
      <c r="D82" s="41">
        <f>ROUND(A82/'[2]Q2- Q3'!F81,2)</f>
        <v>0.11</v>
      </c>
      <c r="H82" s="41">
        <f>ROUND(([3]Q4!E86 - [3]Q4!$N$11)^2,2)</f>
        <v>0.49</v>
      </c>
    </row>
    <row r="83" spans="1:8" x14ac:dyDescent="0.3">
      <c r="A83" s="41">
        <f>ABS([1]Q4!F86)</f>
        <v>0.45</v>
      </c>
      <c r="B83" s="41">
        <f t="shared" si="1"/>
        <v>0.2</v>
      </c>
      <c r="D83" s="41">
        <f>ROUND(A83/'[2]Q2- Q3'!F82,2)</f>
        <v>0.01</v>
      </c>
      <c r="H83" s="41">
        <f>ROUND(([3]Q4!E87 - [3]Q4!$N$11)^2,2)</f>
        <v>12.74</v>
      </c>
    </row>
    <row r="84" spans="1:8" x14ac:dyDescent="0.3">
      <c r="A84" s="41">
        <f>ABS([1]Q4!F87)</f>
        <v>1.99</v>
      </c>
      <c r="B84" s="41">
        <f t="shared" si="1"/>
        <v>3.96</v>
      </c>
      <c r="D84" s="41">
        <f>ROUND(A84/'[2]Q2- Q3'!F83,2)</f>
        <v>0.05</v>
      </c>
      <c r="H84" s="41">
        <f>ROUND(([3]Q4!E88 - [3]Q4!$N$11)^2,2)</f>
        <v>5.95</v>
      </c>
    </row>
    <row r="85" spans="1:8" x14ac:dyDescent="0.3">
      <c r="A85" s="41">
        <f>ABS([1]Q4!F88)</f>
        <v>1.8</v>
      </c>
      <c r="B85" s="41">
        <f t="shared" si="1"/>
        <v>3.24</v>
      </c>
      <c r="D85" s="41">
        <f>ROUND(A85/'[2]Q2- Q3'!F84,2)</f>
        <v>0.04</v>
      </c>
      <c r="H85" s="41">
        <f>ROUND(([3]Q4!E89 - [3]Q4!$N$11)^2,2)</f>
        <v>20.43</v>
      </c>
    </row>
    <row r="86" spans="1:8" x14ac:dyDescent="0.3">
      <c r="A86" s="41">
        <f>ABS([1]Q4!F89)</f>
        <v>4.46</v>
      </c>
      <c r="B86" s="41">
        <f t="shared" si="1"/>
        <v>19.89</v>
      </c>
      <c r="D86" s="41">
        <f>ROUND(A86/'[2]Q2- Q3'!F85,2)</f>
        <v>0.1</v>
      </c>
      <c r="H86" s="41">
        <f>ROUND(([3]Q4!E90 - [3]Q4!$N$11)^2,2)</f>
        <v>6.81</v>
      </c>
    </row>
    <row r="87" spans="1:8" x14ac:dyDescent="0.3">
      <c r="A87" s="41">
        <f>ABS([1]Q4!F90)</f>
        <v>1.53</v>
      </c>
      <c r="B87" s="41">
        <f t="shared" si="1"/>
        <v>2.34</v>
      </c>
      <c r="D87" s="41">
        <f>ROUND(A87/'[2]Q2- Q3'!F86,2)</f>
        <v>0.04</v>
      </c>
      <c r="H87" s="41">
        <f>ROUND(([3]Q4!E91 - [3]Q4!$N$11)^2,2)</f>
        <v>9.5500000000000007</v>
      </c>
    </row>
    <row r="88" spans="1:8" x14ac:dyDescent="0.3">
      <c r="A88" s="41">
        <f>ABS([1]Q4!F91)</f>
        <v>0.38</v>
      </c>
      <c r="B88" s="41">
        <f t="shared" si="1"/>
        <v>0.14000000000000001</v>
      </c>
      <c r="D88" s="41">
        <f>ROUND(A88/'[2]Q2- Q3'!F87,2)</f>
        <v>0.01</v>
      </c>
      <c r="H88" s="41">
        <f>ROUND(([3]Q4!E92 - [3]Q4!$N$11)^2,2)</f>
        <v>2.79</v>
      </c>
    </row>
    <row r="89" spans="1:8" x14ac:dyDescent="0.3">
      <c r="A89" s="41">
        <f>ABS([1]Q4!F92)</f>
        <v>2.5</v>
      </c>
      <c r="B89" s="41">
        <f t="shared" si="1"/>
        <v>6.25</v>
      </c>
      <c r="D89" s="41">
        <f>ROUND(A89/'[2]Q2- Q3'!F88,2)</f>
        <v>0.06</v>
      </c>
      <c r="H89" s="41">
        <f>ROUND(([3]Q4!E93 - [3]Q4!$N$11)^2,2)</f>
        <v>12.6</v>
      </c>
    </row>
    <row r="90" spans="1:8" x14ac:dyDescent="0.3">
      <c r="A90" s="41">
        <f>ABS([1]Q4!F93)</f>
        <v>3.33</v>
      </c>
      <c r="B90" s="41">
        <f t="shared" si="1"/>
        <v>11.09</v>
      </c>
      <c r="D90" s="41">
        <f>ROUND(A90/'[2]Q2- Q3'!F89,2)</f>
        <v>0.09</v>
      </c>
      <c r="H90" s="41">
        <f>ROUND(([3]Q4!E94 - [3]Q4!$N$11)^2,2)</f>
        <v>0.02</v>
      </c>
    </row>
    <row r="91" spans="1:8" x14ac:dyDescent="0.3">
      <c r="A91" s="41">
        <f>ABS([1]Q4!F94)</f>
        <v>2.63</v>
      </c>
      <c r="B91" s="41">
        <f t="shared" si="1"/>
        <v>6.92</v>
      </c>
      <c r="D91" s="41">
        <f>ROUND(A91/'[2]Q2- Q3'!F90,2)</f>
        <v>7.0000000000000007E-2</v>
      </c>
      <c r="H91" s="41">
        <f>ROUND(([3]Q4!E95 - [3]Q4!$N$11)^2,2)</f>
        <v>70.900000000000006</v>
      </c>
    </row>
    <row r="92" spans="1:8" x14ac:dyDescent="0.3">
      <c r="A92" s="41">
        <f>ABS([1]Q4!F95)</f>
        <v>8.92</v>
      </c>
      <c r="B92" s="41">
        <f t="shared" si="1"/>
        <v>79.569999999999993</v>
      </c>
      <c r="D92" s="41">
        <f>ROUND(A92/'[2]Q2- Q3'!F91,2)</f>
        <v>0.27</v>
      </c>
      <c r="H92" s="41">
        <f>ROUND(([3]Q4!E96 - [3]Q4!$N$11)^2,2)</f>
        <v>9.3000000000000007</v>
      </c>
    </row>
    <row r="93" spans="1:8" x14ac:dyDescent="0.3">
      <c r="A93" s="41">
        <f>ABS([1]Q4!F96)</f>
        <v>0.73</v>
      </c>
      <c r="B93" s="41">
        <f t="shared" si="1"/>
        <v>0.53</v>
      </c>
      <c r="D93" s="41">
        <f>ROUND(A93/'[2]Q2- Q3'!F92,2)</f>
        <v>0.02</v>
      </c>
      <c r="H93" s="41">
        <f>ROUND(([3]Q4!E97 - [3]Q4!$N$11)^2,2)</f>
        <v>68.23</v>
      </c>
    </row>
    <row r="94" spans="1:8" x14ac:dyDescent="0.3">
      <c r="A94" s="41">
        <f>ABS([1]Q4!F97)</f>
        <v>1.91</v>
      </c>
      <c r="B94" s="41">
        <f t="shared" si="1"/>
        <v>3.65</v>
      </c>
      <c r="D94" s="41">
        <f>ROUND(A94/'[2]Q2- Q3'!F93,2)</f>
        <v>0.06</v>
      </c>
      <c r="H94" s="41">
        <f>ROUND(([3]Q4!E98 - [3]Q4!$N$11)^2,2)</f>
        <v>9.5500000000000007</v>
      </c>
    </row>
    <row r="95" spans="1:8" x14ac:dyDescent="0.3">
      <c r="A95" s="41">
        <f>ABS([1]Q4!F98)</f>
        <v>10.42</v>
      </c>
      <c r="B95" s="41">
        <f t="shared" si="1"/>
        <v>108.58</v>
      </c>
      <c r="D95" s="41">
        <f>ROUND(A95/'[2]Q2- Q3'!F94,2)</f>
        <v>0.26</v>
      </c>
      <c r="H95" s="41">
        <f>ROUND(([3]Q4!E99 - [3]Q4!$N$11)^2,2)</f>
        <v>6.45</v>
      </c>
    </row>
    <row r="96" spans="1:8" x14ac:dyDescent="0.3">
      <c r="A96" s="41">
        <f>ABS([1]Q4!F99)</f>
        <v>13.67</v>
      </c>
      <c r="B96" s="41">
        <f t="shared" si="1"/>
        <v>186.87</v>
      </c>
      <c r="D96" s="41">
        <f>ROUND(A96/'[2]Q2- Q3'!F95,2)</f>
        <v>0.26</v>
      </c>
      <c r="H96" s="41">
        <f>ROUND(([3]Q4!E100 - [3]Q4!$N$11)^2,2)</f>
        <v>1.1399999999999999</v>
      </c>
    </row>
    <row r="97" spans="1:8" x14ac:dyDescent="0.3">
      <c r="A97" s="41">
        <f>ABS([1]Q4!F100)</f>
        <v>13.33</v>
      </c>
      <c r="B97" s="41">
        <f t="shared" si="1"/>
        <v>177.69</v>
      </c>
      <c r="D97" s="41">
        <f>ROUND(A97/'[2]Q2- Q3'!F96,2)</f>
        <v>0.38</v>
      </c>
      <c r="H97" s="41">
        <f>ROUND(([3]Q4!E101 - [3]Q4!$N$11)^2,2)</f>
        <v>18.579999999999998</v>
      </c>
    </row>
    <row r="98" spans="1:8" x14ac:dyDescent="0.3">
      <c r="A98" s="41">
        <f>ABS([1]Q4!F101)</f>
        <v>2.87</v>
      </c>
      <c r="B98" s="41">
        <f t="shared" si="1"/>
        <v>8.24</v>
      </c>
      <c r="D98" s="41">
        <f>ROUND(A98/'[2]Q2- Q3'!F97,2)</f>
        <v>0.06</v>
      </c>
      <c r="H98" s="41">
        <f>ROUND(([3]Q4!E102 - [3]Q4!$N$11)^2,2)</f>
        <v>18.579999999999998</v>
      </c>
    </row>
    <row r="99" spans="1:8" x14ac:dyDescent="0.3">
      <c r="A99" s="41">
        <f>ABS([1]Q4!F102)</f>
        <v>1.82</v>
      </c>
      <c r="B99" s="41">
        <f t="shared" si="1"/>
        <v>3.31</v>
      </c>
      <c r="D99" s="41">
        <f>ROUND(A99/'[2]Q2- Q3'!F98,2)</f>
        <v>0.05</v>
      </c>
      <c r="H99" s="41">
        <f>ROUND(([3]Q4!E103 - [3]Q4!$N$11)^2,2)</f>
        <v>26.83</v>
      </c>
    </row>
    <row r="100" spans="1:8" x14ac:dyDescent="0.3">
      <c r="A100" s="41">
        <f>ABS([1]Q4!F103)</f>
        <v>0.57999999999999996</v>
      </c>
      <c r="B100" s="41">
        <f t="shared" si="1"/>
        <v>0.34</v>
      </c>
      <c r="D100" s="41">
        <f>ROUND(A100/'[2]Q2- Q3'!F99,2)</f>
        <v>0.02</v>
      </c>
      <c r="H100" s="41">
        <f>ROUND(([3]Q4!E104 - [3]Q4!$N$11)^2,2)</f>
        <v>1.49</v>
      </c>
    </row>
    <row r="101" spans="1:8" x14ac:dyDescent="0.3">
      <c r="A101" s="41">
        <f>ABS([1]Q4!F104)</f>
        <v>0.82</v>
      </c>
      <c r="B101" s="41">
        <f t="shared" si="1"/>
        <v>0.67</v>
      </c>
      <c r="D101" s="41">
        <f>ROUND(A101/'[2]Q2- Q3'!F100,2)</f>
        <v>0.03</v>
      </c>
      <c r="H101" s="41">
        <f>ROUND(([3]Q4!E105 - [3]Q4!$N$11)^2,2)</f>
        <v>23.72</v>
      </c>
    </row>
    <row r="102" spans="1:8" x14ac:dyDescent="0.3">
      <c r="A102" s="41">
        <f>ABS([1]Q4!F105)</f>
        <v>1.52</v>
      </c>
      <c r="B102" s="41">
        <f t="shared" si="1"/>
        <v>2.31</v>
      </c>
      <c r="D102" s="41">
        <f>ROUND(A102/'[2]Q2- Q3'!F101,2)</f>
        <v>0.05</v>
      </c>
      <c r="H102" s="41">
        <f>ROUND(([3]Q4!E106 - [3]Q4!$N$11)^2,2)</f>
        <v>0.83</v>
      </c>
    </row>
    <row r="103" spans="1:8" x14ac:dyDescent="0.3">
      <c r="A103" s="41">
        <f>ABS([1]Q4!F106)</f>
        <v>0.78</v>
      </c>
      <c r="B103" s="41">
        <f t="shared" si="1"/>
        <v>0.61</v>
      </c>
      <c r="D103" s="41">
        <f>ROUND(A103/'[2]Q2- Q3'!F102,2)</f>
        <v>0.02</v>
      </c>
      <c r="H103" s="41">
        <f>ROUND(([3]Q4!E107 - [3]Q4!$N$11)^2,2)</f>
        <v>26.83</v>
      </c>
    </row>
    <row r="104" spans="1:8" x14ac:dyDescent="0.3">
      <c r="A104" s="41">
        <f>ABS([1]Q4!F107)</f>
        <v>3.42</v>
      </c>
      <c r="B104" s="41">
        <f t="shared" si="1"/>
        <v>11.7</v>
      </c>
      <c r="D104" s="41">
        <f>ROUND(A104/'[2]Q2- Q3'!F103,2)</f>
        <v>0.1</v>
      </c>
      <c r="H104" s="41">
        <f>ROUND(([3]Q4!E108 - [3]Q4!$N$11)^2,2)</f>
        <v>1.49</v>
      </c>
    </row>
    <row r="105" spans="1:8" x14ac:dyDescent="0.3">
      <c r="A105" s="41">
        <f>ABS([1]Q4!F108)</f>
        <v>3.07</v>
      </c>
      <c r="B105" s="41">
        <f t="shared" si="1"/>
        <v>9.42</v>
      </c>
      <c r="D105" s="41">
        <f>ROUND(A105/'[2]Q2- Q3'!F104,2)</f>
        <v>0.09</v>
      </c>
      <c r="H105" s="41">
        <f>ROUND(([3]Q4!E109 - [3]Q4!$N$11)^2,2)</f>
        <v>1.49</v>
      </c>
    </row>
    <row r="106" spans="1:8" x14ac:dyDescent="0.3">
      <c r="A106" s="41">
        <f>ABS([1]Q4!F109)</f>
        <v>2.73</v>
      </c>
      <c r="B106" s="41">
        <f t="shared" si="1"/>
        <v>7.45</v>
      </c>
      <c r="D106" s="41">
        <f>ROUND(A106/'[2]Q2- Q3'!F105,2)</f>
        <v>0.09</v>
      </c>
      <c r="H106" s="41">
        <f>ROUND(([3]Q4!E110 - [3]Q4!$N$11)^2,2)</f>
        <v>1.49</v>
      </c>
    </row>
    <row r="107" spans="1:8" x14ac:dyDescent="0.3">
      <c r="A107" s="41">
        <f>ABS([1]Q4!F110)</f>
        <v>0.74</v>
      </c>
      <c r="B107" s="41">
        <f t="shared" si="1"/>
        <v>0.55000000000000004</v>
      </c>
      <c r="D107" s="41">
        <f>ROUND(A107/'[2]Q2- Q3'!F106,2)</f>
        <v>0.03</v>
      </c>
      <c r="H107" s="41">
        <f>ROUND(([3]Q4!E111 - [3]Q4!$N$11)^2,2)</f>
        <v>1.49</v>
      </c>
    </row>
    <row r="108" spans="1:8" x14ac:dyDescent="0.3">
      <c r="A108" s="41">
        <f>ABS([1]Q4!F111)</f>
        <v>2.73</v>
      </c>
      <c r="B108" s="41">
        <f t="shared" si="1"/>
        <v>7.45</v>
      </c>
      <c r="D108" s="41">
        <f>ROUND(A108/'[2]Q2- Q3'!F107,2)</f>
        <v>0.09</v>
      </c>
      <c r="H108" s="41">
        <f>ROUND(([3]Q4!E112 - [3]Q4!$N$11)^2,2)</f>
        <v>5.1100000000000003</v>
      </c>
    </row>
    <row r="109" spans="1:8" x14ac:dyDescent="0.3">
      <c r="A109" s="41">
        <f>ABS([1]Q4!F112)</f>
        <v>5.33</v>
      </c>
      <c r="B109" s="41">
        <f t="shared" si="1"/>
        <v>28.41</v>
      </c>
      <c r="D109" s="41">
        <f>ROUND(A109/'[2]Q2- Q3'!F108,2)</f>
        <v>0.19</v>
      </c>
      <c r="H109" s="41">
        <f>ROUND(([3]Q4!E113 - [3]Q4!$N$11)^2,2)</f>
        <v>83.54</v>
      </c>
    </row>
    <row r="110" spans="1:8" x14ac:dyDescent="0.3">
      <c r="A110" s="41">
        <f>ABS([1]Q4!F113)</f>
        <v>6.72</v>
      </c>
      <c r="B110" s="41">
        <f t="shared" si="1"/>
        <v>45.16</v>
      </c>
      <c r="D110" s="41">
        <f>ROUND(A110/'[2]Q2- Q3'!F109,2)</f>
        <v>0.18</v>
      </c>
      <c r="H110" s="41">
        <f>ROUND(([3]Q4!E114 - [3]Q4!$N$11)^2,2)</f>
        <v>2.5299999999999998</v>
      </c>
    </row>
    <row r="111" spans="1:8" x14ac:dyDescent="0.3">
      <c r="A111" s="41">
        <f>ABS([1]Q4!F114)</f>
        <v>2.41</v>
      </c>
      <c r="B111" s="41">
        <f t="shared" si="1"/>
        <v>5.81</v>
      </c>
      <c r="D111" s="41">
        <f>ROUND(A111/'[2]Q2- Q3'!F110,2)</f>
        <v>7.0000000000000007E-2</v>
      </c>
      <c r="H111" s="41">
        <f>ROUND(([3]Q4!E115 - [3]Q4!$N$11)^2,2)</f>
        <v>8.01</v>
      </c>
    </row>
    <row r="112" spans="1:8" x14ac:dyDescent="0.3">
      <c r="A112" s="41">
        <f>ABS([1]Q4!F115)</f>
        <v>0.14000000000000001</v>
      </c>
      <c r="B112" s="41">
        <f t="shared" si="1"/>
        <v>0.02</v>
      </c>
      <c r="D112" s="41">
        <f>ROUND(A112/'[2]Q2- Q3'!F111,2)</f>
        <v>0</v>
      </c>
      <c r="H112" s="41">
        <f>ROUND(([3]Q4!E116 - [3]Q4!$N$11)^2,2)</f>
        <v>0</v>
      </c>
    </row>
    <row r="113" spans="1:8" x14ac:dyDescent="0.3">
      <c r="A113" s="41">
        <f>ABS([1]Q4!F116)</f>
        <v>0.01</v>
      </c>
      <c r="B113" s="41">
        <f t="shared" si="1"/>
        <v>0</v>
      </c>
      <c r="D113" s="41">
        <f>ROUND(A113/'[2]Q2- Q3'!F112,2)</f>
        <v>0</v>
      </c>
      <c r="H113" s="41">
        <f>ROUND(([3]Q4!E117 - [3]Q4!$N$11)^2,2)</f>
        <v>6.81</v>
      </c>
    </row>
    <row r="114" spans="1:8" x14ac:dyDescent="0.3">
      <c r="A114" s="41">
        <f>ABS([1]Q4!F117)</f>
        <v>1.73</v>
      </c>
      <c r="B114" s="41">
        <f t="shared" si="1"/>
        <v>2.99</v>
      </c>
      <c r="D114" s="41">
        <f>ROUND(A114/'[2]Q2- Q3'!F113,2)</f>
        <v>0.05</v>
      </c>
      <c r="H114" s="41">
        <f>ROUND(([3]Q4!E118 - [3]Q4!$N$11)^2,2)</f>
        <v>0.83</v>
      </c>
    </row>
    <row r="115" spans="1:8" x14ac:dyDescent="0.3">
      <c r="A115" s="41">
        <f>ABS([1]Q4!F118)</f>
        <v>0.23</v>
      </c>
      <c r="B115" s="41">
        <f t="shared" si="1"/>
        <v>0.05</v>
      </c>
      <c r="D115" s="41">
        <f>ROUND(A115/'[2]Q2- Q3'!F114,2)</f>
        <v>0.01</v>
      </c>
      <c r="H115" s="41">
        <f>ROUND(([3]Q4!E119 - [3]Q4!$N$11)^2,2)</f>
        <v>0.83</v>
      </c>
    </row>
    <row r="116" spans="1:8" x14ac:dyDescent="0.3">
      <c r="A116" s="41">
        <f>ABS([1]Q4!F119)</f>
        <v>2.09</v>
      </c>
      <c r="B116" s="41">
        <f t="shared" si="1"/>
        <v>4.37</v>
      </c>
      <c r="D116" s="41">
        <f>ROUND(A116/'[2]Q2- Q3'!F115,2)</f>
        <v>0.06</v>
      </c>
      <c r="H116" s="41">
        <f>ROUND(([3]Q4!E120 - [3]Q4!$N$11)^2,2)</f>
        <v>0.83</v>
      </c>
    </row>
    <row r="117" spans="1:8" x14ac:dyDescent="0.3">
      <c r="A117" s="41">
        <f>ABS([1]Q4!F120)</f>
        <v>0.34</v>
      </c>
      <c r="B117" s="41">
        <f t="shared" si="1"/>
        <v>0.12</v>
      </c>
      <c r="D117" s="41">
        <f>ROUND(A117/'[2]Q2- Q3'!F116,2)</f>
        <v>0.01</v>
      </c>
      <c r="H117" s="41">
        <f>ROUND(([3]Q4!E121 - [3]Q4!$N$11)^2,2)</f>
        <v>49</v>
      </c>
    </row>
    <row r="118" spans="1:8" x14ac:dyDescent="0.3">
      <c r="A118" s="41">
        <f>ABS([1]Q4!F121)</f>
        <v>0.68</v>
      </c>
      <c r="B118" s="41">
        <f t="shared" si="1"/>
        <v>0.46</v>
      </c>
      <c r="D118" s="41">
        <f>ROUND(A118/'[2]Q2- Q3'!F117,2)</f>
        <v>0.02</v>
      </c>
      <c r="H118" s="41">
        <f>ROUND(([3]Q4!E122 - [3]Q4!$N$11)^2,2)</f>
        <v>9.24</v>
      </c>
    </row>
    <row r="119" spans="1:8" x14ac:dyDescent="0.3">
      <c r="A119" s="41">
        <f>ABS([1]Q4!F122)</f>
        <v>2.13</v>
      </c>
      <c r="B119" s="41">
        <f t="shared" si="1"/>
        <v>4.54</v>
      </c>
      <c r="D119" s="41">
        <f>ROUND(A119/'[2]Q2- Q3'!F118,2)</f>
        <v>0.05</v>
      </c>
      <c r="H119" s="41">
        <f>ROUND(([3]Q4!E123 - [3]Q4!$N$11)^2,2)</f>
        <v>9.24</v>
      </c>
    </row>
    <row r="120" spans="1:8" x14ac:dyDescent="0.3">
      <c r="A120" s="41">
        <f>ABS([1]Q4!F123)</f>
        <v>3.27</v>
      </c>
      <c r="B120" s="41">
        <f t="shared" si="1"/>
        <v>10.69</v>
      </c>
      <c r="D120" s="41">
        <f>ROUND(A120/'[2]Q2- Q3'!F119,2)</f>
        <v>7.0000000000000007E-2</v>
      </c>
      <c r="H120" s="41">
        <f>ROUND(([3]Q4!E124 - [3]Q4!$N$11)^2,2)</f>
        <v>0.19</v>
      </c>
    </row>
    <row r="121" spans="1:8" x14ac:dyDescent="0.3">
      <c r="A121" s="41">
        <f>ABS([1]Q4!F124)</f>
        <v>0.26</v>
      </c>
      <c r="B121" s="41">
        <f t="shared" si="1"/>
        <v>7.0000000000000007E-2</v>
      </c>
      <c r="D121" s="41">
        <f>ROUND(A121/'[2]Q2- Q3'!F120,2)</f>
        <v>0.01</v>
      </c>
      <c r="H121" s="41">
        <f>ROUND(([3]Q4!E125 - [3]Q4!$N$11)^2,2)</f>
        <v>3.35</v>
      </c>
    </row>
    <row r="122" spans="1:8" x14ac:dyDescent="0.3">
      <c r="A122" s="41">
        <f>ABS([1]Q4!F125)</f>
        <v>0.56999999999999995</v>
      </c>
      <c r="B122" s="41">
        <f t="shared" si="1"/>
        <v>0.32</v>
      </c>
      <c r="D122" s="41">
        <f>ROUND(A122/'[2]Q2- Q3'!F121,2)</f>
        <v>0.01</v>
      </c>
      <c r="H122" s="41">
        <f>ROUND(([3]Q4!E126 - [3]Q4!$N$11)^2,2)</f>
        <v>1.93</v>
      </c>
    </row>
    <row r="123" spans="1:8" x14ac:dyDescent="0.3">
      <c r="A123" s="41">
        <f>ABS([1]Q4!F126)</f>
        <v>1.25</v>
      </c>
      <c r="B123" s="41">
        <f t="shared" si="1"/>
        <v>1.56</v>
      </c>
      <c r="D123" s="41">
        <f>ROUND(A123/'[2]Q2- Q3'!F122,2)</f>
        <v>0.03</v>
      </c>
      <c r="H123" s="41">
        <f>ROUND(([3]Q4!E127 - [3]Q4!$N$11)^2,2)</f>
        <v>2.79</v>
      </c>
    </row>
    <row r="124" spans="1:8" x14ac:dyDescent="0.3">
      <c r="A124" s="41">
        <f>ABS([1]Q4!F127)</f>
        <v>1.74</v>
      </c>
      <c r="B124" s="41">
        <f t="shared" si="1"/>
        <v>3.03</v>
      </c>
      <c r="D124" s="41">
        <f>ROUND(A124/'[2]Q2- Q3'!F123,2)</f>
        <v>0.05</v>
      </c>
      <c r="H124" s="41">
        <f>ROUND(([3]Q4!E128 - [3]Q4!$N$11)^2,2)</f>
        <v>2.79</v>
      </c>
    </row>
    <row r="125" spans="1:8" x14ac:dyDescent="0.3">
      <c r="A125" s="41">
        <f>ABS([1]Q4!F128)</f>
        <v>3.35</v>
      </c>
      <c r="B125" s="41">
        <f t="shared" si="1"/>
        <v>11.22</v>
      </c>
      <c r="D125" s="41">
        <f>ROUND(A125/'[2]Q2- Q3'!F124,2)</f>
        <v>0.09</v>
      </c>
      <c r="H125" s="41">
        <f>ROUND(([3]Q4!E129 - [3]Q4!$N$11)^2,2)</f>
        <v>2.79</v>
      </c>
    </row>
    <row r="126" spans="1:8" x14ac:dyDescent="0.3">
      <c r="A126" s="41">
        <f>ABS([1]Q4!F129)</f>
        <v>4.9800000000000004</v>
      </c>
      <c r="B126" s="41">
        <f t="shared" si="1"/>
        <v>24.8</v>
      </c>
      <c r="D126" s="41">
        <f>ROUND(A126/'[2]Q2- Q3'!F125,2)</f>
        <v>0.14000000000000001</v>
      </c>
      <c r="H126" s="41">
        <f>ROUND(([3]Q4!E130 - [3]Q4!$N$11)^2,2)</f>
        <v>7.18</v>
      </c>
    </row>
    <row r="127" spans="1:8" x14ac:dyDescent="0.3">
      <c r="A127" s="41">
        <f>ABS([1]Q4!F130)</f>
        <v>2.2000000000000002</v>
      </c>
      <c r="B127" s="41">
        <f t="shared" si="1"/>
        <v>4.84</v>
      </c>
      <c r="D127" s="41">
        <f>ROUND(A127/'[2]Q2- Q3'!F126,2)</f>
        <v>7.0000000000000007E-2</v>
      </c>
      <c r="H127" s="41">
        <f>ROUND(([3]Q4!E131 - [3]Q4!$N$11)^2,2)</f>
        <v>0.52</v>
      </c>
    </row>
    <row r="128" spans="1:8" x14ac:dyDescent="0.3">
      <c r="A128" s="41">
        <f>ABS([1]Q4!F131)</f>
        <v>4.4000000000000004</v>
      </c>
      <c r="B128" s="41">
        <f t="shared" si="1"/>
        <v>19.36</v>
      </c>
      <c r="D128" s="41">
        <f>ROUND(A128/'[2]Q2- Q3'!F127,2)</f>
        <v>0.14000000000000001</v>
      </c>
      <c r="H128" s="41">
        <f>ROUND(([3]Q4!E132 - [3]Q4!$N$11)^2,2)</f>
        <v>20.25</v>
      </c>
    </row>
    <row r="129" spans="1:8" x14ac:dyDescent="0.3">
      <c r="A129" s="41">
        <f>ABS([1]Q4!F132)</f>
        <v>0.36</v>
      </c>
      <c r="B129" s="41">
        <f t="shared" si="1"/>
        <v>0.13</v>
      </c>
      <c r="D129" s="41">
        <f>ROUND(A129/'[2]Q2- Q3'!F128,2)</f>
        <v>0.01</v>
      </c>
      <c r="H129" s="41">
        <f>ROUND(([3]Q4!E133 - [3]Q4!$N$11)^2,2)</f>
        <v>7.13</v>
      </c>
    </row>
    <row r="130" spans="1:8" x14ac:dyDescent="0.3">
      <c r="A130" s="41">
        <f>ABS([1]Q4!F133)</f>
        <v>3.87</v>
      </c>
      <c r="B130" s="41">
        <f t="shared" si="1"/>
        <v>14.98</v>
      </c>
      <c r="D130" s="41">
        <f>ROUND(A130/'[2]Q2- Q3'!F129,2)</f>
        <v>0.15</v>
      </c>
      <c r="H130" s="41">
        <f>ROUND(([3]Q4!E134 - [3]Q4!$N$11)^2,2)</f>
        <v>20.25</v>
      </c>
    </row>
    <row r="131" spans="1:8" x14ac:dyDescent="0.3">
      <c r="A131" s="41">
        <f>ABS([1]Q4!F134)</f>
        <v>0.26</v>
      </c>
      <c r="B131" s="41">
        <f t="shared" si="1"/>
        <v>7.0000000000000007E-2</v>
      </c>
      <c r="D131" s="41">
        <f>ROUND(A131/'[2]Q2- Q3'!F130,2)</f>
        <v>0.01</v>
      </c>
      <c r="H131" s="41">
        <f>ROUND(([3]Q4!E135 - [3]Q4!$N$11)^2,2)</f>
        <v>36.36</v>
      </c>
    </row>
    <row r="132" spans="1:8" x14ac:dyDescent="0.3">
      <c r="A132" s="41">
        <f>ABS([1]Q4!F135)</f>
        <v>4.3</v>
      </c>
      <c r="B132" s="41">
        <f t="shared" ref="B132:B195" si="2">ROUND(A132^2,2)</f>
        <v>18.489999999999998</v>
      </c>
      <c r="D132" s="41">
        <f>ROUND(A132/'[2]Q2- Q3'!F131,2)</f>
        <v>0.17</v>
      </c>
      <c r="H132" s="41">
        <f>ROUND(([3]Q4!E136 - [3]Q4!$N$11)^2,2)</f>
        <v>30.25</v>
      </c>
    </row>
    <row r="133" spans="1:8" x14ac:dyDescent="0.3">
      <c r="A133" s="41">
        <f>ABS([1]Q4!F136)</f>
        <v>4.1100000000000003</v>
      </c>
      <c r="B133" s="41">
        <f t="shared" si="2"/>
        <v>16.89</v>
      </c>
      <c r="D133" s="41">
        <f>ROUND(A133/'[2]Q2- Q3'!F132,2)</f>
        <v>0.15</v>
      </c>
      <c r="H133" s="41">
        <f>ROUND(([3]Q4!E137 - [3]Q4!$N$11)^2,2)</f>
        <v>0.02</v>
      </c>
    </row>
    <row r="134" spans="1:8" x14ac:dyDescent="0.3">
      <c r="A134" s="41">
        <f>ABS([1]Q4!F137)</f>
        <v>1.1599999999999999</v>
      </c>
      <c r="B134" s="41">
        <f t="shared" si="2"/>
        <v>1.35</v>
      </c>
      <c r="D134" s="41">
        <f>ROUND(A134/'[2]Q2- Q3'!F133,2)</f>
        <v>0.04</v>
      </c>
      <c r="H134" s="41">
        <f>ROUND(([3]Q4!E138 - [3]Q4!$N$11)^2,2)</f>
        <v>33.76</v>
      </c>
    </row>
    <row r="135" spans="1:8" x14ac:dyDescent="0.3">
      <c r="A135" s="41">
        <f>ABS([1]Q4!F138)</f>
        <v>1.85</v>
      </c>
      <c r="B135" s="41">
        <f t="shared" si="2"/>
        <v>3.42</v>
      </c>
      <c r="D135" s="41">
        <f>ROUND(A135/'[2]Q2- Q3'!F134,2)</f>
        <v>0.06</v>
      </c>
      <c r="H135" s="41">
        <f>ROUND(([3]Q4!E139 - [3]Q4!$N$11)^2,2)</f>
        <v>4.54</v>
      </c>
    </row>
    <row r="136" spans="1:8" x14ac:dyDescent="0.3">
      <c r="A136" s="41">
        <f>ABS([1]Q4!F139)</f>
        <v>0.12</v>
      </c>
      <c r="B136" s="41">
        <f t="shared" si="2"/>
        <v>0.01</v>
      </c>
      <c r="D136" s="41">
        <f>ROUND(A136/'[2]Q2- Q3'!F135,2)</f>
        <v>0</v>
      </c>
      <c r="H136" s="41">
        <f>ROUND(([3]Q4!E140 - [3]Q4!$N$11)^2,2)</f>
        <v>12.39</v>
      </c>
    </row>
    <row r="137" spans="1:8" x14ac:dyDescent="0.3">
      <c r="A137" s="41">
        <f>ABS([1]Q4!F140)</f>
        <v>10.07</v>
      </c>
      <c r="B137" s="41">
        <f t="shared" si="2"/>
        <v>101.4</v>
      </c>
      <c r="D137" s="41">
        <f>ROUND(A137/'[2]Q2- Q3'!F136,2)</f>
        <v>0.35</v>
      </c>
      <c r="H137" s="41">
        <f>ROUND(([3]Q4!E141 - [3]Q4!$N$11)^2,2)</f>
        <v>20.25</v>
      </c>
    </row>
    <row r="138" spans="1:8" x14ac:dyDescent="0.3">
      <c r="A138" s="41">
        <f>ABS([1]Q4!F141)</f>
        <v>1.95</v>
      </c>
      <c r="B138" s="41">
        <f t="shared" si="2"/>
        <v>3.8</v>
      </c>
      <c r="D138" s="41">
        <f>ROUND(A138/'[2]Q2- Q3'!F137,2)</f>
        <v>0.08</v>
      </c>
      <c r="H138" s="41">
        <f>ROUND(([3]Q4!E142 - [3]Q4!$N$11)^2,2)</f>
        <v>2.82</v>
      </c>
    </row>
    <row r="139" spans="1:8" x14ac:dyDescent="0.3">
      <c r="A139" s="41">
        <f>ABS([1]Q4!F142)</f>
        <v>2.65</v>
      </c>
      <c r="B139" s="41">
        <f t="shared" si="2"/>
        <v>7.02</v>
      </c>
      <c r="D139" s="41">
        <f>ROUND(A139/'[2]Q2- Q3'!F138,2)</f>
        <v>0.1</v>
      </c>
      <c r="H139" s="41">
        <f>ROUND(([3]Q4!E143 - [3]Q4!$N$11)^2,2)</f>
        <v>36.36</v>
      </c>
    </row>
    <row r="140" spans="1:8" x14ac:dyDescent="0.3">
      <c r="A140" s="41">
        <f>ABS([1]Q4!F143)</f>
        <v>3.35</v>
      </c>
      <c r="B140" s="41">
        <f t="shared" si="2"/>
        <v>11.22</v>
      </c>
      <c r="D140" s="41">
        <f>ROUND(A140/'[2]Q2- Q3'!F139,2)</f>
        <v>0.14000000000000001</v>
      </c>
      <c r="H140" s="41">
        <f>ROUND(([3]Q4!E144 - [3]Q4!$N$11)^2,2)</f>
        <v>30.25</v>
      </c>
    </row>
    <row r="141" spans="1:8" x14ac:dyDescent="0.3">
      <c r="A141" s="41">
        <f>ABS([1]Q4!F144)</f>
        <v>5.86</v>
      </c>
      <c r="B141" s="41">
        <f t="shared" si="2"/>
        <v>34.340000000000003</v>
      </c>
      <c r="D141" s="41">
        <f>ROUND(A141/'[2]Q2- Q3'!F140,2)</f>
        <v>0.23</v>
      </c>
      <c r="H141" s="41">
        <f>ROUND(([3]Q4!E145 - [3]Q4!$N$11)^2,2)</f>
        <v>0.02</v>
      </c>
    </row>
    <row r="142" spans="1:8" x14ac:dyDescent="0.3">
      <c r="A142" s="41">
        <f>ABS([1]Q4!F145)</f>
        <v>2.14</v>
      </c>
      <c r="B142" s="41">
        <f t="shared" si="2"/>
        <v>4.58</v>
      </c>
      <c r="D142" s="41">
        <f>ROUND(A142/'[2]Q2- Q3'!F141,2)</f>
        <v>7.0000000000000007E-2</v>
      </c>
      <c r="H142" s="41">
        <f>ROUND(([3]Q4!E146 - [3]Q4!$N$11)^2,2)</f>
        <v>33.76</v>
      </c>
    </row>
    <row r="143" spans="1:8" x14ac:dyDescent="0.3">
      <c r="A143" s="41">
        <f>ABS([1]Q4!F146)</f>
        <v>0.85</v>
      </c>
      <c r="B143" s="41">
        <f t="shared" si="2"/>
        <v>0.72</v>
      </c>
      <c r="D143" s="41">
        <f>ROUND(A143/'[2]Q2- Q3'!F142,2)</f>
        <v>0.03</v>
      </c>
      <c r="H143" s="41">
        <f>ROUND(([3]Q4!E147 - [3]Q4!$N$11)^2,2)</f>
        <v>4.54</v>
      </c>
    </row>
    <row r="144" spans="1:8" x14ac:dyDescent="0.3">
      <c r="A144" s="41">
        <f>ABS([1]Q4!F147)</f>
        <v>1.1000000000000001</v>
      </c>
      <c r="B144" s="41">
        <f t="shared" si="2"/>
        <v>1.21</v>
      </c>
      <c r="D144" s="41">
        <f>ROUND(A144/'[2]Q2- Q3'!F143,2)</f>
        <v>0.04</v>
      </c>
      <c r="H144" s="41">
        <f>ROUND(([3]Q4!E148 - [3]Q4!$N$11)^2,2)</f>
        <v>54.02</v>
      </c>
    </row>
    <row r="145" spans="1:8" x14ac:dyDescent="0.3">
      <c r="A145" s="41">
        <f>ABS([1]Q4!F148)</f>
        <v>2.2599999999999998</v>
      </c>
      <c r="B145" s="41">
        <f t="shared" si="2"/>
        <v>5.1100000000000003</v>
      </c>
      <c r="D145" s="41">
        <f>ROUND(A145/'[2]Q2- Q3'!F144,2)</f>
        <v>0.09</v>
      </c>
      <c r="H145" s="41">
        <f>ROUND(([3]Q4!E149 - [3]Q4!$N$11)^2,2)</f>
        <v>180.63</v>
      </c>
    </row>
    <row r="146" spans="1:8" x14ac:dyDescent="0.3">
      <c r="A146" s="41">
        <f>ABS([1]Q4!F149)</f>
        <v>7.96</v>
      </c>
      <c r="B146" s="41">
        <f t="shared" si="2"/>
        <v>63.36</v>
      </c>
      <c r="D146" s="41">
        <f>ROUND(A146/'[2]Q2- Q3'!F145,2)</f>
        <v>0.41</v>
      </c>
      <c r="H146" s="41">
        <f>ROUND(([3]Q4!E150 - [3]Q4!$N$11)^2,2)</f>
        <v>207.36</v>
      </c>
    </row>
    <row r="147" spans="1:8" x14ac:dyDescent="0.3">
      <c r="A147" s="41">
        <f>ABS([1]Q4!F150)</f>
        <v>3.79</v>
      </c>
      <c r="B147" s="41">
        <f t="shared" si="2"/>
        <v>14.36</v>
      </c>
      <c r="D147" s="41">
        <f>ROUND(A147/'[2]Q2- Q3'!F146,2)</f>
        <v>0.12</v>
      </c>
      <c r="H147" s="41">
        <f>ROUND(([3]Q4!E151 - [3]Q4!$N$11)^2,2)</f>
        <v>13.32</v>
      </c>
    </row>
    <row r="148" spans="1:8" x14ac:dyDescent="0.3">
      <c r="A148" s="41">
        <f>ABS([1]Q4!F151)</f>
        <v>1.1200000000000001</v>
      </c>
      <c r="B148" s="41">
        <f t="shared" si="2"/>
        <v>1.25</v>
      </c>
      <c r="D148" s="41">
        <f>ROUND(A148/'[2]Q2- Q3'!F147,2)</f>
        <v>0.05</v>
      </c>
      <c r="H148" s="41">
        <f>ROUND(([3]Q4!E152 - [3]Q4!$N$11)^2,2)</f>
        <v>13.32</v>
      </c>
    </row>
    <row r="149" spans="1:8" x14ac:dyDescent="0.3">
      <c r="A149" s="41">
        <f>ABS([1]Q4!F152)</f>
        <v>1.1200000000000001</v>
      </c>
      <c r="B149" s="41">
        <f t="shared" si="2"/>
        <v>1.25</v>
      </c>
      <c r="D149" s="41">
        <f>ROUND(A149/'[2]Q2- Q3'!F148,2)</f>
        <v>0.05</v>
      </c>
      <c r="H149" s="41">
        <f>ROUND(([3]Q4!E153 - [3]Q4!$N$11)^2,2)</f>
        <v>5.95</v>
      </c>
    </row>
    <row r="150" spans="1:8" x14ac:dyDescent="0.3">
      <c r="A150" s="41">
        <f>ABS([1]Q4!F153)</f>
        <v>5.69</v>
      </c>
      <c r="B150" s="41">
        <f t="shared" si="2"/>
        <v>32.380000000000003</v>
      </c>
      <c r="D150" s="41">
        <f>ROUND(A150/'[2]Q2- Q3'!F149,2)</f>
        <v>0.26</v>
      </c>
      <c r="H150" s="41">
        <f>ROUND(([3]Q4!E154 - [3]Q4!$N$11)^2,2)</f>
        <v>25</v>
      </c>
    </row>
    <row r="151" spans="1:8" x14ac:dyDescent="0.3">
      <c r="A151" s="41">
        <f>ABS([1]Q4!F154)</f>
        <v>0.44</v>
      </c>
      <c r="B151" s="41">
        <f t="shared" si="2"/>
        <v>0.19</v>
      </c>
      <c r="D151" s="41">
        <f>ROUND(A151/'[2]Q2- Q3'!F150,2)</f>
        <v>0.02</v>
      </c>
      <c r="H151" s="41">
        <f>ROUND(([3]Q4!E155 - [3]Q4!$N$11)^2,2)</f>
        <v>0.55000000000000004</v>
      </c>
    </row>
    <row r="152" spans="1:8" x14ac:dyDescent="0.3">
      <c r="A152" s="41">
        <f>ABS([1]Q4!F155)</f>
        <v>4.2</v>
      </c>
      <c r="B152" s="41">
        <f t="shared" si="2"/>
        <v>17.64</v>
      </c>
      <c r="D152" s="41">
        <f>ROUND(A152/'[2]Q2- Q3'!F151,2)</f>
        <v>0.19</v>
      </c>
      <c r="H152" s="41">
        <f>ROUND(([3]Q4!E156 - [3]Q4!$N$11)^2,2)</f>
        <v>25</v>
      </c>
    </row>
    <row r="153" spans="1:8" x14ac:dyDescent="0.3">
      <c r="A153" s="41">
        <f>ABS([1]Q4!F156)</f>
        <v>0.6</v>
      </c>
      <c r="B153" s="41">
        <f t="shared" si="2"/>
        <v>0.36</v>
      </c>
      <c r="D153" s="41">
        <f>ROUND(A153/'[2]Q2- Q3'!F152,2)</f>
        <v>0.03</v>
      </c>
      <c r="H153" s="41">
        <f>ROUND(([3]Q4!E157 - [3]Q4!$N$11)^2,2)</f>
        <v>77.97</v>
      </c>
    </row>
    <row r="154" spans="1:8" x14ac:dyDescent="0.3">
      <c r="A154" s="41">
        <f>ABS([1]Q4!F157)</f>
        <v>1.07</v>
      </c>
      <c r="B154" s="41">
        <f t="shared" si="2"/>
        <v>1.1399999999999999</v>
      </c>
      <c r="D154" s="41">
        <f>ROUND(A154/'[2]Q2- Q3'!F153,2)</f>
        <v>0.05</v>
      </c>
      <c r="H154" s="41">
        <f>ROUND(([3]Q4!E158 - [3]Q4!$N$11)^2,2)</f>
        <v>1.49</v>
      </c>
    </row>
    <row r="155" spans="1:8" x14ac:dyDescent="0.3">
      <c r="A155" s="41">
        <f>ABS([1]Q4!F158)</f>
        <v>4.4000000000000004</v>
      </c>
      <c r="B155" s="41">
        <f t="shared" si="2"/>
        <v>19.36</v>
      </c>
      <c r="D155" s="41">
        <f>ROUND(A155/'[2]Q2- Q3'!F154,2)</f>
        <v>0.24</v>
      </c>
      <c r="H155" s="41">
        <f>ROUND(([3]Q4!E159 - [3]Q4!$N$11)^2,2)</f>
        <v>28.62</v>
      </c>
    </row>
    <row r="156" spans="1:8" x14ac:dyDescent="0.3">
      <c r="A156" s="41">
        <f>ABS([1]Q4!F159)</f>
        <v>0.75</v>
      </c>
      <c r="B156" s="41">
        <f t="shared" si="2"/>
        <v>0.56000000000000005</v>
      </c>
      <c r="D156" s="41">
        <f>ROUND(A156/'[2]Q2- Q3'!F155,2)</f>
        <v>0.04</v>
      </c>
      <c r="H156" s="41">
        <f>ROUND(([3]Q4!E160 - [3]Q4!$N$11)^2,2)</f>
        <v>13.32</v>
      </c>
    </row>
    <row r="157" spans="1:8" x14ac:dyDescent="0.3">
      <c r="A157" s="41">
        <f>ABS([1]Q4!F160)</f>
        <v>1.1200000000000001</v>
      </c>
      <c r="B157" s="41">
        <f t="shared" si="2"/>
        <v>1.25</v>
      </c>
      <c r="D157" s="41">
        <f>ROUND(A157/'[2]Q2- Q3'!F156,2)</f>
        <v>0.05</v>
      </c>
      <c r="H157" s="41">
        <f>ROUND(([3]Q4!E161 - [3]Q4!$N$11)^2,2)</f>
        <v>13.32</v>
      </c>
    </row>
    <row r="158" spans="1:8" x14ac:dyDescent="0.3">
      <c r="A158" s="41">
        <f>ABS([1]Q4!F161)</f>
        <v>1.1200000000000001</v>
      </c>
      <c r="B158" s="41">
        <f t="shared" si="2"/>
        <v>1.25</v>
      </c>
      <c r="D158" s="41">
        <f>ROUND(A158/'[2]Q2- Q3'!F157,2)</f>
        <v>0.05</v>
      </c>
      <c r="H158" s="41">
        <f>ROUND(([3]Q4!E162 - [3]Q4!$N$11)^2,2)</f>
        <v>2.46</v>
      </c>
    </row>
    <row r="159" spans="1:8" x14ac:dyDescent="0.3">
      <c r="A159" s="41">
        <f>ABS([1]Q4!F162)</f>
        <v>5.0199999999999996</v>
      </c>
      <c r="B159" s="41">
        <f t="shared" si="2"/>
        <v>25.2</v>
      </c>
      <c r="D159" s="41">
        <f>ROUND(A159/'[2]Q2- Q3'!F158,2)</f>
        <v>0.23</v>
      </c>
      <c r="H159" s="41">
        <f>ROUND(([3]Q4!E163 - [3]Q4!$N$11)^2,2)</f>
        <v>49.7</v>
      </c>
    </row>
    <row r="160" spans="1:8" x14ac:dyDescent="0.3">
      <c r="A160" s="41">
        <f>ABS([1]Q4!F163)</f>
        <v>1.74</v>
      </c>
      <c r="B160" s="41">
        <f t="shared" si="2"/>
        <v>3.03</v>
      </c>
      <c r="D160" s="41">
        <f>ROUND(A160/'[2]Q2- Q3'!F159,2)</f>
        <v>0.08</v>
      </c>
      <c r="H160" s="41">
        <f>ROUND(([3]Q4!E164 - [3]Q4!$N$11)^2,2)</f>
        <v>13.32</v>
      </c>
    </row>
    <row r="161" spans="1:8" x14ac:dyDescent="0.3">
      <c r="A161" s="41">
        <f>ABS([1]Q4!F164)</f>
        <v>1.18</v>
      </c>
      <c r="B161" s="41">
        <f t="shared" si="2"/>
        <v>1.39</v>
      </c>
      <c r="D161" s="41">
        <f>ROUND(A161/'[2]Q2- Q3'!F160,2)</f>
        <v>0.05</v>
      </c>
      <c r="H161" s="41">
        <f>ROUND(([3]Q4!E165 - [3]Q4!$N$11)^2,2)</f>
        <v>5.95</v>
      </c>
    </row>
    <row r="162" spans="1:8" x14ac:dyDescent="0.3">
      <c r="A162" s="41">
        <f>ABS([1]Q4!F165)</f>
        <v>6.89</v>
      </c>
      <c r="B162" s="41">
        <f t="shared" si="2"/>
        <v>47.47</v>
      </c>
      <c r="D162" s="41">
        <f>ROUND(A162/'[2]Q2- Q3'!F161,2)</f>
        <v>0.32</v>
      </c>
      <c r="H162" s="41">
        <f>ROUND(([3]Q4!E166 - [3]Q4!$N$11)^2,2)</f>
        <v>25</v>
      </c>
    </row>
    <row r="163" spans="1:8" x14ac:dyDescent="0.3">
      <c r="A163" s="41">
        <f>ABS([1]Q4!F166)</f>
        <v>0.33</v>
      </c>
      <c r="B163" s="41">
        <f t="shared" si="2"/>
        <v>0.11</v>
      </c>
      <c r="D163" s="41">
        <f>ROUND(A163/'[2]Q2- Q3'!F162,2)</f>
        <v>0.02</v>
      </c>
      <c r="H163" s="41">
        <f>ROUND(([3]Q4!E167 - [3]Q4!$N$11)^2,2)</f>
        <v>77.97</v>
      </c>
    </row>
    <row r="164" spans="1:8" x14ac:dyDescent="0.3">
      <c r="A164" s="41">
        <f>ABS([1]Q4!F167)</f>
        <v>0.46</v>
      </c>
      <c r="B164" s="41">
        <f t="shared" si="2"/>
        <v>0.21</v>
      </c>
      <c r="D164" s="41">
        <f>ROUND(A164/'[2]Q2- Q3'!F163,2)</f>
        <v>0.02</v>
      </c>
      <c r="H164" s="41">
        <f>ROUND(([3]Q4!E168 - [3]Q4!$N$11)^2,2)</f>
        <v>1.49</v>
      </c>
    </row>
    <row r="165" spans="1:8" x14ac:dyDescent="0.3">
      <c r="A165" s="41">
        <f>ABS([1]Q4!F168)</f>
        <v>4.42</v>
      </c>
      <c r="B165" s="41">
        <f t="shared" si="2"/>
        <v>19.54</v>
      </c>
      <c r="D165" s="41">
        <f>ROUND(A165/'[2]Q2- Q3'!F164,2)</f>
        <v>0.25</v>
      </c>
      <c r="H165" s="41">
        <f>ROUND(([3]Q4!E169 - [3]Q4!$N$11)^2,2)</f>
        <v>0.02</v>
      </c>
    </row>
    <row r="166" spans="1:8" x14ac:dyDescent="0.3">
      <c r="A166" s="41">
        <f>ABS([1]Q4!F169)</f>
        <v>2.75</v>
      </c>
      <c r="B166" s="41">
        <f t="shared" si="2"/>
        <v>7.56</v>
      </c>
      <c r="D166" s="41">
        <f>ROUND(A166/'[2]Q2- Q3'!F165,2)</f>
        <v>0.13</v>
      </c>
      <c r="H166" s="41">
        <f>ROUND(([3]Q4!E170 - [3]Q4!$N$11)^2,2)</f>
        <v>49.7</v>
      </c>
    </row>
    <row r="167" spans="1:8" x14ac:dyDescent="0.3">
      <c r="A167" s="41">
        <f>ABS([1]Q4!F170)</f>
        <v>1.74</v>
      </c>
      <c r="B167" s="41">
        <f t="shared" si="2"/>
        <v>3.03</v>
      </c>
      <c r="D167" s="41">
        <f>ROUND(A167/'[2]Q2- Q3'!F166,2)</f>
        <v>0.08</v>
      </c>
      <c r="H167" s="41">
        <f>ROUND(([3]Q4!E171 - [3]Q4!$N$11)^2,2)</f>
        <v>13.32</v>
      </c>
    </row>
    <row r="168" spans="1:8" x14ac:dyDescent="0.3">
      <c r="A168" s="41">
        <f>ABS([1]Q4!F171)</f>
        <v>1.1599999999999999</v>
      </c>
      <c r="B168" s="41">
        <f t="shared" si="2"/>
        <v>1.35</v>
      </c>
      <c r="D168" s="41">
        <f>ROUND(A168/'[2]Q2- Q3'!F167,2)</f>
        <v>0.05</v>
      </c>
      <c r="H168" s="41">
        <f>ROUND(([3]Q4!E172 - [3]Q4!$N$11)^2,2)</f>
        <v>46.1</v>
      </c>
    </row>
    <row r="169" spans="1:8" x14ac:dyDescent="0.3">
      <c r="A169" s="41">
        <f>ABS([1]Q4!F172)</f>
        <v>1.85</v>
      </c>
      <c r="B169" s="41">
        <f t="shared" si="2"/>
        <v>3.42</v>
      </c>
      <c r="D169" s="41">
        <f>ROUND(A169/'[2]Q2- Q3'!F168,2)</f>
        <v>0.09</v>
      </c>
      <c r="H169" s="41">
        <f>ROUND(([3]Q4!E173 - [3]Q4!$N$11)^2,2)</f>
        <v>0</v>
      </c>
    </row>
    <row r="170" spans="1:8" x14ac:dyDescent="0.3">
      <c r="A170" s="41">
        <f>ABS([1]Q4!F173)</f>
        <v>0.04</v>
      </c>
      <c r="B170" s="41">
        <f t="shared" si="2"/>
        <v>0</v>
      </c>
      <c r="D170" s="41">
        <f>ROUND(A170/'[2]Q2- Q3'!F169,2)</f>
        <v>0</v>
      </c>
      <c r="H170" s="41">
        <f>ROUND(([3]Q4!E174 - [3]Q4!$N$11)^2,2)</f>
        <v>15.29</v>
      </c>
    </row>
    <row r="171" spans="1:8" x14ac:dyDescent="0.3">
      <c r="A171" s="41">
        <f>ABS([1]Q4!F174)</f>
        <v>1.95</v>
      </c>
      <c r="B171" s="41">
        <f t="shared" si="2"/>
        <v>3.8</v>
      </c>
      <c r="D171" s="41">
        <f>ROUND(A171/'[2]Q2- Q3'!F170,2)</f>
        <v>0.06</v>
      </c>
      <c r="H171" s="41">
        <f>ROUND(([3]Q4!E175 - [3]Q4!$N$11)^2,2)</f>
        <v>4.45</v>
      </c>
    </row>
    <row r="172" spans="1:8" x14ac:dyDescent="0.3">
      <c r="A172" s="41">
        <f>ABS([1]Q4!F175)</f>
        <v>0.23</v>
      </c>
      <c r="B172" s="41">
        <f t="shared" si="2"/>
        <v>0.05</v>
      </c>
      <c r="D172" s="41">
        <f>ROUND(A172/'[2]Q2- Q3'!F171,2)</f>
        <v>0.01</v>
      </c>
      <c r="H172" s="41">
        <f>ROUND(([3]Q4!E176 - [3]Q4!$N$11)^2,2)</f>
        <v>0.02</v>
      </c>
    </row>
    <row r="173" spans="1:8" x14ac:dyDescent="0.3">
      <c r="A173" s="41">
        <f>ABS([1]Q4!F176)</f>
        <v>4.49</v>
      </c>
      <c r="B173" s="41">
        <f t="shared" si="2"/>
        <v>20.16</v>
      </c>
      <c r="D173" s="41">
        <f>ROUND(A173/'[2]Q2- Q3'!F172,2)</f>
        <v>0.13</v>
      </c>
      <c r="H173" s="41">
        <f>ROUND(([3]Q4!E177 - [3]Q4!$N$11)^2,2)</f>
        <v>114.92</v>
      </c>
    </row>
    <row r="174" spans="1:8" x14ac:dyDescent="0.3">
      <c r="A174" s="41">
        <f>ABS([1]Q4!F177)</f>
        <v>0.6</v>
      </c>
      <c r="B174" s="41">
        <f t="shared" si="2"/>
        <v>0.36</v>
      </c>
      <c r="D174" s="41">
        <f>ROUND(A174/'[2]Q2- Q3'!F173,2)</f>
        <v>0.02</v>
      </c>
      <c r="H174" s="41">
        <f>ROUND(([3]Q4!E178 - [3]Q4!$N$11)^2,2)</f>
        <v>46.1</v>
      </c>
    </row>
    <row r="175" spans="1:8" x14ac:dyDescent="0.3">
      <c r="A175" s="41">
        <f>ABS([1]Q4!F178)</f>
        <v>0.89</v>
      </c>
      <c r="B175" s="41">
        <f t="shared" si="2"/>
        <v>0.79</v>
      </c>
      <c r="D175" s="41">
        <f>ROUND(A175/'[2]Q2- Q3'!F174,2)</f>
        <v>0.04</v>
      </c>
      <c r="H175" s="41">
        <f>ROUND(([3]Q4!E179 - [3]Q4!$N$11)^2,2)</f>
        <v>83.54</v>
      </c>
    </row>
    <row r="176" spans="1:8" x14ac:dyDescent="0.3">
      <c r="A176" s="41">
        <f>ABS([1]Q4!F179)</f>
        <v>3.06</v>
      </c>
      <c r="B176" s="41">
        <f t="shared" si="2"/>
        <v>9.36</v>
      </c>
      <c r="D176" s="41">
        <f>ROUND(A176/'[2]Q2- Q3'!F175,2)</f>
        <v>0.09</v>
      </c>
      <c r="H176" s="41">
        <f>ROUND(([3]Q4!E180 - [3]Q4!$N$11)^2,2)</f>
        <v>166.41</v>
      </c>
    </row>
    <row r="177" spans="1:8" x14ac:dyDescent="0.3">
      <c r="A177" s="41">
        <f>ABS([1]Q4!F180)</f>
        <v>6.07</v>
      </c>
      <c r="B177" s="41">
        <f t="shared" si="2"/>
        <v>36.840000000000003</v>
      </c>
      <c r="D177" s="41">
        <f>ROUND(A177/'[2]Q2- Q3'!F176,2)</f>
        <v>0.22</v>
      </c>
      <c r="H177" s="41">
        <f>ROUND(([3]Q4!E181 - [3]Q4!$N$11)^2,2)</f>
        <v>20.43</v>
      </c>
    </row>
    <row r="178" spans="1:8" x14ac:dyDescent="0.3">
      <c r="A178" s="41">
        <f>ABS([1]Q4!F181)</f>
        <v>3.81</v>
      </c>
      <c r="B178" s="41">
        <f t="shared" si="2"/>
        <v>14.52</v>
      </c>
      <c r="D178" s="41">
        <f>ROUND(A178/'[2]Q2- Q3'!F177,2)</f>
        <v>0.1</v>
      </c>
      <c r="H178" s="41">
        <f>ROUND(([3]Q4!E182 - [3]Q4!$N$11)^2,2)</f>
        <v>0.19</v>
      </c>
    </row>
    <row r="179" spans="1:8" x14ac:dyDescent="0.3">
      <c r="A179" s="41">
        <f>ABS([1]Q4!F182)</f>
        <v>4.53</v>
      </c>
      <c r="B179" s="41">
        <f t="shared" si="2"/>
        <v>20.52</v>
      </c>
      <c r="D179" s="41">
        <f>ROUND(A179/'[2]Q2- Q3'!F178,2)</f>
        <v>0.13</v>
      </c>
      <c r="H179" s="41">
        <f>ROUND(([3]Q4!E183 - [3]Q4!$N$11)^2,2)</f>
        <v>2.13</v>
      </c>
    </row>
    <row r="180" spans="1:8" x14ac:dyDescent="0.3">
      <c r="A180" s="41">
        <f>ABS([1]Q4!F183)</f>
        <v>1.19</v>
      </c>
      <c r="B180" s="41">
        <f t="shared" si="2"/>
        <v>1.42</v>
      </c>
      <c r="D180" s="41">
        <f>ROUND(A180/'[2]Q2- Q3'!F179,2)</f>
        <v>0.04</v>
      </c>
      <c r="H180" s="41">
        <f>ROUND(([3]Q4!E184 - [3]Q4!$N$11)^2,2)</f>
        <v>2.46</v>
      </c>
    </row>
    <row r="181" spans="1:8" x14ac:dyDescent="0.3">
      <c r="A181" s="41">
        <f>ABS([1]Q4!F184)</f>
        <v>1.79</v>
      </c>
      <c r="B181" s="41">
        <f t="shared" si="2"/>
        <v>3.2</v>
      </c>
      <c r="D181" s="41">
        <f>ROUND(A181/'[2]Q2- Q3'!F180,2)</f>
        <v>0.06</v>
      </c>
      <c r="H181" s="41">
        <f>ROUND(([3]Q4!E185 - [3]Q4!$N$11)^2,2)</f>
        <v>0.02</v>
      </c>
    </row>
    <row r="182" spans="1:8" x14ac:dyDescent="0.3">
      <c r="A182" s="41">
        <f>ABS([1]Q4!F185)</f>
        <v>0.27</v>
      </c>
      <c r="B182" s="41">
        <f t="shared" si="2"/>
        <v>7.0000000000000007E-2</v>
      </c>
      <c r="D182" s="41">
        <f>ROUND(A182/'[2]Q2- Q3'!F181,2)</f>
        <v>0.01</v>
      </c>
      <c r="H182" s="41">
        <f>ROUND(([3]Q4!E186 - [3]Q4!$N$11)^2,2)</f>
        <v>114.92</v>
      </c>
    </row>
    <row r="183" spans="1:8" x14ac:dyDescent="0.3">
      <c r="A183" s="41">
        <f>ABS([1]Q4!F186)</f>
        <v>8.6300000000000008</v>
      </c>
      <c r="B183" s="41">
        <f t="shared" si="2"/>
        <v>74.48</v>
      </c>
      <c r="D183" s="41">
        <f>ROUND(A183/'[2]Q2- Q3'!F182,2)</f>
        <v>0.25</v>
      </c>
      <c r="H183" s="41">
        <f>ROUND(([3]Q4!E187 - [3]Q4!$N$11)^2,2)</f>
        <v>13.32</v>
      </c>
    </row>
    <row r="184" spans="1:8" x14ac:dyDescent="0.3">
      <c r="A184" s="41">
        <f>ABS([1]Q4!F187)</f>
        <v>8.26</v>
      </c>
      <c r="B184" s="41">
        <f t="shared" si="2"/>
        <v>68.23</v>
      </c>
      <c r="D184" s="41">
        <f>ROUND(A184/'[2]Q2- Q3'!F183,2)</f>
        <v>0.25</v>
      </c>
      <c r="H184" s="41">
        <f>ROUND(([3]Q4!E188 - [3]Q4!$N$11)^2,2)</f>
        <v>144.24</v>
      </c>
    </row>
    <row r="185" spans="1:8" x14ac:dyDescent="0.3">
      <c r="A185" s="41">
        <f>ABS([1]Q4!F188)</f>
        <v>1.9</v>
      </c>
      <c r="B185" s="41">
        <f t="shared" si="2"/>
        <v>3.61</v>
      </c>
      <c r="D185" s="41">
        <f>ROUND(A185/'[2]Q2- Q3'!F184,2)</f>
        <v>0.09</v>
      </c>
      <c r="H185" s="41">
        <f>ROUND(([3]Q4!E189 - [3]Q4!$N$11)^2,2)</f>
        <v>3.35</v>
      </c>
    </row>
    <row r="186" spans="1:8" x14ac:dyDescent="0.3">
      <c r="A186" s="41">
        <f>ABS([1]Q4!F189)</f>
        <v>3.02</v>
      </c>
      <c r="B186" s="41">
        <f t="shared" si="2"/>
        <v>9.1199999999999992</v>
      </c>
      <c r="D186" s="41">
        <f>ROUND(A186/'[2]Q2- Q3'!F185,2)</f>
        <v>7.0000000000000007E-2</v>
      </c>
      <c r="H186" s="41">
        <f>ROUND(([3]Q4!E190 - [3]Q4!$N$11)^2,2)</f>
        <v>8.76</v>
      </c>
    </row>
    <row r="187" spans="1:8" x14ac:dyDescent="0.3">
      <c r="A187" s="41">
        <f>ABS([1]Q4!F190)</f>
        <v>2.23</v>
      </c>
      <c r="B187" s="41">
        <f t="shared" si="2"/>
        <v>4.97</v>
      </c>
      <c r="D187" s="41">
        <f>ROUND(A187/'[2]Q2- Q3'!F186,2)</f>
        <v>0.06</v>
      </c>
      <c r="H187" s="41">
        <f>ROUND(([3]Q4!E191 - [3]Q4!$N$11)^2,2)</f>
        <v>65.77</v>
      </c>
    </row>
    <row r="188" spans="1:8" x14ac:dyDescent="0.3">
      <c r="A188" s="41">
        <f>ABS([1]Q4!F191)</f>
        <v>3.29</v>
      </c>
      <c r="B188" s="41">
        <f t="shared" si="2"/>
        <v>10.82</v>
      </c>
      <c r="D188" s="41">
        <f>ROUND(A188/'[2]Q2- Q3'!F187,2)</f>
        <v>0.09</v>
      </c>
      <c r="H188" s="41">
        <f>ROUND(([3]Q4!E192 - [3]Q4!$N$11)^2,2)</f>
        <v>145.19999999999999</v>
      </c>
    </row>
    <row r="189" spans="1:8" x14ac:dyDescent="0.3">
      <c r="A189" s="41">
        <f>ABS([1]Q4!F192)</f>
        <v>3.16</v>
      </c>
      <c r="B189" s="41">
        <f t="shared" si="2"/>
        <v>9.99</v>
      </c>
      <c r="D189" s="41">
        <f>ROUND(A189/'[2]Q2- Q3'!F188,2)</f>
        <v>0.13</v>
      </c>
      <c r="H189" s="41">
        <f>ROUND(([3]Q4!E193 - [3]Q4!$N$11)^2,2)</f>
        <v>5.95</v>
      </c>
    </row>
    <row r="190" spans="1:8" x14ac:dyDescent="0.3">
      <c r="A190" s="41">
        <f>ABS([1]Q4!F193)</f>
        <v>0.16</v>
      </c>
      <c r="B190" s="41">
        <f t="shared" si="2"/>
        <v>0.03</v>
      </c>
      <c r="D190" s="41">
        <f>ROUND(A190/'[2]Q2- Q3'!F189,2)</f>
        <v>0</v>
      </c>
      <c r="H190" s="41">
        <f>ROUND(([3]Q4!E194 - [3]Q4!$N$11)^2,2)</f>
        <v>7.73</v>
      </c>
    </row>
    <row r="191" spans="1:8" x14ac:dyDescent="0.3">
      <c r="A191" s="41">
        <f>ABS([1]Q4!F194)</f>
        <v>2.9</v>
      </c>
      <c r="B191" s="41">
        <f t="shared" si="2"/>
        <v>8.41</v>
      </c>
      <c r="D191" s="41">
        <f>ROUND(A191/'[2]Q2- Q3'!F190,2)</f>
        <v>7.0000000000000007E-2</v>
      </c>
      <c r="H191" s="41">
        <f>ROUND(([3]Q4!E195 - [3]Q4!$N$11)^2,2)</f>
        <v>0.37</v>
      </c>
    </row>
    <row r="192" spans="1:8" x14ac:dyDescent="0.3">
      <c r="A192" s="41">
        <f>ABS([1]Q4!F195)</f>
        <v>0.81</v>
      </c>
      <c r="B192" s="41">
        <f t="shared" si="2"/>
        <v>0.66</v>
      </c>
      <c r="D192" s="41">
        <f>ROUND(A192/'[2]Q2- Q3'!F191,2)</f>
        <v>0.02</v>
      </c>
      <c r="H192" s="41">
        <f>ROUND(([3]Q4!E196 - [3]Q4!$N$11)^2,2)</f>
        <v>2.19</v>
      </c>
    </row>
    <row r="193" spans="1:8" x14ac:dyDescent="0.3">
      <c r="A193" s="41">
        <f>ABS([1]Q4!F196)</f>
        <v>0.71</v>
      </c>
      <c r="B193" s="41">
        <f t="shared" si="2"/>
        <v>0.5</v>
      </c>
      <c r="D193" s="41">
        <f>ROUND(A193/'[2]Q2- Q3'!F192,2)</f>
        <v>0.02</v>
      </c>
      <c r="H193" s="41">
        <f>ROUND(([3]Q4!E197 - [3]Q4!$N$11)^2,2)</f>
        <v>0.83</v>
      </c>
    </row>
    <row r="194" spans="1:8" x14ac:dyDescent="0.3">
      <c r="A194" s="41">
        <f>ABS([1]Q4!F197)</f>
        <v>0.28999999999999998</v>
      </c>
      <c r="B194" s="41">
        <f t="shared" si="2"/>
        <v>0.08</v>
      </c>
      <c r="D194" s="41">
        <f>ROUND(A194/'[2]Q2- Q3'!F193,2)</f>
        <v>0.01</v>
      </c>
      <c r="H194" s="41">
        <f>ROUND(([3]Q4!E198 - [3]Q4!$N$11)^2,2)</f>
        <v>0.83</v>
      </c>
    </row>
    <row r="195" spans="1:8" x14ac:dyDescent="0.3">
      <c r="A195" s="41">
        <f>ABS([1]Q4!F198)</f>
        <v>4.3</v>
      </c>
      <c r="B195" s="41">
        <f t="shared" si="2"/>
        <v>18.489999999999998</v>
      </c>
      <c r="D195" s="41">
        <f>ROUND(A195/'[2]Q2- Q3'!F194,2)</f>
        <v>0.12</v>
      </c>
      <c r="H195" s="41">
        <f>ROUND(([3]Q4!E199 - [3]Q4!$N$11)^2,2)</f>
        <v>26.83</v>
      </c>
    </row>
    <row r="196" spans="1:8" x14ac:dyDescent="0.3">
      <c r="A196" s="41">
        <f>ABS([1]Q4!F199)</f>
        <v>7.0000000000000007E-2</v>
      </c>
      <c r="B196" s="41">
        <f t="shared" ref="B196:B246" si="3">ROUND(A196^2,2)</f>
        <v>0</v>
      </c>
      <c r="D196" s="41">
        <f>ROUND(A196/'[2]Q2- Q3'!F195,2)</f>
        <v>0</v>
      </c>
      <c r="H196" s="41">
        <f>ROUND(([3]Q4!E200 - [3]Q4!$N$11)^2,2)</f>
        <v>66.91</v>
      </c>
    </row>
    <row r="197" spans="1:8" x14ac:dyDescent="0.3">
      <c r="A197" s="41">
        <f>ABS([1]Q4!F200)</f>
        <v>9.98</v>
      </c>
      <c r="B197" s="41">
        <f t="shared" si="3"/>
        <v>99.6</v>
      </c>
      <c r="D197" s="41">
        <f>ROUND(A197/'[2]Q2- Q3'!F196,2)</f>
        <v>0.35</v>
      </c>
      <c r="H197" s="41">
        <f>ROUND(([3]Q4!E201 - [3]Q4!$N$11)^2,2)</f>
        <v>20.43</v>
      </c>
    </row>
    <row r="198" spans="1:8" x14ac:dyDescent="0.3">
      <c r="A198" s="41">
        <f>ABS([1]Q4!F201)</f>
        <v>4.63</v>
      </c>
      <c r="B198" s="41">
        <f t="shared" si="3"/>
        <v>21.44</v>
      </c>
      <c r="D198" s="41">
        <f>ROUND(A198/'[2]Q2- Q3'!F197,2)</f>
        <v>0.14000000000000001</v>
      </c>
      <c r="H198" s="41">
        <f>ROUND(([3]Q4!E202 - [3]Q4!$N$11)^2,2)</f>
        <v>15.68</v>
      </c>
    </row>
    <row r="199" spans="1:8" x14ac:dyDescent="0.3">
      <c r="A199" s="41">
        <f>ABS([1]Q4!F202)</f>
        <v>0.14000000000000001</v>
      </c>
      <c r="B199" s="41">
        <f t="shared" si="3"/>
        <v>0.02</v>
      </c>
      <c r="D199" s="41">
        <f>ROUND(A199/'[2]Q2- Q3'!F198,2)</f>
        <v>0.01</v>
      </c>
      <c r="H199" s="41">
        <f>ROUND(([3]Q4!E203 - [3]Q4!$N$11)^2,2)</f>
        <v>0</v>
      </c>
    </row>
    <row r="200" spans="1:8" x14ac:dyDescent="0.3">
      <c r="A200" s="41">
        <f>ABS([1]Q4!F203)</f>
        <v>1.02</v>
      </c>
      <c r="B200" s="41">
        <f t="shared" si="3"/>
        <v>1.04</v>
      </c>
      <c r="D200" s="41">
        <f>ROUND(A200/'[2]Q2- Q3'!F199,2)</f>
        <v>0.04</v>
      </c>
      <c r="H200" s="41">
        <f>ROUND(([3]Q4!E204 - [3]Q4!$N$11)^2,2)</f>
        <v>6.71</v>
      </c>
    </row>
    <row r="201" spans="1:8" x14ac:dyDescent="0.3">
      <c r="A201" s="41">
        <f>ABS([1]Q4!F204)</f>
        <v>0.45</v>
      </c>
      <c r="B201" s="41">
        <f t="shared" si="3"/>
        <v>0.2</v>
      </c>
      <c r="D201" s="41">
        <f>ROUND(A201/'[2]Q2- Q3'!F200,2)</f>
        <v>0.02</v>
      </c>
      <c r="H201" s="41">
        <f>ROUND(([3]Q4!E205 - [3]Q4!$N$11)^2,2)</f>
        <v>31.7</v>
      </c>
    </row>
    <row r="202" spans="1:8" x14ac:dyDescent="0.3">
      <c r="A202" s="41">
        <f>ABS([1]Q4!F205)</f>
        <v>4.3099999999999996</v>
      </c>
      <c r="B202" s="41">
        <f t="shared" si="3"/>
        <v>18.579999999999998</v>
      </c>
      <c r="D202" s="41">
        <f>ROUND(A202/'[2]Q2- Q3'!F201,2)</f>
        <v>0.15</v>
      </c>
      <c r="H202" s="41">
        <f>ROUND(([3]Q4!E206 - [3]Q4!$N$11)^2,2)</f>
        <v>46.1</v>
      </c>
    </row>
    <row r="203" spans="1:8" x14ac:dyDescent="0.3">
      <c r="A203" s="41">
        <f>ABS([1]Q4!F206)</f>
        <v>1.66</v>
      </c>
      <c r="B203" s="41">
        <f t="shared" si="3"/>
        <v>2.76</v>
      </c>
      <c r="D203" s="41">
        <f>ROUND(A203/'[2]Q2- Q3'!F202,2)</f>
        <v>0.08</v>
      </c>
      <c r="H203" s="41">
        <f>ROUND(([3]Q4!E207 - [3]Q4!$N$11)^2,2)</f>
        <v>83.54</v>
      </c>
    </row>
    <row r="204" spans="1:8" x14ac:dyDescent="0.3">
      <c r="A204" s="41">
        <f>ABS([1]Q4!F207)</f>
        <v>3.86</v>
      </c>
      <c r="B204" s="41">
        <f t="shared" si="3"/>
        <v>14.9</v>
      </c>
      <c r="D204" s="41">
        <f>ROUND(A204/'[2]Q2- Q3'!F203,2)</f>
        <v>0.12</v>
      </c>
      <c r="H204" s="41">
        <f>ROUND(([3]Q4!E208 - [3]Q4!$N$11)^2,2)</f>
        <v>35.28</v>
      </c>
    </row>
    <row r="205" spans="1:8" x14ac:dyDescent="0.3">
      <c r="A205" s="41">
        <f>ABS([1]Q4!F208)</f>
        <v>3.07</v>
      </c>
      <c r="B205" s="41">
        <f t="shared" si="3"/>
        <v>9.42</v>
      </c>
      <c r="D205" s="41">
        <f>ROUND(A205/'[2]Q2- Q3'!F204,2)</f>
        <v>0.11</v>
      </c>
      <c r="H205" s="41">
        <f>ROUND(([3]Q4!E209 - [3]Q4!$N$11)^2,2)</f>
        <v>0.19</v>
      </c>
    </row>
    <row r="206" spans="1:8" x14ac:dyDescent="0.3">
      <c r="A206" s="41">
        <f>ABS([1]Q4!F209)</f>
        <v>4.74</v>
      </c>
      <c r="B206" s="41">
        <f t="shared" si="3"/>
        <v>22.47</v>
      </c>
      <c r="D206" s="41">
        <f>ROUND(A206/'[2]Q2- Q3'!F205,2)</f>
        <v>0.14000000000000001</v>
      </c>
      <c r="H206" s="41">
        <f>ROUND(([3]Q4!E210 - [3]Q4!$N$11)^2,2)</f>
        <v>2.13</v>
      </c>
    </row>
    <row r="207" spans="1:8" x14ac:dyDescent="0.3">
      <c r="A207" s="41">
        <f>ABS([1]Q4!F210)</f>
        <v>0.86</v>
      </c>
      <c r="B207" s="41">
        <f t="shared" si="3"/>
        <v>0.74</v>
      </c>
      <c r="D207" s="41">
        <f>ROUND(A207/'[2]Q2- Q3'!F206,2)</f>
        <v>0.03</v>
      </c>
      <c r="H207" s="41">
        <f>ROUND(([3]Q4!E211 - [3]Q4!$N$11)^2,2)</f>
        <v>86.68</v>
      </c>
    </row>
    <row r="208" spans="1:8" x14ac:dyDescent="0.3">
      <c r="A208" s="41">
        <f>ABS([1]Q4!F211)</f>
        <v>10.9</v>
      </c>
      <c r="B208" s="41">
        <f t="shared" si="3"/>
        <v>118.81</v>
      </c>
      <c r="D208" s="41">
        <f>ROUND(A208/'[2]Q2- Q3'!F207,2)</f>
        <v>0.38</v>
      </c>
      <c r="H208" s="41">
        <f>ROUND(([3]Q4!E212 - [3]Q4!$N$11)^2,2)</f>
        <v>0.37</v>
      </c>
    </row>
    <row r="209" spans="1:8" x14ac:dyDescent="0.3">
      <c r="A209" s="41">
        <f>ABS([1]Q4!F212)</f>
        <v>3.74</v>
      </c>
      <c r="B209" s="41">
        <f t="shared" si="3"/>
        <v>13.99</v>
      </c>
      <c r="D209" s="41">
        <f>ROUND(A209/'[2]Q2- Q3'!F208,2)</f>
        <v>0.12</v>
      </c>
      <c r="H209" s="41">
        <f>ROUND(([3]Q4!E213 - [3]Q4!$N$11)^2,2)</f>
        <v>42.25</v>
      </c>
    </row>
    <row r="210" spans="1:8" x14ac:dyDescent="0.3">
      <c r="A210" s="41">
        <f>ABS([1]Q4!F213)</f>
        <v>0.44</v>
      </c>
      <c r="B210" s="41">
        <f t="shared" si="3"/>
        <v>0.19</v>
      </c>
      <c r="D210" s="41">
        <f>ROUND(A210/'[2]Q2- Q3'!F209,2)</f>
        <v>0.02</v>
      </c>
      <c r="H210" s="41">
        <f>ROUND(([3]Q4!E214 - [3]Q4!$N$11)^2,2)</f>
        <v>9.5500000000000007</v>
      </c>
    </row>
    <row r="211" spans="1:8" x14ac:dyDescent="0.3">
      <c r="A211" s="41">
        <f>ABS([1]Q4!F214)</f>
        <v>3.73</v>
      </c>
      <c r="B211" s="41">
        <f t="shared" si="3"/>
        <v>13.91</v>
      </c>
      <c r="D211" s="41">
        <f>ROUND(A211/'[2]Q2- Q3'!F210,2)</f>
        <v>0.15</v>
      </c>
      <c r="H211" s="41">
        <f>ROUND(([3]Q4!E215 - [3]Q4!$N$11)^2,2)</f>
        <v>0.49</v>
      </c>
    </row>
    <row r="212" spans="1:8" x14ac:dyDescent="0.3">
      <c r="A212" s="41">
        <f>ABS([1]Q4!F215)</f>
        <v>0.67</v>
      </c>
      <c r="B212" s="41">
        <f t="shared" si="3"/>
        <v>0.45</v>
      </c>
      <c r="D212" s="41">
        <f>ROUND(A212/'[2]Q2- Q3'!F211,2)</f>
        <v>0.03</v>
      </c>
      <c r="H212" s="41">
        <f>ROUND(([3]Q4!E216 - [3]Q4!$N$11)^2,2)</f>
        <v>84.27</v>
      </c>
    </row>
    <row r="213" spans="1:8" x14ac:dyDescent="0.3">
      <c r="A213" s="41">
        <f>ABS([1]Q4!F216)</f>
        <v>1.91</v>
      </c>
      <c r="B213" s="41">
        <f t="shared" si="3"/>
        <v>3.65</v>
      </c>
      <c r="D213" s="41">
        <f>ROUND(A213/'[2]Q2- Q3'!F212,2)</f>
        <v>7.0000000000000007E-2</v>
      </c>
      <c r="H213" s="41">
        <f>ROUND(([3]Q4!E217 - [3]Q4!$N$11)^2,2)</f>
        <v>8.76</v>
      </c>
    </row>
    <row r="214" spans="1:8" x14ac:dyDescent="0.3">
      <c r="A214" s="41">
        <f>ABS([1]Q4!F217)</f>
        <v>1.26</v>
      </c>
      <c r="B214" s="41">
        <f t="shared" si="3"/>
        <v>1.59</v>
      </c>
      <c r="D214" s="41">
        <f>ROUND(A214/'[2]Q2- Q3'!F213,2)</f>
        <v>0.03</v>
      </c>
      <c r="H214" s="41">
        <f>ROUND(([3]Q4!E218 - [3]Q4!$N$11)^2,2)</f>
        <v>40.58</v>
      </c>
    </row>
    <row r="215" spans="1:8" x14ac:dyDescent="0.3">
      <c r="A215" s="41">
        <f>ABS([1]Q4!F218)</f>
        <v>3.82</v>
      </c>
      <c r="B215" s="41">
        <f t="shared" si="3"/>
        <v>14.59</v>
      </c>
      <c r="D215" s="41">
        <f>ROUND(A215/'[2]Q2- Q3'!F214,2)</f>
        <v>0.11</v>
      </c>
      <c r="H215" s="41">
        <f>ROUND(([3]Q4!E219 - [3]Q4!$N$11)^2,2)</f>
        <v>4.54</v>
      </c>
    </row>
    <row r="216" spans="1:8" x14ac:dyDescent="0.3">
      <c r="A216" s="41">
        <f>ABS([1]Q4!F219)</f>
        <v>2.67</v>
      </c>
      <c r="B216" s="41">
        <f t="shared" si="3"/>
        <v>7.13</v>
      </c>
      <c r="D216" s="41">
        <f>ROUND(A216/'[2]Q2- Q3'!F215,2)</f>
        <v>0.11</v>
      </c>
      <c r="H216" s="41">
        <f>ROUND(([3]Q4!E220 - [3]Q4!$N$11)^2,2)</f>
        <v>43.16</v>
      </c>
    </row>
    <row r="217" spans="1:8" x14ac:dyDescent="0.3">
      <c r="A217" s="41">
        <f>ABS([1]Q4!F220)</f>
        <v>2.7</v>
      </c>
      <c r="B217" s="41">
        <f t="shared" si="3"/>
        <v>7.29</v>
      </c>
      <c r="D217" s="41">
        <f>ROUND(A217/'[2]Q2- Q3'!F216,2)</f>
        <v>0.11</v>
      </c>
      <c r="H217" s="41">
        <f>ROUND(([3]Q4!E221 - [3]Q4!$N$11)^2,2)</f>
        <v>0.83</v>
      </c>
    </row>
    <row r="218" spans="1:8" x14ac:dyDescent="0.3">
      <c r="A218" s="41">
        <f>ABS([1]Q4!F221)</f>
        <v>0.72</v>
      </c>
      <c r="B218" s="41">
        <f t="shared" si="3"/>
        <v>0.52</v>
      </c>
      <c r="D218" s="41">
        <f>ROUND(A218/'[2]Q2- Q3'!F217,2)</f>
        <v>0.02</v>
      </c>
      <c r="H218" s="41">
        <f>ROUND(([3]Q4!E222 - [3]Q4!$N$11)^2,2)</f>
        <v>0.83</v>
      </c>
    </row>
    <row r="219" spans="1:8" x14ac:dyDescent="0.3">
      <c r="A219" s="41">
        <f>ABS([1]Q4!F222)</f>
        <v>2.2599999999999998</v>
      </c>
      <c r="B219" s="41">
        <f t="shared" si="3"/>
        <v>5.1100000000000003</v>
      </c>
      <c r="D219" s="41">
        <f>ROUND(A219/'[2]Q2- Q3'!F218,2)</f>
        <v>7.0000000000000007E-2</v>
      </c>
      <c r="H219" s="41">
        <f>ROUND(([3]Q4!E223 - [3]Q4!$N$11)^2,2)</f>
        <v>27.67</v>
      </c>
    </row>
    <row r="220" spans="1:8" x14ac:dyDescent="0.3">
      <c r="A220" s="41">
        <f>ABS([1]Q4!F223)</f>
        <v>2.0099999999999998</v>
      </c>
      <c r="B220" s="41">
        <f t="shared" si="3"/>
        <v>4.04</v>
      </c>
      <c r="D220" s="41">
        <f>ROUND(A220/'[2]Q2- Q3'!F219,2)</f>
        <v>0.06</v>
      </c>
      <c r="H220" s="41">
        <f>ROUND(([3]Q4!E224 - [3]Q4!$N$11)^2,2)</f>
        <v>3.65</v>
      </c>
    </row>
    <row r="221" spans="1:8" x14ac:dyDescent="0.3">
      <c r="A221" s="41">
        <f>ABS([1]Q4!F224)</f>
        <v>4.04</v>
      </c>
      <c r="B221" s="41">
        <f t="shared" si="3"/>
        <v>16.32</v>
      </c>
      <c r="D221" s="41">
        <f>ROUND(A221/'[2]Q2- Q3'!F220,2)</f>
        <v>0.1</v>
      </c>
      <c r="H221" s="41">
        <f>ROUND(([3]Q4!E225 - [3]Q4!$N$11)^2,2)</f>
        <v>9.5500000000000007</v>
      </c>
    </row>
    <row r="222" spans="1:8" x14ac:dyDescent="0.3">
      <c r="A222" s="41">
        <f>ABS([1]Q4!F225)</f>
        <v>4.1100000000000003</v>
      </c>
      <c r="B222" s="41">
        <f t="shared" si="3"/>
        <v>16.89</v>
      </c>
      <c r="D222" s="41">
        <f>ROUND(A222/'[2]Q2- Q3'!F221,2)</f>
        <v>0.12</v>
      </c>
      <c r="H222" s="41">
        <f>ROUND(([3]Q4!E226 - [3]Q4!$N$11)^2,2)</f>
        <v>2.79</v>
      </c>
    </row>
    <row r="223" spans="1:8" x14ac:dyDescent="0.3">
      <c r="A223" s="41">
        <f>ABS([1]Q4!F226)</f>
        <v>2.3199999999999998</v>
      </c>
      <c r="B223" s="41">
        <f t="shared" si="3"/>
        <v>5.38</v>
      </c>
      <c r="D223" s="41">
        <f>ROUND(A223/'[2]Q2- Q3'!F222,2)</f>
        <v>7.0000000000000007E-2</v>
      </c>
      <c r="H223" s="41">
        <f>ROUND(([3]Q4!E227 - [3]Q4!$N$11)^2,2)</f>
        <v>2.79</v>
      </c>
    </row>
    <row r="224" spans="1:8" x14ac:dyDescent="0.3">
      <c r="A224" s="41">
        <f>ABS([1]Q4!F227)</f>
        <v>1.36</v>
      </c>
      <c r="B224" s="41">
        <f t="shared" si="3"/>
        <v>1.85</v>
      </c>
      <c r="D224" s="41">
        <f>ROUND(A224/'[2]Q2- Q3'!F223,2)</f>
        <v>0.04</v>
      </c>
      <c r="H224" s="41">
        <f>ROUND(([3]Q4!E228 - [3]Q4!$N$11)^2,2)</f>
        <v>2.79</v>
      </c>
    </row>
    <row r="225" spans="1:8" x14ac:dyDescent="0.3">
      <c r="A225" s="41">
        <f>ABS([1]Q4!F228)</f>
        <v>2.0699999999999998</v>
      </c>
      <c r="B225" s="41">
        <f t="shared" si="3"/>
        <v>4.28</v>
      </c>
      <c r="D225" s="41">
        <f>ROUND(A225/'[2]Q2- Q3'!F224,2)</f>
        <v>0.06</v>
      </c>
      <c r="H225" s="41">
        <f>ROUND(([3]Q4!E229 - [3]Q4!$N$11)^2,2)</f>
        <v>2.79</v>
      </c>
    </row>
    <row r="226" spans="1:8" x14ac:dyDescent="0.3">
      <c r="A226" s="41">
        <f>ABS([1]Q4!F229)</f>
        <v>2.89</v>
      </c>
      <c r="B226" s="41">
        <f t="shared" si="3"/>
        <v>8.35</v>
      </c>
      <c r="D226" s="41">
        <f>ROUND(A226/'[2]Q2- Q3'!F225,2)</f>
        <v>7.0000000000000007E-2</v>
      </c>
      <c r="H226" s="41">
        <f>ROUND(([3]Q4!E230 - [3]Q4!$N$11)^2,2)</f>
        <v>9.67</v>
      </c>
    </row>
    <row r="227" spans="1:8" x14ac:dyDescent="0.3">
      <c r="A227" s="41">
        <f>ABS([1]Q4!F230)</f>
        <v>0.94</v>
      </c>
      <c r="B227" s="41">
        <f t="shared" si="3"/>
        <v>0.88</v>
      </c>
      <c r="D227" s="41">
        <f>ROUND(A227/'[2]Q2- Q3'!F226,2)</f>
        <v>0.03</v>
      </c>
      <c r="H227" s="41">
        <f>ROUND(([3]Q4!E231 - [3]Q4!$N$11)^2,2)</f>
        <v>0</v>
      </c>
    </row>
    <row r="228" spans="1:8" x14ac:dyDescent="0.3">
      <c r="A228" s="41">
        <f>ABS([1]Q4!F231)</f>
        <v>5.0599999999999996</v>
      </c>
      <c r="B228" s="41">
        <f t="shared" si="3"/>
        <v>25.6</v>
      </c>
      <c r="D228" s="41">
        <f>ROUND(A228/'[2]Q2- Q3'!F227,2)</f>
        <v>0.15</v>
      </c>
      <c r="H228" s="41">
        <f>ROUND(([3]Q4!E232 - [3]Q4!$N$11)^2,2)</f>
        <v>6.81</v>
      </c>
    </row>
    <row r="229" spans="1:8" x14ac:dyDescent="0.3">
      <c r="A229" s="41">
        <f>ABS([1]Q4!F232)</f>
        <v>0.87</v>
      </c>
      <c r="B229" s="41">
        <f t="shared" si="3"/>
        <v>0.76</v>
      </c>
      <c r="D229" s="41">
        <f>ROUND(A229/'[2]Q2- Q3'!F228,2)</f>
        <v>0.03</v>
      </c>
      <c r="H229" s="41">
        <f>ROUND(([3]Q4!E233 - [3]Q4!$N$11)^2,2)</f>
        <v>37.58</v>
      </c>
    </row>
    <row r="230" spans="1:8" x14ac:dyDescent="0.3">
      <c r="A230" s="41">
        <f>ABS([1]Q4!F233)</f>
        <v>9.1</v>
      </c>
      <c r="B230" s="41">
        <f t="shared" si="3"/>
        <v>82.81</v>
      </c>
      <c r="D230" s="41">
        <f>ROUND(A230/'[2]Q2- Q3'!F229,2)</f>
        <v>0.27</v>
      </c>
      <c r="H230" s="41">
        <f>ROUND(([3]Q4!E234 - [3]Q4!$N$11)^2,2)</f>
        <v>7.51</v>
      </c>
    </row>
    <row r="231" spans="1:8" x14ac:dyDescent="0.3">
      <c r="A231" s="41">
        <f>ABS([1]Q4!F234)</f>
        <v>3.86</v>
      </c>
      <c r="B231" s="41">
        <f t="shared" si="3"/>
        <v>14.9</v>
      </c>
      <c r="D231" s="41">
        <f>ROUND(A231/'[2]Q2- Q3'!F230,2)</f>
        <v>0.08</v>
      </c>
      <c r="H231" s="41">
        <f>ROUND(([3]Q4!E235 - [3]Q4!$N$11)^2,2)</f>
        <v>89.11</v>
      </c>
    </row>
    <row r="232" spans="1:8" x14ac:dyDescent="0.3">
      <c r="A232" s="41">
        <f>ABS([1]Q4!F235)</f>
        <v>13.97</v>
      </c>
      <c r="B232" s="41">
        <f t="shared" si="3"/>
        <v>195.16</v>
      </c>
      <c r="D232" s="41">
        <f>ROUND(A232/'[2]Q2- Q3'!F231,2)</f>
        <v>0.28000000000000003</v>
      </c>
      <c r="H232" s="41">
        <f>ROUND(([3]Q4!E236 - [3]Q4!$N$11)^2,2)</f>
        <v>2.31</v>
      </c>
    </row>
    <row r="233" spans="1:8" x14ac:dyDescent="0.3">
      <c r="A233" s="41">
        <f>ABS([1]Q4!F236)</f>
        <v>0.7</v>
      </c>
      <c r="B233" s="41">
        <f t="shared" si="3"/>
        <v>0.49</v>
      </c>
      <c r="D233" s="41">
        <f>ROUND(A233/'[2]Q2- Q3'!F232,2)</f>
        <v>0.03</v>
      </c>
      <c r="H233" s="41">
        <f>ROUND(([3]Q4!E237 - [3]Q4!$N$11)^2,2)</f>
        <v>95.84</v>
      </c>
    </row>
    <row r="234" spans="1:8" x14ac:dyDescent="0.3">
      <c r="A234" s="41">
        <f>ABS([1]Q4!F237)</f>
        <v>10.83</v>
      </c>
      <c r="B234" s="41">
        <f t="shared" si="3"/>
        <v>117.29</v>
      </c>
      <c r="D234" s="41">
        <f>ROUND(A234/'[2]Q2- Q3'!F233,2)</f>
        <v>0.45</v>
      </c>
      <c r="H234" s="41">
        <f>ROUND(([3]Q4!E238 - [3]Q4!$N$11)^2,2)</f>
        <v>5.95</v>
      </c>
    </row>
    <row r="235" spans="1:8" x14ac:dyDescent="0.3">
      <c r="A235" s="41">
        <f>ABS([1]Q4!F238)</f>
        <v>0.19</v>
      </c>
      <c r="B235" s="41">
        <f t="shared" si="3"/>
        <v>0.04</v>
      </c>
      <c r="D235" s="41">
        <f>ROUND(A235/'[2]Q2- Q3'!F234,2)</f>
        <v>0</v>
      </c>
      <c r="H235" s="41">
        <f>ROUND(([3]Q4!E239 - [3]Q4!$N$11)^2,2)</f>
        <v>0.49</v>
      </c>
    </row>
    <row r="236" spans="1:8" x14ac:dyDescent="0.3">
      <c r="A236" s="41">
        <f>ABS([1]Q4!F239)</f>
        <v>0.41</v>
      </c>
      <c r="B236" s="41">
        <f t="shared" si="3"/>
        <v>0.17</v>
      </c>
      <c r="D236" s="41">
        <f>ROUND(A236/'[2]Q2- Q3'!F235,2)</f>
        <v>0.01</v>
      </c>
      <c r="H236" s="41">
        <f>ROUND(([3]Q4!E240 - [3]Q4!$N$11)^2,2)</f>
        <v>3.35</v>
      </c>
    </row>
    <row r="237" spans="1:8" x14ac:dyDescent="0.3">
      <c r="A237" s="41">
        <f>ABS([1]Q4!F240)</f>
        <v>2.4500000000000002</v>
      </c>
      <c r="B237" s="41">
        <f t="shared" si="3"/>
        <v>6</v>
      </c>
      <c r="D237" s="41">
        <f>ROUND(A237/'[2]Q2- Q3'!F236,2)</f>
        <v>0.06</v>
      </c>
      <c r="H237" s="41">
        <f>ROUND(([3]Q4!E241 - [3]Q4!$N$11)^2,2)</f>
        <v>3.35</v>
      </c>
    </row>
    <row r="238" spans="1:8" x14ac:dyDescent="0.3">
      <c r="A238" s="41">
        <f>ABS([1]Q4!F241)</f>
        <v>16.66</v>
      </c>
      <c r="B238" s="41">
        <f t="shared" si="3"/>
        <v>277.56</v>
      </c>
      <c r="D238" s="41">
        <f>ROUND(A238/'[2]Q2- Q3'!F237,2)</f>
        <v>0.37</v>
      </c>
      <c r="H238" s="41">
        <f>ROUND(([3]Q4!E242 - [3]Q4!$N$11)^2,2)</f>
        <v>12.74</v>
      </c>
    </row>
    <row r="239" spans="1:8" x14ac:dyDescent="0.3">
      <c r="A239" s="41">
        <f>ABS([1]Q4!F242)</f>
        <v>3.01</v>
      </c>
      <c r="B239" s="41">
        <f t="shared" si="3"/>
        <v>9.06</v>
      </c>
      <c r="D239" s="41">
        <f>ROUND(A239/'[2]Q2- Q3'!F238,2)</f>
        <v>0.05</v>
      </c>
      <c r="H239" s="41">
        <f>ROUND(([3]Q4!E243 - [3]Q4!$N$11)^2,2)</f>
        <v>16.73</v>
      </c>
    </row>
    <row r="240" spans="1:8" x14ac:dyDescent="0.3">
      <c r="A240" s="41">
        <f>ABS([1]Q4!F243)</f>
        <v>7.83</v>
      </c>
      <c r="B240" s="41">
        <f t="shared" si="3"/>
        <v>61.31</v>
      </c>
      <c r="D240" s="41">
        <f>ROUND(A240/'[2]Q2- Q3'!F239,2)</f>
        <v>0.15</v>
      </c>
      <c r="H240" s="41">
        <f>ROUND(([3]Q4!E244 - [3]Q4!$N$11)^2,2)</f>
        <v>44.62</v>
      </c>
    </row>
    <row r="241" spans="1:8" x14ac:dyDescent="0.3">
      <c r="A241" s="41">
        <f>ABS([1]Q4!F244)</f>
        <v>1.65</v>
      </c>
      <c r="B241" s="41">
        <f t="shared" si="3"/>
        <v>2.72</v>
      </c>
      <c r="D241" s="41">
        <f>ROUND(A241/'[2]Q2- Q3'!F240,2)</f>
        <v>0.05</v>
      </c>
      <c r="H241" s="41">
        <f>ROUND(([3]Q4!E245 - [3]Q4!$N$11)^2,2)</f>
        <v>5.95</v>
      </c>
    </row>
    <row r="242" spans="1:8" x14ac:dyDescent="0.3">
      <c r="A242" s="41">
        <f>ABS([1]Q4!F245)</f>
        <v>6.53</v>
      </c>
      <c r="B242" s="41">
        <f t="shared" si="3"/>
        <v>42.64</v>
      </c>
      <c r="D242" s="41">
        <f>ROUND(A242/'[2]Q2- Q3'!F241,2)</f>
        <v>0.17</v>
      </c>
      <c r="H242" s="41">
        <f>ROUND(([3]Q4!E246 - [3]Q4!$N$11)^2,2)</f>
        <v>1.08</v>
      </c>
    </row>
    <row r="243" spans="1:8" x14ac:dyDescent="0.3">
      <c r="A243" s="41">
        <f>ABS([1]Q4!F246)</f>
        <v>11.44</v>
      </c>
      <c r="B243" s="41">
        <f t="shared" si="3"/>
        <v>130.87</v>
      </c>
      <c r="D243" s="41">
        <f>ROUND(A243/'[2]Q2- Q3'!F242,2)</f>
        <v>0.24</v>
      </c>
      <c r="H243" s="41">
        <f>ROUND(([3]Q4!E247 - [3]Q4!$N$11)^2,2)</f>
        <v>0.12</v>
      </c>
    </row>
    <row r="244" spans="1:8" x14ac:dyDescent="0.3">
      <c r="A244" s="41">
        <f>ABS([1]Q4!F247)</f>
        <v>1.04</v>
      </c>
      <c r="B244" s="41">
        <f t="shared" si="3"/>
        <v>1.08</v>
      </c>
      <c r="D244" s="41">
        <f>ROUND(A244/'[2]Q2- Q3'!F243,2)</f>
        <v>0.03</v>
      </c>
      <c r="H244" s="41">
        <f>ROUND(([3]Q4!E248 - [3]Q4!$N$11)^2,2)</f>
        <v>0.83</v>
      </c>
    </row>
    <row r="245" spans="1:8" ht="15" thickBot="1" x14ac:dyDescent="0.35">
      <c r="A245" s="41">
        <f>ABS([1]Q4!F248)</f>
        <v>0.85</v>
      </c>
      <c r="B245" s="41">
        <f t="shared" si="3"/>
        <v>0.72</v>
      </c>
      <c r="D245" s="41">
        <f>ROUND(A245/'[2]Q2- Q3'!F244,2)</f>
        <v>0.03</v>
      </c>
      <c r="H245" s="41">
        <f>ROUND(([3]Q4!E249 - [3]Q4!$N$11)^2,2)</f>
        <v>12.39</v>
      </c>
    </row>
    <row r="246" spans="1:8" ht="15" thickBot="1" x14ac:dyDescent="0.35">
      <c r="A246" s="41">
        <f>ABS([1]Q4!F249)</f>
        <v>18.13</v>
      </c>
      <c r="B246" s="41">
        <f t="shared" si="3"/>
        <v>328.7</v>
      </c>
      <c r="D246" s="41">
        <f>ROUND(A246/'[2]Q2- Q3'!F245,2)</f>
        <v>0.53</v>
      </c>
      <c r="H246" s="64">
        <f>SUM(H2:H245)</f>
        <v>6221.069999999997</v>
      </c>
    </row>
    <row r="247" spans="1:8" ht="15" thickBot="1" x14ac:dyDescent="0.35">
      <c r="A247" s="64">
        <f>SUM(A3:A246)</f>
        <v>836.7900000000003</v>
      </c>
      <c r="B247" s="64">
        <f>SUM(B3:B246)</f>
        <v>5754.7000000000016</v>
      </c>
      <c r="D247" s="64">
        <f>SUM(D3:D246)</f>
        <v>24.659999999999997</v>
      </c>
    </row>
    <row r="248" spans="1:8" x14ac:dyDescent="0.3">
      <c r="A248" s="41"/>
    </row>
    <row r="249" spans="1:8" x14ac:dyDescent="0.3">
      <c r="A249" s="41"/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FE2011</vt:lpstr>
      <vt:lpstr>Q1</vt:lpstr>
      <vt:lpstr>Q2- Q3</vt:lpstr>
      <vt:lpstr>Q4</vt:lpstr>
      <vt:lpstr>Q5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Sunita Yadav</dc:creator>
  <cp:lastModifiedBy>Microsoft</cp:lastModifiedBy>
  <dcterms:created xsi:type="dcterms:W3CDTF">2017-05-12T05:36:44Z</dcterms:created>
  <dcterms:modified xsi:type="dcterms:W3CDTF">2017-05-17T04:09:59Z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WorkbookGuid">
    <vt:lpwstr>cfdf1a7b-7538-4bf9-967a-f1164fb24810</vt:lpwstr>
  </property>
</Properties>
</file>