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project\"/>
    </mc:Choice>
  </mc:AlternateContent>
  <xr:revisionPtr revIDLastSave="0" documentId="8_{73A462AD-8CF1-43BF-B8FD-EC66D2894701}" xr6:coauthVersionLast="47" xr6:coauthVersionMax="47" xr10:uidLastSave="{00000000-0000-0000-0000-000000000000}"/>
  <bookViews>
    <workbookView xWindow="-120" yWindow="-120" windowWidth="20730" windowHeight="11160" firstSheet="11" activeTab="16" xr2:uid="{91CAED5C-FB81-4781-B6A0-4ACC5BFF9E31}"/>
  </bookViews>
  <sheets>
    <sheet name="FREQUENCE" sheetId="1" r:id="rId1"/>
    <sheet name="index &amp; match" sheetId="2" r:id="rId2"/>
    <sheet name="lookup" sheetId="3" r:id="rId3"/>
    <sheet name="vlookup" sheetId="4" r:id="rId4"/>
    <sheet name="hlookup" sheetId="5" r:id="rId5"/>
    <sheet name="sumif" sheetId="6" r:id="rId6"/>
    <sheet name="SUMIFS" sheetId="8" r:id="rId7"/>
    <sheet name="COUNTIF" sheetId="9" r:id="rId8"/>
    <sheet name="average &amp; average ifs" sheetId="10" r:id="rId9"/>
    <sheet name="subtotal" sheetId="11" r:id="rId10"/>
    <sheet name="sumproduct" sheetId="12" r:id="rId11"/>
    <sheet name="if formula" sheetId="13" r:id="rId12"/>
    <sheet name="if and or formula" sheetId="14" r:id="rId13"/>
    <sheet name="nested if" sheetId="15" r:id="rId14"/>
    <sheet name="LEFT,RIGHT,MID,FIND" sheetId="16" r:id="rId15"/>
    <sheet name="REPEAT" sheetId="17" r:id="rId16"/>
    <sheet name="SUBSITUTE" sheetId="18" r:id="rId17"/>
    <sheet name="EMT, IPMT,PPMT" sheetId="19" r:id="rId18"/>
    <sheet name="Sheet1" sheetId="20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0" l="1"/>
  <c r="H6" i="20"/>
  <c r="D6" i="20"/>
  <c r="I12" i="19"/>
  <c r="H12" i="19"/>
  <c r="J12" i="19"/>
  <c r="J3" i="19"/>
  <c r="J4" i="19"/>
  <c r="J5" i="19"/>
  <c r="J6" i="19"/>
  <c r="J7" i="19"/>
  <c r="J8" i="19"/>
  <c r="J9" i="19"/>
  <c r="J10" i="19"/>
  <c r="J11" i="19"/>
  <c r="J2" i="19"/>
  <c r="I3" i="19"/>
  <c r="I4" i="19"/>
  <c r="I5" i="19"/>
  <c r="I6" i="19"/>
  <c r="I7" i="19"/>
  <c r="I8" i="19"/>
  <c r="I9" i="19"/>
  <c r="I10" i="19"/>
  <c r="I11" i="19"/>
  <c r="I2" i="19"/>
  <c r="H3" i="19"/>
  <c r="H4" i="19"/>
  <c r="H5" i="19"/>
  <c r="H6" i="19"/>
  <c r="H7" i="19"/>
  <c r="H8" i="19"/>
  <c r="H9" i="19"/>
  <c r="H10" i="19"/>
  <c r="H11" i="19"/>
  <c r="H2" i="19"/>
  <c r="C8" i="19"/>
  <c r="C7" i="19"/>
  <c r="C6" i="19"/>
  <c r="B5" i="18"/>
  <c r="B4" i="18"/>
  <c r="B3" i="18"/>
  <c r="B2" i="18"/>
  <c r="C3" i="17"/>
  <c r="C4" i="17"/>
  <c r="C5" i="17"/>
  <c r="C6" i="17"/>
  <c r="C2" i="17"/>
  <c r="F3" i="16"/>
  <c r="F4" i="16"/>
  <c r="F5" i="16"/>
  <c r="F6" i="16"/>
  <c r="F7" i="16"/>
  <c r="F8" i="16"/>
  <c r="F9" i="16"/>
  <c r="F10" i="16"/>
  <c r="F11" i="16"/>
  <c r="F12" i="16"/>
  <c r="F13" i="16"/>
  <c r="F2" i="16"/>
  <c r="D3" i="16"/>
  <c r="D4" i="16"/>
  <c r="D5" i="16"/>
  <c r="D6" i="16"/>
  <c r="D7" i="16"/>
  <c r="D8" i="16"/>
  <c r="D9" i="16"/>
  <c r="D10" i="16"/>
  <c r="D11" i="16"/>
  <c r="D12" i="16"/>
  <c r="D13" i="16"/>
  <c r="D2" i="16"/>
  <c r="C3" i="16"/>
  <c r="C4" i="16"/>
  <c r="C5" i="16"/>
  <c r="C6" i="16"/>
  <c r="C7" i="16"/>
  <c r="C8" i="16"/>
  <c r="C9" i="16"/>
  <c r="C10" i="16"/>
  <c r="C11" i="16"/>
  <c r="C12" i="16"/>
  <c r="C13" i="16"/>
  <c r="C2" i="16"/>
  <c r="B3" i="16"/>
  <c r="B4" i="16"/>
  <c r="B5" i="16"/>
  <c r="B6" i="16"/>
  <c r="B7" i="16"/>
  <c r="B8" i="16"/>
  <c r="B9" i="16"/>
  <c r="B10" i="16"/>
  <c r="B11" i="16"/>
  <c r="B12" i="16"/>
  <c r="B13" i="16"/>
  <c r="B2" i="16"/>
  <c r="E3" i="14"/>
  <c r="E4" i="14"/>
  <c r="E5" i="14"/>
  <c r="E6" i="14"/>
  <c r="E7" i="14"/>
  <c r="E8" i="14"/>
  <c r="E9" i="14"/>
  <c r="E10" i="14"/>
  <c r="E11" i="14"/>
  <c r="E12" i="14"/>
  <c r="E13" i="14"/>
  <c r="E2" i="14"/>
  <c r="G3" i="14"/>
  <c r="G4" i="14"/>
  <c r="G5" i="14"/>
  <c r="G6" i="14"/>
  <c r="G7" i="14"/>
  <c r="G8" i="14"/>
  <c r="G9" i="14"/>
  <c r="G10" i="14"/>
  <c r="G11" i="14"/>
  <c r="G12" i="14"/>
  <c r="G13" i="14"/>
  <c r="G2" i="14"/>
  <c r="F3" i="14"/>
  <c r="F4" i="14"/>
  <c r="F5" i="14"/>
  <c r="F6" i="14"/>
  <c r="F7" i="14"/>
  <c r="F8" i="14"/>
  <c r="F9" i="14"/>
  <c r="F10" i="14"/>
  <c r="F11" i="14"/>
  <c r="F12" i="14"/>
  <c r="F13" i="14"/>
  <c r="F2" i="14"/>
  <c r="D3" i="13"/>
  <c r="D4" i="13"/>
  <c r="D5" i="13"/>
  <c r="D6" i="13"/>
  <c r="D7" i="13"/>
  <c r="D8" i="13"/>
  <c r="D9" i="13"/>
  <c r="D10" i="13"/>
  <c r="D11" i="13"/>
  <c r="D12" i="13"/>
  <c r="D13" i="13"/>
  <c r="D2" i="13"/>
  <c r="F14" i="12"/>
  <c r="E14" i="12"/>
  <c r="G2" i="12"/>
  <c r="F3" i="12"/>
  <c r="F4" i="12"/>
  <c r="F5" i="12"/>
  <c r="F6" i="12"/>
  <c r="F7" i="12"/>
  <c r="F8" i="12"/>
  <c r="F9" i="12"/>
  <c r="F10" i="12"/>
  <c r="F11" i="12"/>
  <c r="F12" i="12"/>
  <c r="F13" i="12"/>
  <c r="F2" i="12"/>
  <c r="E3" i="12"/>
  <c r="E4" i="12"/>
  <c r="E5" i="12"/>
  <c r="E6" i="12"/>
  <c r="E7" i="12"/>
  <c r="E8" i="12"/>
  <c r="E9" i="12"/>
  <c r="E10" i="12"/>
  <c r="E11" i="12"/>
  <c r="E12" i="12"/>
  <c r="E13" i="12"/>
  <c r="E2" i="12"/>
  <c r="E2" i="11"/>
  <c r="G9" i="10"/>
  <c r="H9" i="10"/>
  <c r="H10" i="10"/>
  <c r="H8" i="10"/>
  <c r="G8" i="10"/>
  <c r="G3" i="10"/>
  <c r="G4" i="10"/>
  <c r="G2" i="10"/>
  <c r="G3" i="9"/>
  <c r="H3" i="9"/>
  <c r="G4" i="9"/>
  <c r="H4" i="9"/>
  <c r="H2" i="9"/>
  <c r="G2" i="9"/>
  <c r="H4" i="8"/>
  <c r="G4" i="8"/>
  <c r="H3" i="8"/>
  <c r="G3" i="8"/>
  <c r="H2" i="8"/>
  <c r="G2" i="8"/>
  <c r="F1" i="6"/>
  <c r="F2" i="6"/>
  <c r="F3" i="6"/>
  <c r="H8" i="5"/>
  <c r="I8" i="5"/>
  <c r="J8" i="5"/>
  <c r="G8" i="5"/>
  <c r="H3" i="4"/>
  <c r="H4" i="4"/>
  <c r="H5" i="4"/>
  <c r="H2" i="4"/>
  <c r="L2" i="3"/>
  <c r="H2" i="2"/>
  <c r="F3" i="1"/>
  <c r="F4" i="1"/>
  <c r="F5" i="1"/>
  <c r="F6" i="1"/>
  <c r="F7" i="1"/>
  <c r="F8" i="1"/>
  <c r="F9" i="1"/>
  <c r="F10" i="1"/>
  <c r="F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2" i="1" a="1"/>
  <c r="E2" i="1"/>
</calcChain>
</file>

<file path=xl/sharedStrings.xml><?xml version="1.0" encoding="utf-8"?>
<sst xmlns="http://schemas.openxmlformats.org/spreadsheetml/2006/main" count="551" uniqueCount="197">
  <si>
    <t>Emp ID</t>
  </si>
  <si>
    <t>Emp Name</t>
  </si>
  <si>
    <t>Age</t>
  </si>
  <si>
    <t>Ashok Singh</t>
  </si>
  <si>
    <t>Shankar Jadhav</t>
  </si>
  <si>
    <t>Vinod Kale</t>
  </si>
  <si>
    <t>Rajendra Verma</t>
  </si>
  <si>
    <t>Raj Singh</t>
  </si>
  <si>
    <t>Santosh Kale</t>
  </si>
  <si>
    <t>Sameer Shinde</t>
  </si>
  <si>
    <t>Vinod Singh</t>
  </si>
  <si>
    <t>Ravi Verma</t>
  </si>
  <si>
    <t>Kiran Katekar</t>
  </si>
  <si>
    <t>Ashok Singhania</t>
  </si>
  <si>
    <t>Viresh Pal</t>
  </si>
  <si>
    <t>Vinod Kelkar</t>
  </si>
  <si>
    <t>Rajendra Tasme</t>
  </si>
  <si>
    <t>Zora Shaikh</t>
  </si>
  <si>
    <t>Abdul Shaikh</t>
  </si>
  <si>
    <t>Sameer Vaje</t>
  </si>
  <si>
    <t>Vinod Pal</t>
  </si>
  <si>
    <t>Ravi Verman</t>
  </si>
  <si>
    <t>Kiran Bhor</t>
  </si>
  <si>
    <t>Batches Time Table</t>
  </si>
  <si>
    <t>TIME/TEACHER</t>
  </si>
  <si>
    <t>Asif Sir</t>
  </si>
  <si>
    <t>Vikrant Sir</t>
  </si>
  <si>
    <t>Rahul Sir</t>
  </si>
  <si>
    <t>Akshay Sir</t>
  </si>
  <si>
    <t>Tally</t>
  </si>
  <si>
    <t>Excel</t>
  </si>
  <si>
    <t>DTP</t>
  </si>
  <si>
    <t>Ms-Office</t>
  </si>
  <si>
    <t>Ms-office</t>
  </si>
  <si>
    <t>SL. NO</t>
  </si>
  <si>
    <t>NAME</t>
  </si>
  <si>
    <t>PAY DAYS</t>
  </si>
  <si>
    <t>BASIC</t>
  </si>
  <si>
    <t>DA</t>
  </si>
  <si>
    <t>TOTAL PAY</t>
  </si>
  <si>
    <t>PF</t>
  </si>
  <si>
    <t>ESI</t>
  </si>
  <si>
    <t>NET PAY</t>
  </si>
  <si>
    <t>AMIT MAHATA</t>
  </si>
  <si>
    <t>ASHIS MAHATA</t>
  </si>
  <si>
    <t>BARUN RAY</t>
  </si>
  <si>
    <t>BHADU DOLAI</t>
  </si>
  <si>
    <t>BHAKTIPADA DULE</t>
  </si>
  <si>
    <t>BHOLANATH DOLAI</t>
  </si>
  <si>
    <t>BIMAL HANSDA</t>
  </si>
  <si>
    <t>CHITTARANJAN MAHATA</t>
  </si>
  <si>
    <t>CHITTRANJAN GHOSH</t>
  </si>
  <si>
    <t>DIPAK ADHIKARY</t>
  </si>
  <si>
    <t>DIPAK MAHATA</t>
  </si>
  <si>
    <t>GANGA ROY</t>
  </si>
  <si>
    <t>GOUR MAHATA</t>
  </si>
  <si>
    <t>JADUNATH KARMAKAR</t>
  </si>
  <si>
    <t>JHANTU MAHATA (1)</t>
  </si>
  <si>
    <t>JHANTU MAHATA (2)</t>
  </si>
  <si>
    <t>JITEN MAHATO</t>
  </si>
  <si>
    <t>JITENDRA BHANDARI</t>
  </si>
  <si>
    <t>KARTICK MANDI</t>
  </si>
  <si>
    <t>KARTIK MAHATA</t>
  </si>
  <si>
    <t>Account No</t>
  </si>
  <si>
    <t>Amount</t>
  </si>
  <si>
    <t>AcctType</t>
  </si>
  <si>
    <t>Branch</t>
  </si>
  <si>
    <t>Customer</t>
  </si>
  <si>
    <t>IRA</t>
  </si>
  <si>
    <t>Central</t>
  </si>
  <si>
    <t>Existing</t>
  </si>
  <si>
    <t>CD</t>
  </si>
  <si>
    <t>New</t>
  </si>
  <si>
    <t>Checking</t>
  </si>
  <si>
    <t>Savings</t>
  </si>
  <si>
    <t>North County</t>
  </si>
  <si>
    <t>Westside</t>
  </si>
  <si>
    <t>Employee Code</t>
  </si>
  <si>
    <t>Designation</t>
  </si>
  <si>
    <t>Salary</t>
  </si>
  <si>
    <t>TCS 1</t>
  </si>
  <si>
    <t>MIS Executive</t>
  </si>
  <si>
    <t>TCS 2</t>
  </si>
  <si>
    <t>Consultant</t>
  </si>
  <si>
    <t>TCS 3</t>
  </si>
  <si>
    <t>Accounts Executive</t>
  </si>
  <si>
    <t>TCS 5</t>
  </si>
  <si>
    <t>TCS 6</t>
  </si>
  <si>
    <t>TCS 7</t>
  </si>
  <si>
    <t>TCS 8</t>
  </si>
  <si>
    <t>TCS 9</t>
  </si>
  <si>
    <t>TCS 10</t>
  </si>
  <si>
    <t>TCS 11</t>
  </si>
  <si>
    <t>TCS 12</t>
  </si>
  <si>
    <t>Date</t>
  </si>
  <si>
    <t>Transction Type</t>
  </si>
  <si>
    <t>Debit/Credit</t>
  </si>
  <si>
    <t>Online</t>
  </si>
  <si>
    <t>Debit</t>
  </si>
  <si>
    <t>Cash</t>
  </si>
  <si>
    <t>Credit</t>
  </si>
  <si>
    <t>Debit Card</t>
  </si>
  <si>
    <t>ITEM NAME</t>
  </si>
  <si>
    <t>QTY</t>
  </si>
  <si>
    <t>RATE</t>
  </si>
  <si>
    <t>TOTAL</t>
  </si>
  <si>
    <t>SPMS</t>
  </si>
  <si>
    <t>DVD</t>
  </si>
  <si>
    <t>PENDRIVE</t>
  </si>
  <si>
    <t>KEYBOARD</t>
  </si>
  <si>
    <t>MOUSE</t>
  </si>
  <si>
    <t>SPEAKER</t>
  </si>
  <si>
    <t>LED</t>
  </si>
  <si>
    <t>LCD</t>
  </si>
  <si>
    <t>HDD</t>
  </si>
  <si>
    <t>CPU</t>
  </si>
  <si>
    <t>RAM</t>
  </si>
  <si>
    <t>CABINET</t>
  </si>
  <si>
    <t>EMP</t>
  </si>
  <si>
    <t>BASIC SALARY</t>
  </si>
  <si>
    <t>BONUS</t>
  </si>
  <si>
    <t>DESG</t>
  </si>
  <si>
    <t>MANAGER</t>
  </si>
  <si>
    <t>SUPERVISOR</t>
  </si>
  <si>
    <t>PEON</t>
  </si>
  <si>
    <t>CLERK</t>
  </si>
  <si>
    <t>CITY AND PINCODE</t>
  </si>
  <si>
    <t>LEFT</t>
  </si>
  <si>
    <t>RIGHT</t>
  </si>
  <si>
    <t>MID</t>
  </si>
  <si>
    <t>Mumbai -400086</t>
  </si>
  <si>
    <t>Mumbai -400087</t>
  </si>
  <si>
    <t>Delhi -400087</t>
  </si>
  <si>
    <t>Mumbai -400088</t>
  </si>
  <si>
    <t>Pune -400088</t>
  </si>
  <si>
    <t>Mumbai -400089</t>
  </si>
  <si>
    <t>Chennai -400089</t>
  </si>
  <si>
    <t>Mumbai -400090</t>
  </si>
  <si>
    <t>Alhabad -400090</t>
  </si>
  <si>
    <t>Mumbai -400091</t>
  </si>
  <si>
    <t>Surat -400091</t>
  </si>
  <si>
    <t>Mumbai -400092</t>
  </si>
  <si>
    <t>Ahmedabad -400092</t>
  </si>
  <si>
    <t>Mumbai -400093</t>
  </si>
  <si>
    <t>Punji -400093</t>
  </si>
  <si>
    <t>Mumbai -400094</t>
  </si>
  <si>
    <t>Bhopal -400094</t>
  </si>
  <si>
    <t>Mumbai -400095</t>
  </si>
  <si>
    <t>Ranchi -400095</t>
  </si>
  <si>
    <t>Mumbai -400096</t>
  </si>
  <si>
    <t>Amrutsar -400096</t>
  </si>
  <si>
    <t>Mumbai -400097</t>
  </si>
  <si>
    <t>Kolkatta -400097</t>
  </si>
  <si>
    <t>Software</t>
  </si>
  <si>
    <t>Photoshop</t>
  </si>
  <si>
    <t>Word</t>
  </si>
  <si>
    <t>PowerPoint</t>
  </si>
  <si>
    <t>MOB NO / DATA</t>
  </si>
  <si>
    <t>9812-34-56-78</t>
  </si>
  <si>
    <t>MUMBAI, 400086</t>
  </si>
  <si>
    <t>9812-12-12-12</t>
  </si>
  <si>
    <t>DELHI,400001</t>
  </si>
  <si>
    <t>PMT</t>
  </si>
  <si>
    <t>PAYMENT TERMS</t>
  </si>
  <si>
    <t>GENERAL NAMES</t>
  </si>
  <si>
    <t>PER ANNM</t>
  </si>
  <si>
    <t>INTEREST RATE</t>
  </si>
  <si>
    <t>%AGE</t>
  </si>
  <si>
    <t>LOAN AMOUNT</t>
  </si>
  <si>
    <t>RUPEES</t>
  </si>
  <si>
    <t>DURATION</t>
  </si>
  <si>
    <t>MONTHS</t>
  </si>
  <si>
    <t>EMI</t>
  </si>
  <si>
    <t>AFTER 60 M</t>
  </si>
  <si>
    <t>TOTAL PAID</t>
  </si>
  <si>
    <t>INTEREST</t>
  </si>
  <si>
    <t>FREQUENCY</t>
  </si>
  <si>
    <t>COUNTIFS</t>
  </si>
  <si>
    <t>SELECT</t>
  </si>
  <si>
    <t>LOOKUP VALUE</t>
  </si>
  <si>
    <t>PAY SLIP</t>
  </si>
  <si>
    <t>total</t>
  </si>
  <si>
    <t>Debit/credit</t>
  </si>
  <si>
    <t>product fromula</t>
  </si>
  <si>
    <t>sumproduct</t>
  </si>
  <si>
    <t>IF OR USED</t>
  </si>
  <si>
    <t>IF AND USED</t>
  </si>
  <si>
    <t>LEFT AND FIND USED</t>
  </si>
  <si>
    <t>SUBSITUTE</t>
  </si>
  <si>
    <t>DURE</t>
  </si>
  <si>
    <t>IPMT</t>
  </si>
  <si>
    <t>PPMT</t>
  </si>
  <si>
    <t>PV</t>
  </si>
  <si>
    <t>PERIOD</t>
  </si>
  <si>
    <t>FV</t>
  </si>
  <si>
    <t>RATINGS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</si>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</sst>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Impact"/>
      <family val="2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  <font>
      <sz val="11"/>
      <color rgb="FFFFFFFF"/>
      <name val="Arial Black"/>
      <family val="2"/>
    </font>
    <font>
      <sz val="11"/>
      <color theme="1"/>
      <name val="Arial Black"/>
      <family val="2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18" fontId="0" fillId="0" borderId="4" xfId="0" applyNumberForma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0" fillId="0" borderId="9" xfId="0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3" fontId="0" fillId="0" borderId="5" xfId="0" applyNumberFormat="1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0" fillId="0" borderId="4" xfId="0" applyBorder="1" applyAlignment="1">
      <alignment wrapText="1"/>
    </xf>
    <xf numFmtId="4" fontId="7" fillId="0" borderId="5" xfId="0" applyNumberFormat="1" applyFont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6" borderId="2" xfId="0" applyFill="1" applyBorder="1" applyAlignment="1">
      <alignment wrapText="1"/>
    </xf>
    <xf numFmtId="14" fontId="0" fillId="0" borderId="4" xfId="0" applyNumberFormat="1" applyBorder="1" applyAlignment="1">
      <alignment horizontal="right" wrapText="1"/>
    </xf>
    <xf numFmtId="0" fontId="0" fillId="6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6" borderId="10" xfId="0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9" fontId="0" fillId="0" borderId="6" xfId="0" applyNumberFormat="1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10" xfId="0" applyBorder="1"/>
    <xf numFmtId="0" fontId="0" fillId="0" borderId="0" xfId="0" applyAlignment="1">
      <alignment wrapText="1"/>
    </xf>
    <xf numFmtId="164" fontId="0" fillId="0" borderId="10" xfId="0" applyNumberFormat="1" applyBorder="1"/>
    <xf numFmtId="0" fontId="1" fillId="9" borderId="10" xfId="0" applyFont="1" applyFill="1" applyBorder="1"/>
    <xf numFmtId="0" fontId="3" fillId="4" borderId="14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0" fillId="6" borderId="14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6" borderId="15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2" fontId="1" fillId="0" borderId="6" xfId="0" applyNumberFormat="1" applyFont="1" applyBorder="1" applyAlignment="1">
      <alignment horizontal="right" wrapText="1"/>
    </xf>
    <xf numFmtId="2" fontId="0" fillId="0" borderId="6" xfId="0" applyNumberFormat="1" applyBorder="1" applyAlignment="1">
      <alignment horizontal="right" wrapText="1"/>
    </xf>
    <xf numFmtId="2" fontId="0" fillId="0" borderId="0" xfId="0" applyNumberFormat="1"/>
    <xf numFmtId="0" fontId="1" fillId="0" borderId="10" xfId="0" applyFont="1" applyBorder="1"/>
    <xf numFmtId="0" fontId="10" fillId="10" borderId="10" xfId="0" applyFont="1" applyFill="1" applyBorder="1" applyAlignment="1">
      <alignment horizontal="center" vertical="center"/>
    </xf>
    <xf numFmtId="2" fontId="1" fillId="0" borderId="10" xfId="0" applyNumberFormat="1" applyFont="1" applyBorder="1"/>
    <xf numFmtId="0" fontId="11" fillId="10" borderId="0" xfId="0" applyFont="1" applyFill="1" applyAlignment="1">
      <alignment horizontal="center"/>
    </xf>
    <xf numFmtId="9" fontId="0" fillId="0" borderId="0" xfId="0" applyNumberFormat="1"/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/>
    </xf>
    <xf numFmtId="0" fontId="2" fillId="8" borderId="11" xfId="0" applyFont="1" applyFill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6" xfId="0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0" fillId="0" borderId="19" xfId="0" applyBorder="1"/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9478-9515-4503-BEC5-38B9236A50CA}">
  <dimension ref="A1:G21"/>
  <sheetViews>
    <sheetView workbookViewId="0">
      <selection activeCell="E1" sqref="E1:F10"/>
    </sheetView>
  </sheetViews>
  <sheetFormatPr defaultRowHeight="15" x14ac:dyDescent="0.25"/>
  <cols>
    <col min="2" max="2" width="15.5703125" bestFit="1" customWidth="1"/>
    <col min="4" max="4" width="14.140625" style="37" customWidth="1"/>
    <col min="5" max="5" width="14" customWidth="1"/>
    <col min="6" max="6" width="14.28515625" customWidth="1"/>
  </cols>
  <sheetData>
    <row r="1" spans="1:7" x14ac:dyDescent="0.25">
      <c r="A1" s="36" t="s">
        <v>0</v>
      </c>
      <c r="B1" s="36" t="s">
        <v>1</v>
      </c>
      <c r="C1" s="36" t="s">
        <v>2</v>
      </c>
      <c r="D1" s="28" t="s">
        <v>2</v>
      </c>
      <c r="E1" s="36" t="s">
        <v>176</v>
      </c>
      <c r="F1" s="36" t="s">
        <v>177</v>
      </c>
      <c r="G1" s="69"/>
    </row>
    <row r="2" spans="1:7" x14ac:dyDescent="0.25">
      <c r="A2" s="36">
        <v>1</v>
      </c>
      <c r="B2" s="36" t="s">
        <v>3</v>
      </c>
      <c r="C2" s="36">
        <v>29</v>
      </c>
      <c r="D2" s="28">
        <v>29</v>
      </c>
      <c r="E2" s="36">
        <f t="array" ref="E2">FREQUENCY(C2:C21,D2:D10)</f>
        <v>3</v>
      </c>
      <c r="F2" s="36">
        <f>COUNTIFS(C2:C21,D2:D10)</f>
        <v>3</v>
      </c>
    </row>
    <row r="3" spans="1:7" x14ac:dyDescent="0.25">
      <c r="A3" s="36">
        <v>2</v>
      </c>
      <c r="B3" s="36" t="s">
        <v>4</v>
      </c>
      <c r="C3" s="36">
        <v>20</v>
      </c>
      <c r="D3" s="28">
        <v>20</v>
      </c>
      <c r="E3" s="36">
        <f t="array" ref="E3">FREQUENCY(C3:C22,D3:D11)</f>
        <v>4</v>
      </c>
      <c r="F3" s="36">
        <f t="shared" ref="F3:F10" si="0">COUNTIFS(C3:C22,D3:D11)</f>
        <v>4</v>
      </c>
    </row>
    <row r="4" spans="1:7" x14ac:dyDescent="0.25">
      <c r="A4" s="36">
        <v>3</v>
      </c>
      <c r="B4" s="36" t="s">
        <v>5</v>
      </c>
      <c r="C4" s="36">
        <v>33</v>
      </c>
      <c r="D4" s="28">
        <v>33</v>
      </c>
      <c r="E4" s="36">
        <f t="array" ref="E4">FREQUENCY(C4:C23,D4:D12)</f>
        <v>4</v>
      </c>
      <c r="F4" s="36">
        <f t="shared" si="0"/>
        <v>2</v>
      </c>
    </row>
    <row r="5" spans="1:7" x14ac:dyDescent="0.25">
      <c r="A5" s="36">
        <v>4</v>
      </c>
      <c r="B5" s="36" t="s">
        <v>6</v>
      </c>
      <c r="C5" s="36">
        <v>20</v>
      </c>
      <c r="D5" s="28">
        <v>21</v>
      </c>
      <c r="E5" s="36">
        <f t="array" ref="E5">FREQUENCY(C5:C24,D5:D13)</f>
        <v>5</v>
      </c>
      <c r="F5" s="36">
        <f t="shared" si="0"/>
        <v>2</v>
      </c>
    </row>
    <row r="6" spans="1:7" x14ac:dyDescent="0.25">
      <c r="A6" s="36">
        <v>5</v>
      </c>
      <c r="B6" s="36" t="s">
        <v>7</v>
      </c>
      <c r="C6" s="36">
        <v>29</v>
      </c>
      <c r="D6" s="28">
        <v>34</v>
      </c>
      <c r="E6" s="36">
        <f t="array" ref="E6">FREQUENCY(C6:C25,D6:D14)</f>
        <v>4</v>
      </c>
      <c r="F6" s="36">
        <f t="shared" si="0"/>
        <v>1</v>
      </c>
    </row>
    <row r="7" spans="1:7" x14ac:dyDescent="0.25">
      <c r="A7" s="36">
        <v>6</v>
      </c>
      <c r="B7" s="36" t="s">
        <v>8</v>
      </c>
      <c r="C7" s="36">
        <v>33</v>
      </c>
      <c r="D7" s="28">
        <v>28</v>
      </c>
      <c r="E7" s="36">
        <f t="array" ref="E7">FREQUENCY(C7:C26,D7:D15)</f>
        <v>2</v>
      </c>
      <c r="F7" s="36">
        <f t="shared" si="0"/>
        <v>2</v>
      </c>
    </row>
    <row r="8" spans="1:7" x14ac:dyDescent="0.25">
      <c r="A8" s="36">
        <v>7</v>
      </c>
      <c r="B8" s="36" t="s">
        <v>9</v>
      </c>
      <c r="C8" s="36">
        <v>21</v>
      </c>
      <c r="D8" s="28">
        <v>27</v>
      </c>
      <c r="E8" s="36">
        <f t="array" ref="E8">FREQUENCY(C8:C27,D8:D16)</f>
        <v>3</v>
      </c>
      <c r="F8" s="36">
        <f t="shared" si="0"/>
        <v>3</v>
      </c>
    </row>
    <row r="9" spans="1:7" x14ac:dyDescent="0.25">
      <c r="A9" s="36">
        <v>8</v>
      </c>
      <c r="B9" s="36" t="s">
        <v>10</v>
      </c>
      <c r="C9" s="36">
        <v>29</v>
      </c>
      <c r="D9" s="28">
        <v>22</v>
      </c>
      <c r="E9" s="36">
        <f t="array" ref="E9">FREQUENCY(C9:C28,D9:D17)</f>
        <v>4</v>
      </c>
      <c r="F9" s="36">
        <f t="shared" si="0"/>
        <v>1</v>
      </c>
    </row>
    <row r="10" spans="1:7" x14ac:dyDescent="0.25">
      <c r="A10" s="36">
        <v>9</v>
      </c>
      <c r="B10" s="36" t="s">
        <v>11</v>
      </c>
      <c r="C10" s="36">
        <v>34</v>
      </c>
      <c r="D10" s="28">
        <v>23</v>
      </c>
      <c r="E10" s="36">
        <f t="array" ref="E10">FREQUENCY(C10:C29,D10:D18)</f>
        <v>6</v>
      </c>
      <c r="F10" s="36">
        <f t="shared" si="0"/>
        <v>2</v>
      </c>
    </row>
    <row r="11" spans="1:7" x14ac:dyDescent="0.25">
      <c r="A11" s="36">
        <v>10</v>
      </c>
      <c r="B11" s="36" t="s">
        <v>12</v>
      </c>
      <c r="C11" s="36">
        <v>28</v>
      </c>
      <c r="D11"/>
    </row>
    <row r="12" spans="1:7" x14ac:dyDescent="0.25">
      <c r="A12" s="36">
        <v>11</v>
      </c>
      <c r="B12" s="36" t="s">
        <v>13</v>
      </c>
      <c r="C12" s="36">
        <v>20</v>
      </c>
      <c r="D12"/>
    </row>
    <row r="13" spans="1:7" x14ac:dyDescent="0.25">
      <c r="A13" s="36">
        <v>12</v>
      </c>
      <c r="B13" s="36" t="s">
        <v>14</v>
      </c>
      <c r="C13" s="36">
        <v>27</v>
      </c>
      <c r="D13"/>
    </row>
    <row r="14" spans="1:7" x14ac:dyDescent="0.25">
      <c r="A14" s="36">
        <v>13</v>
      </c>
      <c r="B14" s="36" t="s">
        <v>15</v>
      </c>
      <c r="C14" s="36">
        <v>21</v>
      </c>
      <c r="D14"/>
    </row>
    <row r="15" spans="1:7" x14ac:dyDescent="0.25">
      <c r="A15" s="36">
        <v>14</v>
      </c>
      <c r="B15" s="36" t="s">
        <v>16</v>
      </c>
      <c r="C15" s="36">
        <v>28</v>
      </c>
      <c r="D15"/>
    </row>
    <row r="16" spans="1:7" x14ac:dyDescent="0.25">
      <c r="A16" s="36">
        <v>15</v>
      </c>
      <c r="B16" s="36" t="s">
        <v>17</v>
      </c>
      <c r="C16" s="36">
        <v>27</v>
      </c>
      <c r="D16"/>
    </row>
    <row r="17" spans="1:4" x14ac:dyDescent="0.25">
      <c r="A17" s="36">
        <v>16</v>
      </c>
      <c r="B17" s="36" t="s">
        <v>18</v>
      </c>
      <c r="C17" s="36">
        <v>20</v>
      </c>
      <c r="D17"/>
    </row>
    <row r="18" spans="1:4" x14ac:dyDescent="0.25">
      <c r="A18" s="36">
        <v>17</v>
      </c>
      <c r="B18" s="36" t="s">
        <v>19</v>
      </c>
      <c r="C18" s="36">
        <v>22</v>
      </c>
      <c r="D18"/>
    </row>
    <row r="19" spans="1:4" x14ac:dyDescent="0.25">
      <c r="A19" s="36">
        <v>18</v>
      </c>
      <c r="B19" s="36" t="s">
        <v>20</v>
      </c>
      <c r="C19" s="36">
        <v>23</v>
      </c>
      <c r="D19"/>
    </row>
    <row r="20" spans="1:4" x14ac:dyDescent="0.25">
      <c r="A20" s="36">
        <v>19</v>
      </c>
      <c r="B20" s="36" t="s">
        <v>21</v>
      </c>
      <c r="C20" s="36">
        <v>27</v>
      </c>
      <c r="D20"/>
    </row>
    <row r="21" spans="1:4" x14ac:dyDescent="0.25">
      <c r="A21" s="36">
        <v>20</v>
      </c>
      <c r="B21" s="36" t="s">
        <v>22</v>
      </c>
      <c r="C21" s="36">
        <v>23</v>
      </c>
      <c r="D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E596-1A30-4F80-8ACD-27C22CB18F5D}">
  <dimension ref="A1:H9"/>
  <sheetViews>
    <sheetView workbookViewId="0">
      <selection activeCell="G3" sqref="G3"/>
    </sheetView>
  </sheetViews>
  <sheetFormatPr defaultRowHeight="20.25" customHeight="1" x14ac:dyDescent="0.25"/>
  <cols>
    <col min="3" max="3" width="10.140625" bestFit="1" customWidth="1"/>
    <col min="5" max="5" width="19.140625" customWidth="1"/>
    <col min="7" max="7" width="16.5703125" customWidth="1"/>
    <col min="8" max="8" width="24.140625" customWidth="1"/>
  </cols>
  <sheetData>
    <row r="1" spans="1:8" ht="20.25" customHeight="1" thickBot="1" x14ac:dyDescent="0.3">
      <c r="A1" s="59" t="s">
        <v>23</v>
      </c>
      <c r="B1" s="60"/>
      <c r="C1" s="60"/>
      <c r="D1" s="60"/>
      <c r="E1" s="61"/>
      <c r="G1" s="39" t="s">
        <v>178</v>
      </c>
      <c r="H1" s="39" t="s">
        <v>28</v>
      </c>
    </row>
    <row r="2" spans="1:8" ht="20.25" customHeight="1" thickBot="1" x14ac:dyDescent="0.3">
      <c r="A2" s="4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G2" s="38">
        <v>0.33333333333333331</v>
      </c>
      <c r="H2" s="36" t="str">
        <f>INDEX(A2:E9,MATCH(G2,A2:A9,0),MATCH(H1,A2:E2,0))</f>
        <v>DTP</v>
      </c>
    </row>
    <row r="3" spans="1:8" ht="20.25" customHeight="1" thickBot="1" x14ac:dyDescent="0.3">
      <c r="A3" s="6">
        <v>0.29166666666666669</v>
      </c>
      <c r="B3" s="2" t="s">
        <v>29</v>
      </c>
      <c r="C3" s="2" t="s">
        <v>30</v>
      </c>
      <c r="D3" s="2" t="s">
        <v>31</v>
      </c>
      <c r="E3" s="2" t="s">
        <v>32</v>
      </c>
    </row>
    <row r="4" spans="1:8" ht="20.25" customHeight="1" thickBot="1" x14ac:dyDescent="0.3">
      <c r="A4" s="6">
        <v>0.33333333333333331</v>
      </c>
      <c r="B4" s="2" t="s">
        <v>30</v>
      </c>
      <c r="C4" s="2" t="s">
        <v>33</v>
      </c>
      <c r="D4" s="2" t="s">
        <v>30</v>
      </c>
      <c r="E4" s="2" t="s">
        <v>31</v>
      </c>
    </row>
    <row r="5" spans="1:8" ht="20.25" customHeight="1" thickBot="1" x14ac:dyDescent="0.3">
      <c r="A5" s="6">
        <v>0.375</v>
      </c>
      <c r="B5" s="2" t="s">
        <v>32</v>
      </c>
      <c r="C5" s="2" t="s">
        <v>31</v>
      </c>
      <c r="D5" s="2" t="s">
        <v>31</v>
      </c>
      <c r="E5" s="2" t="s">
        <v>30</v>
      </c>
    </row>
    <row r="6" spans="1:8" ht="20.25" customHeight="1" thickBot="1" x14ac:dyDescent="0.3">
      <c r="A6" s="6">
        <v>0.41666666666666669</v>
      </c>
      <c r="B6" s="2" t="s">
        <v>31</v>
      </c>
      <c r="C6" s="2" t="s">
        <v>29</v>
      </c>
      <c r="D6" s="2" t="s">
        <v>32</v>
      </c>
      <c r="E6" s="2" t="s">
        <v>29</v>
      </c>
    </row>
    <row r="7" spans="1:8" ht="20.25" customHeight="1" thickBot="1" x14ac:dyDescent="0.3">
      <c r="A7" s="6">
        <v>0.45833333333333331</v>
      </c>
      <c r="B7" s="2" t="s">
        <v>29</v>
      </c>
      <c r="C7" s="2" t="s">
        <v>30</v>
      </c>
      <c r="D7" s="2" t="s">
        <v>29</v>
      </c>
      <c r="E7" s="2" t="s">
        <v>30</v>
      </c>
    </row>
    <row r="8" spans="1:8" ht="20.25" customHeight="1" thickBot="1" x14ac:dyDescent="0.3">
      <c r="A8" s="6">
        <v>0.5</v>
      </c>
      <c r="B8" s="2" t="s">
        <v>30</v>
      </c>
      <c r="C8" s="2" t="s">
        <v>31</v>
      </c>
      <c r="D8" s="2" t="s">
        <v>30</v>
      </c>
      <c r="E8" s="2" t="s">
        <v>29</v>
      </c>
    </row>
    <row r="9" spans="1:8" ht="20.25" customHeight="1" thickBot="1" x14ac:dyDescent="0.3">
      <c r="A9" s="6">
        <v>0.54166666666666663</v>
      </c>
      <c r="B9" s="2" t="s">
        <v>32</v>
      </c>
      <c r="C9" s="2" t="s">
        <v>33</v>
      </c>
      <c r="D9" s="2" t="s">
        <v>31</v>
      </c>
      <c r="E9" s="2" t="s">
        <v>30</v>
      </c>
    </row>
  </sheetData>
  <mergeCells count="1">
    <mergeCell ref="A1:E1"/>
  </mergeCells>
  <dataValidations count="2">
    <dataValidation type="list" allowBlank="1" showInputMessage="1" showErrorMessage="1" sqref="H1" xr:uid="{D1B32CED-2B51-4864-A037-10159E5A219D}">
      <formula1>$A$2:$E$2</formula1>
    </dataValidation>
    <dataValidation type="list" allowBlank="1" showInputMessage="1" showErrorMessage="1" sqref="G2" xr:uid="{B315DB3E-5A78-448A-A8A7-CE381A0CDADF}">
      <formula1>$A$3:$A$9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40C3-E22E-4A23-B3A1-D22BC93E4705}">
  <dimension ref="A1:L22"/>
  <sheetViews>
    <sheetView workbookViewId="0">
      <selection activeCell="K3" sqref="K3"/>
    </sheetView>
  </sheetViews>
  <sheetFormatPr defaultColWidth="13.85546875" defaultRowHeight="35.25" customHeight="1" x14ac:dyDescent="0.25"/>
  <sheetData>
    <row r="1" spans="1:12" ht="35.25" customHeight="1" thickBot="1" x14ac:dyDescent="0.35">
      <c r="A1" s="7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K1" s="40" t="s">
        <v>179</v>
      </c>
      <c r="L1" s="41" t="s">
        <v>180</v>
      </c>
    </row>
    <row r="2" spans="1:12" ht="35.25" customHeight="1" thickBot="1" x14ac:dyDescent="0.35">
      <c r="A2" s="10">
        <v>1</v>
      </c>
      <c r="B2" s="11" t="s">
        <v>43</v>
      </c>
      <c r="C2" s="12">
        <v>26</v>
      </c>
      <c r="D2" s="12">
        <v>2370</v>
      </c>
      <c r="E2" s="12">
        <v>2290</v>
      </c>
      <c r="F2" s="12">
        <v>7150</v>
      </c>
      <c r="G2" s="12">
        <v>559</v>
      </c>
      <c r="H2" s="12">
        <v>72</v>
      </c>
      <c r="I2" s="12">
        <v>6519</v>
      </c>
      <c r="K2" s="11" t="s">
        <v>45</v>
      </c>
      <c r="L2">
        <f>LOOKUP(K2,B:B,C:C)</f>
        <v>26</v>
      </c>
    </row>
    <row r="3" spans="1:12" ht="35.25" customHeight="1" thickBot="1" x14ac:dyDescent="0.35">
      <c r="A3" s="10">
        <v>2</v>
      </c>
      <c r="B3" s="11" t="s">
        <v>44</v>
      </c>
      <c r="C3" s="12">
        <v>15</v>
      </c>
      <c r="D3" s="12">
        <v>1315.38</v>
      </c>
      <c r="E3" s="12">
        <v>1275</v>
      </c>
      <c r="F3" s="12">
        <v>3975</v>
      </c>
      <c r="G3" s="12">
        <v>311</v>
      </c>
      <c r="H3" s="12">
        <v>40</v>
      </c>
      <c r="I3" s="12">
        <v>3624</v>
      </c>
      <c r="J3" s="1"/>
    </row>
    <row r="4" spans="1:12" ht="35.25" customHeight="1" thickBot="1" x14ac:dyDescent="0.35">
      <c r="A4" s="10">
        <v>3</v>
      </c>
      <c r="B4" s="11" t="s">
        <v>45</v>
      </c>
      <c r="C4" s="12">
        <v>26</v>
      </c>
      <c r="D4" s="12">
        <v>2370</v>
      </c>
      <c r="E4" s="12">
        <v>2290</v>
      </c>
      <c r="F4" s="12">
        <v>7150</v>
      </c>
      <c r="G4" s="12">
        <v>559</v>
      </c>
      <c r="H4" s="12">
        <v>72</v>
      </c>
      <c r="I4" s="12">
        <v>6519</v>
      </c>
      <c r="J4" s="1"/>
    </row>
    <row r="5" spans="1:12" ht="35.25" customHeight="1" thickBot="1" x14ac:dyDescent="0.35">
      <c r="A5" s="10">
        <v>4</v>
      </c>
      <c r="B5" s="11" t="s">
        <v>46</v>
      </c>
      <c r="C5" s="12">
        <v>26</v>
      </c>
      <c r="D5" s="12">
        <v>2370</v>
      </c>
      <c r="E5" s="12">
        <v>2290</v>
      </c>
      <c r="F5" s="12">
        <v>7150</v>
      </c>
      <c r="G5" s="12">
        <v>559</v>
      </c>
      <c r="H5" s="12">
        <v>72</v>
      </c>
      <c r="I5" s="12">
        <v>6519</v>
      </c>
      <c r="J5" s="1"/>
    </row>
    <row r="6" spans="1:12" ht="35.25" customHeight="1" thickBot="1" x14ac:dyDescent="0.35">
      <c r="A6" s="10">
        <v>5</v>
      </c>
      <c r="B6" s="11" t="s">
        <v>47</v>
      </c>
      <c r="C6" s="12">
        <v>3</v>
      </c>
      <c r="D6" s="12">
        <v>273.45999999999998</v>
      </c>
      <c r="E6" s="12">
        <v>264.2307692</v>
      </c>
      <c r="F6" s="12">
        <v>825</v>
      </c>
      <c r="G6" s="12">
        <v>65</v>
      </c>
      <c r="H6" s="12">
        <v>8</v>
      </c>
      <c r="I6" s="12">
        <v>752</v>
      </c>
      <c r="J6" s="1"/>
    </row>
    <row r="7" spans="1:12" ht="35.25" customHeight="1" thickBot="1" x14ac:dyDescent="0.35">
      <c r="A7" s="10">
        <v>6</v>
      </c>
      <c r="B7" s="11" t="s">
        <v>48</v>
      </c>
      <c r="C7" s="12">
        <v>2</v>
      </c>
      <c r="D7" s="12">
        <v>182.31</v>
      </c>
      <c r="E7" s="12">
        <v>176.1538462</v>
      </c>
      <c r="F7" s="12">
        <v>550</v>
      </c>
      <c r="G7" s="12">
        <v>43</v>
      </c>
      <c r="H7" s="12">
        <v>6</v>
      </c>
      <c r="I7" s="12">
        <v>501</v>
      </c>
      <c r="J7" s="1"/>
    </row>
    <row r="8" spans="1:12" ht="35.25" customHeight="1" thickBot="1" x14ac:dyDescent="0.35">
      <c r="A8" s="10">
        <v>7</v>
      </c>
      <c r="B8" s="11" t="s">
        <v>49</v>
      </c>
      <c r="C8" s="12">
        <v>22</v>
      </c>
      <c r="D8" s="12">
        <v>2005.38</v>
      </c>
      <c r="E8" s="12">
        <v>1937.6923079999999</v>
      </c>
      <c r="F8" s="12">
        <v>6050</v>
      </c>
      <c r="G8" s="12">
        <v>473</v>
      </c>
      <c r="H8" s="12">
        <v>61</v>
      </c>
      <c r="I8" s="12">
        <v>5516</v>
      </c>
      <c r="J8" s="1"/>
    </row>
    <row r="9" spans="1:12" ht="35.25" customHeight="1" thickBot="1" x14ac:dyDescent="0.35">
      <c r="A9" s="10">
        <v>8</v>
      </c>
      <c r="B9" s="11" t="s">
        <v>50</v>
      </c>
      <c r="C9" s="12">
        <v>22</v>
      </c>
      <c r="D9" s="12">
        <v>2005.38</v>
      </c>
      <c r="E9" s="12">
        <v>1937.6923079999999</v>
      </c>
      <c r="F9" s="12">
        <v>6050</v>
      </c>
      <c r="G9" s="12">
        <v>473</v>
      </c>
      <c r="H9" s="12">
        <v>61</v>
      </c>
      <c r="I9" s="12">
        <v>5516</v>
      </c>
      <c r="J9" s="1"/>
    </row>
    <row r="10" spans="1:12" ht="35.25" customHeight="1" thickBot="1" x14ac:dyDescent="0.35">
      <c r="A10" s="10">
        <v>9</v>
      </c>
      <c r="B10" s="11" t="s">
        <v>51</v>
      </c>
      <c r="C10" s="12">
        <v>26</v>
      </c>
      <c r="D10" s="12">
        <v>2370</v>
      </c>
      <c r="E10" s="12">
        <v>2290</v>
      </c>
      <c r="F10" s="12">
        <v>7150</v>
      </c>
      <c r="G10" s="12">
        <v>559</v>
      </c>
      <c r="H10" s="12">
        <v>72</v>
      </c>
      <c r="I10" s="12">
        <v>6519</v>
      </c>
      <c r="J10" s="1"/>
    </row>
    <row r="11" spans="1:12" ht="35.25" customHeight="1" thickBot="1" x14ac:dyDescent="0.35">
      <c r="A11" s="10">
        <v>10</v>
      </c>
      <c r="B11" s="11" t="s">
        <v>52</v>
      </c>
      <c r="C11" s="12">
        <v>26</v>
      </c>
      <c r="D11" s="12">
        <v>2370</v>
      </c>
      <c r="E11" s="12">
        <v>2290</v>
      </c>
      <c r="F11" s="12">
        <v>7150</v>
      </c>
      <c r="G11" s="12">
        <v>559</v>
      </c>
      <c r="H11" s="12">
        <v>72</v>
      </c>
      <c r="I11" s="12">
        <v>6519</v>
      </c>
      <c r="J11" s="1"/>
    </row>
    <row r="12" spans="1:12" ht="35.25" customHeight="1" thickBot="1" x14ac:dyDescent="0.35">
      <c r="A12" s="10">
        <v>11</v>
      </c>
      <c r="B12" s="11" t="s">
        <v>53</v>
      </c>
      <c r="C12" s="12">
        <v>26</v>
      </c>
      <c r="D12" s="12">
        <v>2370</v>
      </c>
      <c r="E12" s="12">
        <v>2290</v>
      </c>
      <c r="F12" s="12">
        <v>7150</v>
      </c>
      <c r="G12" s="12">
        <v>559</v>
      </c>
      <c r="H12" s="12">
        <v>72</v>
      </c>
      <c r="I12" s="12">
        <v>6519</v>
      </c>
      <c r="J12" s="1"/>
    </row>
    <row r="13" spans="1:12" ht="35.25" customHeight="1" thickBot="1" x14ac:dyDescent="0.35">
      <c r="A13" s="10">
        <v>12</v>
      </c>
      <c r="B13" s="11" t="s">
        <v>54</v>
      </c>
      <c r="C13" s="12">
        <v>24</v>
      </c>
      <c r="D13" s="12">
        <v>2104.62</v>
      </c>
      <c r="E13" s="12">
        <v>2040</v>
      </c>
      <c r="F13" s="12">
        <v>6360</v>
      </c>
      <c r="G13" s="12">
        <v>497</v>
      </c>
      <c r="H13" s="12">
        <v>64</v>
      </c>
      <c r="I13" s="12">
        <v>5799</v>
      </c>
      <c r="J13" s="1"/>
    </row>
    <row r="14" spans="1:12" ht="35.25" customHeight="1" thickBot="1" x14ac:dyDescent="0.35">
      <c r="A14" s="10">
        <v>13</v>
      </c>
      <c r="B14" s="11" t="s">
        <v>55</v>
      </c>
      <c r="C14" s="12">
        <v>26</v>
      </c>
      <c r="D14" s="12">
        <v>2370</v>
      </c>
      <c r="E14" s="12">
        <v>2290</v>
      </c>
      <c r="F14" s="12">
        <v>7150</v>
      </c>
      <c r="G14" s="12">
        <v>559</v>
      </c>
      <c r="H14" s="12">
        <v>72</v>
      </c>
      <c r="I14" s="12">
        <v>6519</v>
      </c>
      <c r="J14" s="1"/>
    </row>
    <row r="15" spans="1:12" ht="35.25" customHeight="1" thickBot="1" x14ac:dyDescent="0.35">
      <c r="A15" s="10">
        <v>14</v>
      </c>
      <c r="B15" s="11" t="s">
        <v>56</v>
      </c>
      <c r="C15" s="12">
        <v>25</v>
      </c>
      <c r="D15" s="12">
        <v>2278.85</v>
      </c>
      <c r="E15" s="12">
        <v>2201.9230769999999</v>
      </c>
      <c r="F15" s="12">
        <v>6875</v>
      </c>
      <c r="G15" s="12">
        <v>538</v>
      </c>
      <c r="H15" s="12">
        <v>69</v>
      </c>
      <c r="I15" s="12">
        <v>6268</v>
      </c>
      <c r="J15" s="1"/>
    </row>
    <row r="16" spans="1:12" ht="35.25" customHeight="1" thickBot="1" x14ac:dyDescent="0.35">
      <c r="A16" s="10">
        <v>15</v>
      </c>
      <c r="B16" s="11" t="s">
        <v>57</v>
      </c>
      <c r="C16" s="12">
        <v>17</v>
      </c>
      <c r="D16" s="12">
        <v>1549.62</v>
      </c>
      <c r="E16" s="12">
        <v>1497.3076920000001</v>
      </c>
      <c r="F16" s="12">
        <v>4675</v>
      </c>
      <c r="G16" s="12">
        <v>366</v>
      </c>
      <c r="H16" s="12">
        <v>47</v>
      </c>
      <c r="I16" s="12">
        <v>4262</v>
      </c>
      <c r="J16" s="1"/>
    </row>
    <row r="17" spans="1:10" ht="35.25" customHeight="1" thickBot="1" x14ac:dyDescent="0.35">
      <c r="A17" s="10">
        <v>16</v>
      </c>
      <c r="B17" s="11" t="s">
        <v>58</v>
      </c>
      <c r="C17" s="12">
        <v>17</v>
      </c>
      <c r="D17" s="12">
        <v>1549.62</v>
      </c>
      <c r="E17" s="12">
        <v>1497.3076920000001</v>
      </c>
      <c r="F17" s="12">
        <v>4675</v>
      </c>
      <c r="G17" s="12">
        <v>366</v>
      </c>
      <c r="H17" s="12">
        <v>47</v>
      </c>
      <c r="I17" s="12">
        <v>4262</v>
      </c>
      <c r="J17" s="1"/>
    </row>
    <row r="18" spans="1:10" ht="35.25" customHeight="1" thickBot="1" x14ac:dyDescent="0.35">
      <c r="A18" s="10">
        <v>17</v>
      </c>
      <c r="B18" s="11" t="s">
        <v>59</v>
      </c>
      <c r="C18" s="12">
        <v>3</v>
      </c>
      <c r="D18" s="12">
        <v>263.08</v>
      </c>
      <c r="E18" s="12">
        <v>255</v>
      </c>
      <c r="F18" s="12">
        <v>795</v>
      </c>
      <c r="G18" s="12">
        <v>62</v>
      </c>
      <c r="H18" s="12">
        <v>8</v>
      </c>
      <c r="I18" s="12">
        <v>725</v>
      </c>
      <c r="J18" s="1"/>
    </row>
    <row r="19" spans="1:10" ht="35.25" customHeight="1" thickBot="1" x14ac:dyDescent="0.35">
      <c r="A19" s="10">
        <v>18</v>
      </c>
      <c r="B19" s="11" t="s">
        <v>60</v>
      </c>
      <c r="C19" s="12">
        <v>19</v>
      </c>
      <c r="D19" s="12">
        <v>1731.92</v>
      </c>
      <c r="E19" s="12">
        <v>1673.461538</v>
      </c>
      <c r="F19" s="12">
        <v>5225</v>
      </c>
      <c r="G19" s="12">
        <v>409</v>
      </c>
      <c r="H19" s="12">
        <v>52</v>
      </c>
      <c r="I19" s="12">
        <v>4764</v>
      </c>
      <c r="J19" s="1"/>
    </row>
    <row r="20" spans="1:10" ht="35.25" customHeight="1" thickBot="1" x14ac:dyDescent="0.35">
      <c r="A20" s="10">
        <v>19</v>
      </c>
      <c r="B20" s="11" t="s">
        <v>61</v>
      </c>
      <c r="C20" s="12">
        <v>26</v>
      </c>
      <c r="D20" s="12">
        <v>2370</v>
      </c>
      <c r="E20" s="12">
        <v>2290</v>
      </c>
      <c r="F20" s="12">
        <v>7150</v>
      </c>
      <c r="G20" s="12">
        <v>559</v>
      </c>
      <c r="H20" s="12">
        <v>72</v>
      </c>
      <c r="I20" s="12">
        <v>6519</v>
      </c>
      <c r="J20" s="1"/>
    </row>
    <row r="21" spans="1:10" ht="35.25" customHeight="1" thickBot="1" x14ac:dyDescent="0.35">
      <c r="A21" s="10">
        <v>20</v>
      </c>
      <c r="B21" s="11" t="s">
        <v>62</v>
      </c>
      <c r="C21" s="12">
        <v>5</v>
      </c>
      <c r="D21" s="12">
        <v>455.77</v>
      </c>
      <c r="E21" s="12">
        <v>440.38461539999997</v>
      </c>
      <c r="F21" s="12">
        <v>1375</v>
      </c>
      <c r="G21" s="12">
        <v>108</v>
      </c>
      <c r="H21" s="12">
        <v>14</v>
      </c>
      <c r="I21" s="12">
        <v>1253</v>
      </c>
      <c r="J21" s="1"/>
    </row>
    <row r="22" spans="1:10" ht="35.2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24A-5B72-4FB9-9DE2-9BAF1FC8088E}">
  <dimension ref="A1:H18"/>
  <sheetViews>
    <sheetView topLeftCell="A5" workbookViewId="0">
      <selection activeCell="F15" sqref="F15"/>
    </sheetView>
  </sheetViews>
  <sheetFormatPr defaultColWidth="14.28515625" defaultRowHeight="24" customHeight="1" x14ac:dyDescent="0.25"/>
  <cols>
    <col min="7" max="7" width="17" customWidth="1"/>
  </cols>
  <sheetData>
    <row r="1" spans="1:8" ht="24" customHeight="1" thickBot="1" x14ac:dyDescent="0.3">
      <c r="A1" s="13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G1" s="42" t="s">
        <v>63</v>
      </c>
      <c r="H1" s="36">
        <v>5600008</v>
      </c>
    </row>
    <row r="2" spans="1:8" ht="24" customHeight="1" thickBot="1" x14ac:dyDescent="0.3">
      <c r="A2" s="15">
        <v>5600001</v>
      </c>
      <c r="B2" s="16">
        <v>5000</v>
      </c>
      <c r="C2" s="2" t="s">
        <v>68</v>
      </c>
      <c r="D2" s="2" t="s">
        <v>69</v>
      </c>
      <c r="E2" s="2" t="s">
        <v>70</v>
      </c>
      <c r="G2" s="43" t="s">
        <v>64</v>
      </c>
      <c r="H2" s="36">
        <f>VLOOKUP($H$1,$A$1:$E$18,ROW(),0)</f>
        <v>5000</v>
      </c>
    </row>
    <row r="3" spans="1:8" ht="24" customHeight="1" thickBot="1" x14ac:dyDescent="0.3">
      <c r="A3" s="15">
        <v>5600002</v>
      </c>
      <c r="B3" s="16">
        <v>14571</v>
      </c>
      <c r="C3" s="2" t="s">
        <v>71</v>
      </c>
      <c r="D3" s="2" t="s">
        <v>69</v>
      </c>
      <c r="E3" s="2" t="s">
        <v>72</v>
      </c>
      <c r="G3" s="43" t="s">
        <v>65</v>
      </c>
      <c r="H3" s="36" t="str">
        <f t="shared" ref="H3:H5" si="0">VLOOKUP($H$1,$A$1:$E$18,ROW(),0)</f>
        <v>Savings</v>
      </c>
    </row>
    <row r="4" spans="1:8" ht="24" customHeight="1" thickBot="1" x14ac:dyDescent="0.3">
      <c r="A4" s="15">
        <v>5600003</v>
      </c>
      <c r="B4" s="3">
        <v>500</v>
      </c>
      <c r="C4" s="2" t="s">
        <v>73</v>
      </c>
      <c r="D4" s="2" t="s">
        <v>69</v>
      </c>
      <c r="E4" s="2" t="s">
        <v>70</v>
      </c>
      <c r="G4" s="43" t="s">
        <v>66</v>
      </c>
      <c r="H4" s="36" t="str">
        <f t="shared" si="0"/>
        <v>Westside</v>
      </c>
    </row>
    <row r="5" spans="1:8" ht="24" customHeight="1" thickBot="1" x14ac:dyDescent="0.3">
      <c r="A5" s="15">
        <v>5600004</v>
      </c>
      <c r="B5" s="16">
        <v>15000</v>
      </c>
      <c r="C5" s="2" t="s">
        <v>71</v>
      </c>
      <c r="D5" s="2" t="s">
        <v>69</v>
      </c>
      <c r="E5" s="2" t="s">
        <v>70</v>
      </c>
      <c r="G5" s="43" t="s">
        <v>67</v>
      </c>
      <c r="H5" s="36" t="str">
        <f t="shared" si="0"/>
        <v>Existing</v>
      </c>
    </row>
    <row r="6" spans="1:8" ht="24" customHeight="1" thickBot="1" x14ac:dyDescent="0.3">
      <c r="A6" s="15">
        <v>5600005</v>
      </c>
      <c r="B6" s="16">
        <v>4623</v>
      </c>
      <c r="C6" s="2" t="s">
        <v>74</v>
      </c>
      <c r="D6" s="2" t="s">
        <v>75</v>
      </c>
      <c r="E6" s="2" t="s">
        <v>70</v>
      </c>
    </row>
    <row r="7" spans="1:8" ht="24" customHeight="1" thickBot="1" x14ac:dyDescent="0.3">
      <c r="A7" s="15">
        <v>5600006</v>
      </c>
      <c r="B7" s="16">
        <v>8721</v>
      </c>
      <c r="C7" s="2" t="s">
        <v>74</v>
      </c>
      <c r="D7" s="2" t="s">
        <v>76</v>
      </c>
      <c r="E7" s="2" t="s">
        <v>72</v>
      </c>
    </row>
    <row r="8" spans="1:8" ht="24" customHeight="1" thickBot="1" x14ac:dyDescent="0.3">
      <c r="A8" s="15">
        <v>5600007</v>
      </c>
      <c r="B8" s="16">
        <v>15276</v>
      </c>
      <c r="C8" s="2" t="s">
        <v>74</v>
      </c>
      <c r="D8" s="2" t="s">
        <v>75</v>
      </c>
      <c r="E8" s="2" t="s">
        <v>70</v>
      </c>
    </row>
    <row r="9" spans="1:8" ht="24" customHeight="1" thickBot="1" x14ac:dyDescent="0.3">
      <c r="A9" s="15">
        <v>5600008</v>
      </c>
      <c r="B9" s="16">
        <v>5000</v>
      </c>
      <c r="C9" s="2" t="s">
        <v>74</v>
      </c>
      <c r="D9" s="2" t="s">
        <v>76</v>
      </c>
      <c r="E9" s="2" t="s">
        <v>70</v>
      </c>
    </row>
    <row r="10" spans="1:8" ht="24" customHeight="1" thickBot="1" x14ac:dyDescent="0.3">
      <c r="A10" s="15">
        <v>5600009</v>
      </c>
      <c r="B10" s="16">
        <v>15759</v>
      </c>
      <c r="C10" s="2" t="s">
        <v>71</v>
      </c>
      <c r="D10" s="2" t="s">
        <v>76</v>
      </c>
      <c r="E10" s="2" t="s">
        <v>70</v>
      </c>
    </row>
    <row r="11" spans="1:8" ht="24" customHeight="1" thickBot="1" x14ac:dyDescent="0.3">
      <c r="A11" s="15">
        <v>5600010</v>
      </c>
      <c r="B11" s="16">
        <v>12000</v>
      </c>
      <c r="C11" s="2" t="s">
        <v>71</v>
      </c>
      <c r="D11" s="2" t="s">
        <v>76</v>
      </c>
      <c r="E11" s="2" t="s">
        <v>70</v>
      </c>
    </row>
    <row r="12" spans="1:8" ht="24" customHeight="1" thickBot="1" x14ac:dyDescent="0.3">
      <c r="A12" s="15">
        <v>5600011</v>
      </c>
      <c r="B12" s="16">
        <v>7177</v>
      </c>
      <c r="C12" s="2" t="s">
        <v>74</v>
      </c>
      <c r="D12" s="2" t="s">
        <v>75</v>
      </c>
      <c r="E12" s="2" t="s">
        <v>70</v>
      </c>
    </row>
    <row r="13" spans="1:8" ht="24" customHeight="1" thickBot="1" x14ac:dyDescent="0.3">
      <c r="A13" s="15">
        <v>5600012</v>
      </c>
      <c r="B13" s="16">
        <v>6837</v>
      </c>
      <c r="C13" s="2" t="s">
        <v>74</v>
      </c>
      <c r="D13" s="2" t="s">
        <v>76</v>
      </c>
      <c r="E13" s="2" t="s">
        <v>70</v>
      </c>
    </row>
    <row r="14" spans="1:8" ht="24" customHeight="1" thickBot="1" x14ac:dyDescent="0.3">
      <c r="A14" s="15">
        <v>5600013</v>
      </c>
      <c r="B14" s="16">
        <v>3171</v>
      </c>
      <c r="C14" s="2" t="s">
        <v>73</v>
      </c>
      <c r="D14" s="2" t="s">
        <v>76</v>
      </c>
      <c r="E14" s="2" t="s">
        <v>70</v>
      </c>
    </row>
    <row r="15" spans="1:8" ht="24" customHeight="1" thickBot="1" x14ac:dyDescent="0.3">
      <c r="A15" s="15">
        <v>5600014</v>
      </c>
      <c r="B15" s="16">
        <v>50000</v>
      </c>
      <c r="C15" s="2" t="s">
        <v>74</v>
      </c>
      <c r="D15" s="2" t="s">
        <v>69</v>
      </c>
      <c r="E15" s="2" t="s">
        <v>70</v>
      </c>
    </row>
    <row r="16" spans="1:8" ht="24" customHeight="1" thickBot="1" x14ac:dyDescent="0.3">
      <c r="A16" s="15">
        <v>5600015</v>
      </c>
      <c r="B16" s="16">
        <v>4690</v>
      </c>
      <c r="C16" s="2" t="s">
        <v>73</v>
      </c>
      <c r="D16" s="2" t="s">
        <v>75</v>
      </c>
      <c r="E16" s="2" t="s">
        <v>72</v>
      </c>
    </row>
    <row r="17" spans="1:5" ht="24" customHeight="1" thickBot="1" x14ac:dyDescent="0.3">
      <c r="A17" s="15">
        <v>5600016</v>
      </c>
      <c r="B17" s="16">
        <v>12438</v>
      </c>
      <c r="C17" s="2" t="s">
        <v>73</v>
      </c>
      <c r="D17" s="2" t="s">
        <v>69</v>
      </c>
      <c r="E17" s="2" t="s">
        <v>70</v>
      </c>
    </row>
    <row r="18" spans="1:5" ht="24" customHeight="1" thickBot="1" x14ac:dyDescent="0.3">
      <c r="A18" s="15">
        <v>5600017</v>
      </c>
      <c r="B18" s="16">
        <v>5000</v>
      </c>
      <c r="C18" s="2" t="s">
        <v>73</v>
      </c>
      <c r="D18" s="2" t="s">
        <v>75</v>
      </c>
      <c r="E18" s="2" t="s">
        <v>70</v>
      </c>
    </row>
  </sheetData>
  <dataValidations count="1">
    <dataValidation type="list" allowBlank="1" showInputMessage="1" showErrorMessage="1" sqref="H1" xr:uid="{EEF56829-1ED0-4257-BE82-826BC0D9AF55}">
      <formula1>$A$1:$A$18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C70-0E8A-405E-9824-834BBEF1160D}">
  <dimension ref="A1:R8"/>
  <sheetViews>
    <sheetView workbookViewId="0">
      <selection activeCell="J7" sqref="J7"/>
    </sheetView>
  </sheetViews>
  <sheetFormatPr defaultRowHeight="30.75" customHeight="1" x14ac:dyDescent="0.25"/>
  <cols>
    <col min="6" max="6" width="15" customWidth="1"/>
    <col min="7" max="7" width="13.85546875" customWidth="1"/>
    <col min="8" max="8" width="13.7109375" customWidth="1"/>
    <col min="9" max="9" width="13.28515625" customWidth="1"/>
    <col min="10" max="10" width="18.42578125" customWidth="1"/>
  </cols>
  <sheetData>
    <row r="1" spans="1:18" ht="30.75" customHeight="1" thickBot="1" x14ac:dyDescent="0.3">
      <c r="A1" s="13" t="s">
        <v>63</v>
      </c>
      <c r="B1" s="17">
        <v>5600001</v>
      </c>
      <c r="C1" s="17">
        <v>5600002</v>
      </c>
      <c r="D1" s="17">
        <v>5600003</v>
      </c>
      <c r="E1" s="17">
        <v>5600004</v>
      </c>
      <c r="F1" s="17">
        <v>5600005</v>
      </c>
      <c r="G1" s="17">
        <v>5600006</v>
      </c>
      <c r="H1" s="17">
        <v>5600007</v>
      </c>
      <c r="I1" s="17">
        <v>5600008</v>
      </c>
      <c r="J1" s="17">
        <v>5600009</v>
      </c>
      <c r="K1" s="17">
        <v>5600010</v>
      </c>
      <c r="L1" s="17">
        <v>5600011</v>
      </c>
      <c r="M1" s="17">
        <v>5600012</v>
      </c>
      <c r="N1" s="17">
        <v>5600013</v>
      </c>
      <c r="O1" s="17">
        <v>5600014</v>
      </c>
      <c r="P1" s="17">
        <v>5600015</v>
      </c>
      <c r="Q1" s="17">
        <v>5600016</v>
      </c>
      <c r="R1" s="17">
        <v>5600017</v>
      </c>
    </row>
    <row r="2" spans="1:18" ht="30.75" customHeight="1" thickBot="1" x14ac:dyDescent="0.3">
      <c r="A2" s="18" t="s">
        <v>64</v>
      </c>
      <c r="B2" s="16">
        <v>5000</v>
      </c>
      <c r="C2" s="16">
        <v>14571</v>
      </c>
      <c r="D2" s="3">
        <v>500</v>
      </c>
      <c r="E2" s="16">
        <v>15000</v>
      </c>
      <c r="F2" s="16">
        <v>4623</v>
      </c>
      <c r="G2" s="16">
        <v>8721</v>
      </c>
      <c r="H2" s="16">
        <v>15276</v>
      </c>
      <c r="I2" s="16">
        <v>5000</v>
      </c>
      <c r="J2" s="16">
        <v>15759</v>
      </c>
      <c r="K2" s="16">
        <v>12000</v>
      </c>
      <c r="L2" s="16">
        <v>7177</v>
      </c>
      <c r="M2" s="16">
        <v>6837</v>
      </c>
      <c r="N2" s="16">
        <v>3171</v>
      </c>
      <c r="O2" s="16">
        <v>50000</v>
      </c>
      <c r="P2" s="16">
        <v>4690</v>
      </c>
      <c r="Q2" s="16">
        <v>12438</v>
      </c>
      <c r="R2" s="16">
        <v>5000</v>
      </c>
    </row>
    <row r="3" spans="1:18" ht="30.75" customHeight="1" thickBot="1" x14ac:dyDescent="0.3">
      <c r="A3" s="18" t="s">
        <v>65</v>
      </c>
      <c r="B3" s="2" t="s">
        <v>68</v>
      </c>
      <c r="C3" s="2" t="s">
        <v>71</v>
      </c>
      <c r="D3" s="2" t="s">
        <v>73</v>
      </c>
      <c r="E3" s="2" t="s">
        <v>71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71</v>
      </c>
      <c r="K3" s="2" t="s">
        <v>71</v>
      </c>
      <c r="L3" s="2" t="s">
        <v>74</v>
      </c>
      <c r="M3" s="2" t="s">
        <v>74</v>
      </c>
      <c r="N3" s="2" t="s">
        <v>73</v>
      </c>
      <c r="O3" s="2" t="s">
        <v>74</v>
      </c>
      <c r="P3" s="2" t="s">
        <v>73</v>
      </c>
      <c r="Q3" s="2" t="s">
        <v>73</v>
      </c>
      <c r="R3" s="2" t="s">
        <v>73</v>
      </c>
    </row>
    <row r="4" spans="1:18" ht="30.75" customHeight="1" thickBot="1" x14ac:dyDescent="0.3">
      <c r="A4" s="18" t="s">
        <v>66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75</v>
      </c>
      <c r="G4" s="2" t="s">
        <v>76</v>
      </c>
      <c r="H4" s="2" t="s">
        <v>75</v>
      </c>
      <c r="I4" s="2" t="s">
        <v>76</v>
      </c>
      <c r="J4" s="2" t="s">
        <v>76</v>
      </c>
      <c r="K4" s="2" t="s">
        <v>76</v>
      </c>
      <c r="L4" s="2" t="s">
        <v>75</v>
      </c>
      <c r="M4" s="2" t="s">
        <v>76</v>
      </c>
      <c r="N4" s="2" t="s">
        <v>76</v>
      </c>
      <c r="O4" s="2" t="s">
        <v>69</v>
      </c>
      <c r="P4" s="2" t="s">
        <v>75</v>
      </c>
      <c r="Q4" s="2" t="s">
        <v>69</v>
      </c>
      <c r="R4" s="2" t="s">
        <v>75</v>
      </c>
    </row>
    <row r="5" spans="1:18" ht="30.75" customHeight="1" thickBot="1" x14ac:dyDescent="0.3">
      <c r="A5" s="18" t="s">
        <v>67</v>
      </c>
      <c r="B5" s="2" t="s">
        <v>70</v>
      </c>
      <c r="C5" s="2" t="s">
        <v>72</v>
      </c>
      <c r="D5" s="2" t="s">
        <v>70</v>
      </c>
      <c r="E5" s="2" t="s">
        <v>70</v>
      </c>
      <c r="F5" s="2" t="s">
        <v>70</v>
      </c>
      <c r="G5" s="2" t="s">
        <v>72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72</v>
      </c>
      <c r="Q5" s="2" t="s">
        <v>70</v>
      </c>
      <c r="R5" s="2" t="s">
        <v>70</v>
      </c>
    </row>
    <row r="6" spans="1:18" ht="30.75" customHeight="1" thickBot="1" x14ac:dyDescent="0.3"/>
    <row r="7" spans="1:18" ht="30.75" customHeight="1" x14ac:dyDescent="0.25">
      <c r="F7" s="70" t="s">
        <v>63</v>
      </c>
      <c r="G7" s="71" t="s">
        <v>64</v>
      </c>
      <c r="H7" s="71" t="s">
        <v>65</v>
      </c>
      <c r="I7" s="71" t="s">
        <v>66</v>
      </c>
      <c r="J7" s="71" t="s">
        <v>67</v>
      </c>
    </row>
    <row r="8" spans="1:18" ht="30.75" customHeight="1" x14ac:dyDescent="0.25">
      <c r="F8" s="36">
        <v>5600007</v>
      </c>
      <c r="G8" s="36">
        <f>HLOOKUP($F$8,$A$1:$R$5,COLUMN()-5,0)</f>
        <v>15276</v>
      </c>
      <c r="H8" s="36" t="str">
        <f t="shared" ref="H8:J8" si="0">HLOOKUP($F$8,$A$1:$R$5,COLUMN()-5,0)</f>
        <v>Savings</v>
      </c>
      <c r="I8" s="36" t="str">
        <f t="shared" si="0"/>
        <v>North County</v>
      </c>
      <c r="J8" s="36" t="str">
        <f t="shared" si="0"/>
        <v>Existing</v>
      </c>
    </row>
  </sheetData>
  <dataValidations count="1">
    <dataValidation type="list" allowBlank="1" showInputMessage="1" showErrorMessage="1" sqref="F8" xr:uid="{6A8983A1-0624-4E8B-BF0F-B281E21FF165}">
      <formula1>$B$1:$R$1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37D3-3324-4B03-8487-7ACC839CF296}">
  <dimension ref="A1:F13"/>
  <sheetViews>
    <sheetView workbookViewId="0">
      <selection activeCell="G1" sqref="G1"/>
    </sheetView>
  </sheetViews>
  <sheetFormatPr defaultColWidth="14.140625" defaultRowHeight="19.5" customHeight="1" x14ac:dyDescent="0.25"/>
  <sheetData>
    <row r="1" spans="1:6" ht="19.5" customHeight="1" thickBot="1" x14ac:dyDescent="0.3">
      <c r="A1" s="19" t="s">
        <v>77</v>
      </c>
      <c r="B1" s="20" t="s">
        <v>78</v>
      </c>
      <c r="C1" s="20" t="s">
        <v>79</v>
      </c>
      <c r="E1" s="33" t="s">
        <v>85</v>
      </c>
      <c r="F1" s="36">
        <f>SUMIF($B$1:$B$13,E1,$C$1:$C$13)</f>
        <v>49000</v>
      </c>
    </row>
    <row r="2" spans="1:6" ht="19.5" customHeight="1" thickBot="1" x14ac:dyDescent="0.3">
      <c r="A2" s="21" t="s">
        <v>80</v>
      </c>
      <c r="B2" s="2" t="s">
        <v>81</v>
      </c>
      <c r="C2" s="22">
        <v>15000</v>
      </c>
      <c r="E2" s="33" t="s">
        <v>83</v>
      </c>
      <c r="F2" s="36">
        <f t="shared" ref="F2:F3" si="0">SUMIF($B$1:$B$13,E2,$C$1:$C$13)</f>
        <v>102000</v>
      </c>
    </row>
    <row r="3" spans="1:6" ht="19.5" customHeight="1" thickBot="1" x14ac:dyDescent="0.3">
      <c r="A3" s="21" t="s">
        <v>82</v>
      </c>
      <c r="B3" s="2" t="s">
        <v>83</v>
      </c>
      <c r="C3" s="22">
        <v>15000</v>
      </c>
      <c r="E3" s="33" t="s">
        <v>81</v>
      </c>
      <c r="F3" s="36">
        <f t="shared" si="0"/>
        <v>104000</v>
      </c>
    </row>
    <row r="4" spans="1:6" ht="19.5" customHeight="1" thickBot="1" x14ac:dyDescent="0.3">
      <c r="A4" s="21" t="s">
        <v>84</v>
      </c>
      <c r="B4" s="2" t="s">
        <v>85</v>
      </c>
      <c r="C4" s="22">
        <v>12000</v>
      </c>
    </row>
    <row r="5" spans="1:6" ht="19.5" customHeight="1" thickBot="1" x14ac:dyDescent="0.3">
      <c r="A5" s="21"/>
      <c r="B5" s="2" t="s">
        <v>81</v>
      </c>
      <c r="C5" s="22">
        <v>12000</v>
      </c>
    </row>
    <row r="6" spans="1:6" ht="19.5" customHeight="1" thickBot="1" x14ac:dyDescent="0.3">
      <c r="A6" s="21" t="s">
        <v>86</v>
      </c>
      <c r="B6" s="2" t="s">
        <v>81</v>
      </c>
      <c r="C6" s="22">
        <v>15000</v>
      </c>
    </row>
    <row r="7" spans="1:6" ht="19.5" customHeight="1" thickBot="1" x14ac:dyDescent="0.3">
      <c r="A7" s="21" t="s">
        <v>87</v>
      </c>
      <c r="B7" s="2" t="s">
        <v>83</v>
      </c>
      <c r="C7" s="22">
        <v>12000</v>
      </c>
    </row>
    <row r="8" spans="1:6" ht="19.5" customHeight="1" thickBot="1" x14ac:dyDescent="0.3">
      <c r="A8" s="21" t="s">
        <v>88</v>
      </c>
      <c r="B8" s="2" t="s">
        <v>85</v>
      </c>
      <c r="C8" s="22">
        <v>12000</v>
      </c>
    </row>
    <row r="9" spans="1:6" ht="19.5" customHeight="1" thickBot="1" x14ac:dyDescent="0.3">
      <c r="A9" s="21" t="s">
        <v>89</v>
      </c>
      <c r="B9" s="2" t="s">
        <v>81</v>
      </c>
      <c r="C9" s="22">
        <v>15000</v>
      </c>
    </row>
    <row r="10" spans="1:6" ht="19.5" customHeight="1" thickBot="1" x14ac:dyDescent="0.3">
      <c r="A10" s="21" t="s">
        <v>90</v>
      </c>
      <c r="B10" s="2" t="s">
        <v>81</v>
      </c>
      <c r="C10" s="22">
        <v>12000</v>
      </c>
    </row>
    <row r="11" spans="1:6" ht="19.5" customHeight="1" thickBot="1" x14ac:dyDescent="0.3">
      <c r="A11" s="21" t="s">
        <v>91</v>
      </c>
      <c r="B11" s="2" t="s">
        <v>83</v>
      </c>
      <c r="C11" s="22">
        <v>75000</v>
      </c>
    </row>
    <row r="12" spans="1:6" ht="19.5" customHeight="1" thickBot="1" x14ac:dyDescent="0.3">
      <c r="A12" s="21" t="s">
        <v>92</v>
      </c>
      <c r="B12" s="2" t="s">
        <v>85</v>
      </c>
      <c r="C12" s="22">
        <v>25000</v>
      </c>
    </row>
    <row r="13" spans="1:6" ht="19.5" customHeight="1" thickBot="1" x14ac:dyDescent="0.3">
      <c r="A13" s="21" t="s">
        <v>93</v>
      </c>
      <c r="B13" s="2" t="s">
        <v>81</v>
      </c>
      <c r="C13" s="22">
        <v>35000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AF28-D8FF-4EC2-9599-D7C120F64BAB}">
  <dimension ref="A1:H13"/>
  <sheetViews>
    <sheetView workbookViewId="0">
      <selection activeCell="F1" sqref="F1:H1"/>
    </sheetView>
  </sheetViews>
  <sheetFormatPr defaultColWidth="16.140625" defaultRowHeight="23.25" customHeight="1" x14ac:dyDescent="0.25"/>
  <sheetData>
    <row r="1" spans="1:8" ht="23.25" customHeight="1" thickBot="1" x14ac:dyDescent="0.3">
      <c r="A1" s="23" t="s">
        <v>94</v>
      </c>
      <c r="B1" s="24" t="s">
        <v>95</v>
      </c>
      <c r="C1" s="24" t="s">
        <v>96</v>
      </c>
      <c r="D1" s="24" t="s">
        <v>64</v>
      </c>
      <c r="F1" s="29" t="s">
        <v>105</v>
      </c>
      <c r="G1" s="29" t="s">
        <v>98</v>
      </c>
      <c r="H1" s="29" t="s">
        <v>100</v>
      </c>
    </row>
    <row r="2" spans="1:8" ht="23.25" customHeight="1" thickBot="1" x14ac:dyDescent="0.3">
      <c r="A2" s="25">
        <v>43739</v>
      </c>
      <c r="B2" s="2" t="s">
        <v>97</v>
      </c>
      <c r="C2" s="2" t="s">
        <v>98</v>
      </c>
      <c r="D2" s="3">
        <v>5000</v>
      </c>
      <c r="F2" s="72" t="s">
        <v>97</v>
      </c>
      <c r="G2" s="73">
        <f>SUMIFS(COUNTIF!$D$2:$D$13,COUNTIF!$B$2:$B$13,$F2,COUNTIF!$C$2:$C$13,G$1)</f>
        <v>9500</v>
      </c>
      <c r="H2" s="73">
        <f>SUMIFS(COUNTIF!$D$2:$D$13,COUNTIF!$B$2:$B$13,$F2,COUNTIF!$C$2:$C$13,H$1)</f>
        <v>5150</v>
      </c>
    </row>
    <row r="3" spans="1:8" ht="23.25" customHeight="1" thickBot="1" x14ac:dyDescent="0.3">
      <c r="A3" s="25">
        <v>43740</v>
      </c>
      <c r="B3" s="2" t="s">
        <v>99</v>
      </c>
      <c r="C3" s="2" t="s">
        <v>100</v>
      </c>
      <c r="D3" s="3">
        <v>6000</v>
      </c>
      <c r="F3" s="33" t="s">
        <v>99</v>
      </c>
      <c r="G3" s="36">
        <f>SUMIFS(COUNTIF!$D$2:$D$13,COUNTIF!$B$2:$B$13,$F3,COUNTIF!$C$2:$C$13,G$1)</f>
        <v>6500</v>
      </c>
      <c r="H3" s="36">
        <f>SUMIFS(COUNTIF!$D$2:$D$13,COUNTIF!$B$2:$B$13,$F3,COUNTIF!$C$2:$C$13,H$1)</f>
        <v>11100</v>
      </c>
    </row>
    <row r="4" spans="1:8" ht="23.25" customHeight="1" thickBot="1" x14ac:dyDescent="0.3">
      <c r="A4" s="25">
        <v>43741</v>
      </c>
      <c r="B4" s="2" t="s">
        <v>97</v>
      </c>
      <c r="C4" s="2" t="s">
        <v>98</v>
      </c>
      <c r="D4" s="3">
        <v>4500</v>
      </c>
      <c r="F4" s="33" t="s">
        <v>101</v>
      </c>
      <c r="G4" s="36">
        <f>SUMIFS(COUNTIF!$D$2:$D$13,COUNTIF!$B$2:$B$13,$F4,COUNTIF!$C$2:$C$13,G$1)</f>
        <v>11510</v>
      </c>
      <c r="H4" s="36">
        <f>SUMIFS(COUNTIF!$D$2:$D$13,COUNTIF!$B$2:$B$13,$F4,COUNTIF!$C$2:$C$13,H$1)</f>
        <v>0</v>
      </c>
    </row>
    <row r="5" spans="1:8" ht="23.25" customHeight="1" thickBot="1" x14ac:dyDescent="0.3">
      <c r="A5" s="25">
        <v>43742</v>
      </c>
      <c r="B5" s="2" t="s">
        <v>99</v>
      </c>
      <c r="C5" s="2" t="s">
        <v>98</v>
      </c>
      <c r="D5" s="3">
        <v>6500</v>
      </c>
    </row>
    <row r="6" spans="1:8" ht="23.25" customHeight="1" thickBot="1" x14ac:dyDescent="0.3">
      <c r="A6" s="25">
        <v>43743</v>
      </c>
      <c r="B6" s="2" t="s">
        <v>97</v>
      </c>
      <c r="C6" s="2" t="s">
        <v>100</v>
      </c>
      <c r="D6" s="3">
        <v>4500</v>
      </c>
    </row>
    <row r="7" spans="1:8" ht="23.25" customHeight="1" thickBot="1" x14ac:dyDescent="0.3">
      <c r="A7" s="25">
        <v>43744</v>
      </c>
      <c r="B7" s="2" t="s">
        <v>101</v>
      </c>
      <c r="C7" s="2" t="s">
        <v>98</v>
      </c>
      <c r="D7" s="3">
        <v>6000</v>
      </c>
    </row>
    <row r="8" spans="1:8" ht="23.25" customHeight="1" thickBot="1" x14ac:dyDescent="0.3">
      <c r="A8" s="25">
        <v>43745</v>
      </c>
      <c r="B8" s="2" t="s">
        <v>99</v>
      </c>
      <c r="C8" s="2" t="s">
        <v>100</v>
      </c>
      <c r="D8" s="3">
        <v>4500</v>
      </c>
    </row>
    <row r="9" spans="1:8" ht="23.25" customHeight="1" thickBot="1" x14ac:dyDescent="0.3">
      <c r="A9" s="25">
        <v>43746</v>
      </c>
      <c r="B9" s="2" t="s">
        <v>99</v>
      </c>
      <c r="C9" s="2" t="s">
        <v>100</v>
      </c>
      <c r="D9" s="3">
        <v>600</v>
      </c>
    </row>
    <row r="10" spans="1:8" ht="23.25" customHeight="1" thickBot="1" x14ac:dyDescent="0.3">
      <c r="A10" s="25">
        <v>43747</v>
      </c>
      <c r="B10" s="2" t="s">
        <v>101</v>
      </c>
      <c r="C10" s="2" t="s">
        <v>98</v>
      </c>
      <c r="D10" s="3">
        <v>1500</v>
      </c>
    </row>
    <row r="11" spans="1:8" ht="23.25" customHeight="1" thickBot="1" x14ac:dyDescent="0.3">
      <c r="A11" s="25">
        <v>43748</v>
      </c>
      <c r="B11" s="2" t="s">
        <v>101</v>
      </c>
      <c r="C11" s="2" t="s">
        <v>98</v>
      </c>
      <c r="D11" s="3">
        <v>1450</v>
      </c>
    </row>
    <row r="12" spans="1:8" ht="23.25" customHeight="1" thickBot="1" x14ac:dyDescent="0.3">
      <c r="A12" s="25">
        <v>43749</v>
      </c>
      <c r="B12" s="2" t="s">
        <v>97</v>
      </c>
      <c r="C12" s="2" t="s">
        <v>100</v>
      </c>
      <c r="D12" s="3">
        <v>650</v>
      </c>
    </row>
    <row r="13" spans="1:8" ht="23.25" customHeight="1" thickBot="1" x14ac:dyDescent="0.3">
      <c r="A13" s="25">
        <v>43750</v>
      </c>
      <c r="B13" s="2" t="s">
        <v>101</v>
      </c>
      <c r="C13" s="2" t="s">
        <v>98</v>
      </c>
      <c r="D13" s="3">
        <v>2560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6584-5F2C-49FD-A8B4-96EBBA2AC0FF}">
  <dimension ref="A1:H13"/>
  <sheetViews>
    <sheetView workbookViewId="0">
      <selection activeCell="J1" sqref="J1"/>
    </sheetView>
  </sheetViews>
  <sheetFormatPr defaultColWidth="11.7109375" defaultRowHeight="18.75" customHeight="1" x14ac:dyDescent="0.25"/>
  <cols>
    <col min="3" max="3" width="13.85546875" bestFit="1" customWidth="1"/>
    <col min="6" max="6" width="10.28515625" bestFit="1" customWidth="1"/>
    <col min="7" max="7" width="13.85546875" bestFit="1" customWidth="1"/>
    <col min="9" max="9" width="7.42578125" customWidth="1"/>
    <col min="10" max="10" width="10.28515625" bestFit="1" customWidth="1"/>
    <col min="11" max="11" width="12.140625" customWidth="1"/>
  </cols>
  <sheetData>
    <row r="1" spans="1:8" ht="18.75" customHeight="1" thickBot="1" x14ac:dyDescent="0.3">
      <c r="A1" s="23" t="s">
        <v>94</v>
      </c>
      <c r="B1" s="24" t="s">
        <v>95</v>
      </c>
      <c r="C1" s="24" t="s">
        <v>182</v>
      </c>
      <c r="D1" s="24" t="s">
        <v>64</v>
      </c>
      <c r="F1" s="44" t="s">
        <v>181</v>
      </c>
      <c r="G1" s="28" t="s">
        <v>98</v>
      </c>
      <c r="H1" s="28" t="s">
        <v>100</v>
      </c>
    </row>
    <row r="2" spans="1:8" ht="18.75" customHeight="1" thickBot="1" x14ac:dyDescent="0.3">
      <c r="A2" s="25">
        <v>43739</v>
      </c>
      <c r="B2" s="2" t="s">
        <v>97</v>
      </c>
      <c r="C2" s="2" t="s">
        <v>98</v>
      </c>
      <c r="D2" s="3">
        <v>5000</v>
      </c>
      <c r="F2" s="33" t="s">
        <v>97</v>
      </c>
      <c r="G2" s="36">
        <f>COUNTIFS($B$2:$B$13,$F2,$C$2:$C$13,G$1)</f>
        <v>2</v>
      </c>
      <c r="H2" s="36">
        <f>COUNTIFS($B$2:$B$13,$F2,$C$2:$C$13,H$1)</f>
        <v>2</v>
      </c>
    </row>
    <row r="3" spans="1:8" ht="18.75" customHeight="1" thickBot="1" x14ac:dyDescent="0.3">
      <c r="A3" s="25">
        <v>43740</v>
      </c>
      <c r="B3" s="2" t="s">
        <v>99</v>
      </c>
      <c r="C3" s="2" t="s">
        <v>100</v>
      </c>
      <c r="D3" s="3">
        <v>6000</v>
      </c>
      <c r="F3" s="33" t="s">
        <v>99</v>
      </c>
      <c r="G3" s="36">
        <f t="shared" ref="G3:H4" si="0">COUNTIFS($B$2:$B$13,$F3,$C$2:$C$13,G$1)</f>
        <v>1</v>
      </c>
      <c r="H3" s="36">
        <f t="shared" si="0"/>
        <v>3</v>
      </c>
    </row>
    <row r="4" spans="1:8" ht="18.75" customHeight="1" thickBot="1" x14ac:dyDescent="0.3">
      <c r="A4" s="25">
        <v>43741</v>
      </c>
      <c r="B4" s="2" t="s">
        <v>97</v>
      </c>
      <c r="C4" s="2" t="s">
        <v>98</v>
      </c>
      <c r="D4" s="3">
        <v>4500</v>
      </c>
      <c r="F4" s="33" t="s">
        <v>101</v>
      </c>
      <c r="G4" s="36">
        <f t="shared" si="0"/>
        <v>4</v>
      </c>
      <c r="H4" s="36">
        <f t="shared" si="0"/>
        <v>0</v>
      </c>
    </row>
    <row r="5" spans="1:8" ht="18.75" customHeight="1" thickBot="1" x14ac:dyDescent="0.3">
      <c r="A5" s="25">
        <v>43742</v>
      </c>
      <c r="B5" s="2" t="s">
        <v>99</v>
      </c>
      <c r="C5" s="2" t="s">
        <v>98</v>
      </c>
      <c r="D5" s="3">
        <v>6500</v>
      </c>
    </row>
    <row r="6" spans="1:8" ht="18.75" customHeight="1" thickBot="1" x14ac:dyDescent="0.3">
      <c r="A6" s="25">
        <v>43743</v>
      </c>
      <c r="B6" s="2" t="s">
        <v>97</v>
      </c>
      <c r="C6" s="2" t="s">
        <v>100</v>
      </c>
      <c r="D6" s="3">
        <v>4500</v>
      </c>
    </row>
    <row r="7" spans="1:8" ht="18.75" customHeight="1" thickBot="1" x14ac:dyDescent="0.3">
      <c r="A7" s="25">
        <v>43744</v>
      </c>
      <c r="B7" s="2" t="s">
        <v>101</v>
      </c>
      <c r="C7" s="2" t="s">
        <v>98</v>
      </c>
      <c r="D7" s="3">
        <v>6000</v>
      </c>
    </row>
    <row r="8" spans="1:8" ht="18.75" customHeight="1" thickBot="1" x14ac:dyDescent="0.3">
      <c r="A8" s="25">
        <v>43745</v>
      </c>
      <c r="B8" s="2" t="s">
        <v>99</v>
      </c>
      <c r="C8" s="2" t="s">
        <v>100</v>
      </c>
      <c r="D8" s="3">
        <v>4500</v>
      </c>
    </row>
    <row r="9" spans="1:8" ht="18.75" customHeight="1" thickBot="1" x14ac:dyDescent="0.3">
      <c r="A9" s="25">
        <v>43746</v>
      </c>
      <c r="B9" s="2" t="s">
        <v>99</v>
      </c>
      <c r="C9" s="2" t="s">
        <v>100</v>
      </c>
      <c r="D9" s="3">
        <v>600</v>
      </c>
    </row>
    <row r="10" spans="1:8" ht="18.75" customHeight="1" thickBot="1" x14ac:dyDescent="0.3">
      <c r="A10" s="25">
        <v>43747</v>
      </c>
      <c r="B10" s="2" t="s">
        <v>101</v>
      </c>
      <c r="C10" s="2" t="s">
        <v>98</v>
      </c>
      <c r="D10" s="3">
        <v>1500</v>
      </c>
    </row>
    <row r="11" spans="1:8" ht="18.75" customHeight="1" thickBot="1" x14ac:dyDescent="0.3">
      <c r="A11" s="25">
        <v>43748</v>
      </c>
      <c r="B11" s="2" t="s">
        <v>101</v>
      </c>
      <c r="C11" s="2" t="s">
        <v>98</v>
      </c>
      <c r="D11" s="3">
        <v>1450</v>
      </c>
    </row>
    <row r="12" spans="1:8" ht="18.75" customHeight="1" thickBot="1" x14ac:dyDescent="0.3">
      <c r="A12" s="25">
        <v>43749</v>
      </c>
      <c r="B12" s="2" t="s">
        <v>97</v>
      </c>
      <c r="C12" s="2" t="s">
        <v>100</v>
      </c>
      <c r="D12" s="3">
        <v>650</v>
      </c>
    </row>
    <row r="13" spans="1:8" ht="18.75" customHeight="1" thickBot="1" x14ac:dyDescent="0.3">
      <c r="A13" s="25">
        <v>43750</v>
      </c>
      <c r="B13" s="2" t="s">
        <v>101</v>
      </c>
      <c r="C13" s="2" t="s">
        <v>98</v>
      </c>
      <c r="D13" s="3">
        <v>2560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B110-6BCF-42F8-A02A-52F041989FC8}">
  <dimension ref="A1:H13"/>
  <sheetViews>
    <sheetView workbookViewId="0">
      <selection activeCell="F1" sqref="F1:H4"/>
    </sheetView>
  </sheetViews>
  <sheetFormatPr defaultColWidth="16" defaultRowHeight="21.75" customHeight="1" x14ac:dyDescent="0.25"/>
  <sheetData>
    <row r="1" spans="1:8" ht="21.75" customHeight="1" thickBot="1" x14ac:dyDescent="0.3">
      <c r="A1" s="23" t="s">
        <v>94</v>
      </c>
      <c r="B1" s="24" t="s">
        <v>95</v>
      </c>
      <c r="C1" s="24" t="s">
        <v>96</v>
      </c>
      <c r="D1" s="24" t="s">
        <v>64</v>
      </c>
      <c r="F1" s="29" t="s">
        <v>181</v>
      </c>
      <c r="G1" s="28" t="s">
        <v>98</v>
      </c>
      <c r="H1" s="28" t="s">
        <v>100</v>
      </c>
    </row>
    <row r="2" spans="1:8" ht="21.75" customHeight="1" thickBot="1" x14ac:dyDescent="0.3">
      <c r="A2" s="25">
        <v>43739</v>
      </c>
      <c r="B2" s="2" t="s">
        <v>97</v>
      </c>
      <c r="C2" s="2" t="s">
        <v>98</v>
      </c>
      <c r="D2" s="3">
        <v>5000</v>
      </c>
      <c r="F2" s="28" t="s">
        <v>97</v>
      </c>
      <c r="G2" s="36">
        <f>AVERAGEIF($B$2:$B$13,F2,$D$2:$D$13)</f>
        <v>3662.5</v>
      </c>
      <c r="H2" s="36"/>
    </row>
    <row r="3" spans="1:8" ht="21.75" customHeight="1" thickBot="1" x14ac:dyDescent="0.3">
      <c r="A3" s="25">
        <v>43740</v>
      </c>
      <c r="B3" s="2" t="s">
        <v>99</v>
      </c>
      <c r="C3" s="2" t="s">
        <v>100</v>
      </c>
      <c r="D3" s="3">
        <v>6000</v>
      </c>
      <c r="F3" s="28" t="s">
        <v>99</v>
      </c>
      <c r="G3" s="36">
        <f t="shared" ref="G3:G4" si="0">AVERAGEIF($B$2:$B$13,F3,$D$2:$D$13)</f>
        <v>4400</v>
      </c>
      <c r="H3" s="36"/>
    </row>
    <row r="4" spans="1:8" ht="21.75" customHeight="1" thickBot="1" x14ac:dyDescent="0.3">
      <c r="A4" s="25">
        <v>43741</v>
      </c>
      <c r="B4" s="2" t="s">
        <v>97</v>
      </c>
      <c r="C4" s="2" t="s">
        <v>98</v>
      </c>
      <c r="D4" s="3">
        <v>4500</v>
      </c>
      <c r="F4" s="28" t="s">
        <v>101</v>
      </c>
      <c r="G4" s="36">
        <f t="shared" si="0"/>
        <v>2877.5</v>
      </c>
      <c r="H4" s="36"/>
    </row>
    <row r="5" spans="1:8" ht="21.75" customHeight="1" thickBot="1" x14ac:dyDescent="0.3">
      <c r="A5" s="25">
        <v>43742</v>
      </c>
      <c r="B5" s="2" t="s">
        <v>99</v>
      </c>
      <c r="C5" s="2" t="s">
        <v>98</v>
      </c>
      <c r="D5" s="3">
        <v>6500</v>
      </c>
    </row>
    <row r="6" spans="1:8" ht="21.75" customHeight="1" thickBot="1" x14ac:dyDescent="0.3">
      <c r="A6" s="25">
        <v>43743</v>
      </c>
      <c r="B6" s="2" t="s">
        <v>97</v>
      </c>
      <c r="C6" s="2" t="s">
        <v>100</v>
      </c>
      <c r="D6" s="3">
        <v>4500</v>
      </c>
    </row>
    <row r="7" spans="1:8" ht="21.75" customHeight="1" thickBot="1" x14ac:dyDescent="0.3">
      <c r="A7" s="25">
        <v>43744</v>
      </c>
      <c r="B7" s="2" t="s">
        <v>101</v>
      </c>
      <c r="C7" s="2" t="s">
        <v>98</v>
      </c>
      <c r="D7" s="3">
        <v>6000</v>
      </c>
      <c r="F7" s="29" t="s">
        <v>181</v>
      </c>
      <c r="G7" s="28" t="s">
        <v>98</v>
      </c>
      <c r="H7" s="28" t="s">
        <v>100</v>
      </c>
    </row>
    <row r="8" spans="1:8" ht="21.75" customHeight="1" thickBot="1" x14ac:dyDescent="0.3">
      <c r="A8" s="25">
        <v>43745</v>
      </c>
      <c r="B8" s="2" t="s">
        <v>99</v>
      </c>
      <c r="C8" s="2" t="s">
        <v>100</v>
      </c>
      <c r="D8" s="3">
        <v>4500</v>
      </c>
      <c r="F8" s="28" t="s">
        <v>97</v>
      </c>
      <c r="G8" s="36">
        <f>IFERROR(AVERAGEIFS($D$2:$D$13,$B$2:$B$13,$F8,$C$2:$C$13,G$7),"NA")</f>
        <v>4750</v>
      </c>
      <c r="H8" s="36">
        <f>IFERROR(AVERAGEIFS($D$2:$D$13,$B$2:$B$13,$F8,$C$2:$C$13,H$7),"NA")</f>
        <v>2575</v>
      </c>
    </row>
    <row r="9" spans="1:8" ht="21.75" customHeight="1" thickBot="1" x14ac:dyDescent="0.3">
      <c r="A9" s="25">
        <v>43746</v>
      </c>
      <c r="B9" s="2" t="s">
        <v>99</v>
      </c>
      <c r="C9" s="2" t="s">
        <v>100</v>
      </c>
      <c r="D9" s="3">
        <v>600</v>
      </c>
      <c r="F9" s="28" t="s">
        <v>99</v>
      </c>
      <c r="G9" s="36">
        <f t="shared" ref="G9:H10" si="1">IFERROR(AVERAGEIFS($D$2:$D$13,$B$2:$B$13,$F9,$C$2:$C$13,G$7),"NA")</f>
        <v>6500</v>
      </c>
      <c r="H9" s="36">
        <f t="shared" si="1"/>
        <v>3700</v>
      </c>
    </row>
    <row r="10" spans="1:8" ht="21.75" customHeight="1" thickBot="1" x14ac:dyDescent="0.3">
      <c r="A10" s="25">
        <v>43747</v>
      </c>
      <c r="B10" s="2" t="s">
        <v>101</v>
      </c>
      <c r="C10" s="2" t="s">
        <v>98</v>
      </c>
      <c r="D10" s="3">
        <v>1500</v>
      </c>
      <c r="F10" s="28" t="s">
        <v>101</v>
      </c>
      <c r="G10" s="36">
        <f>IFERROR(AVERAGEIFS($D$2:$D$13,$B$2:$B$13,$F10,$C$2:$C$13,G$7),"NA")</f>
        <v>2877.5</v>
      </c>
      <c r="H10" s="36" t="str">
        <f t="shared" si="1"/>
        <v>NA</v>
      </c>
    </row>
    <row r="11" spans="1:8" ht="21.75" customHeight="1" thickBot="1" x14ac:dyDescent="0.3">
      <c r="A11" s="25">
        <v>43748</v>
      </c>
      <c r="B11" s="2" t="s">
        <v>101</v>
      </c>
      <c r="C11" s="2" t="s">
        <v>98</v>
      </c>
      <c r="D11" s="3">
        <v>1450</v>
      </c>
    </row>
    <row r="12" spans="1:8" ht="21.75" customHeight="1" thickBot="1" x14ac:dyDescent="0.3">
      <c r="A12" s="25">
        <v>43749</v>
      </c>
      <c r="B12" s="2" t="s">
        <v>97</v>
      </c>
      <c r="C12" s="2" t="s">
        <v>100</v>
      </c>
      <c r="D12" s="3">
        <v>650</v>
      </c>
    </row>
    <row r="13" spans="1:8" ht="21.75" customHeight="1" thickBot="1" x14ac:dyDescent="0.3">
      <c r="A13" s="25">
        <v>43750</v>
      </c>
      <c r="B13" s="2" t="s">
        <v>101</v>
      </c>
      <c r="C13" s="2" t="s">
        <v>98</v>
      </c>
      <c r="D13" s="3">
        <v>2560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462C-3903-4FDD-A816-CDAB2628B411}">
  <dimension ref="A1:E13"/>
  <sheetViews>
    <sheetView workbookViewId="0">
      <selection activeCell="E2" sqref="E2"/>
    </sheetView>
  </sheetViews>
  <sheetFormatPr defaultColWidth="12.140625" defaultRowHeight="18" customHeight="1" x14ac:dyDescent="0.25"/>
  <sheetData>
    <row r="1" spans="1:5" ht="18" customHeight="1" thickBot="1" x14ac:dyDescent="0.3">
      <c r="A1" s="23" t="s">
        <v>94</v>
      </c>
      <c r="B1" s="24" t="s">
        <v>95</v>
      </c>
      <c r="C1" s="24" t="s">
        <v>96</v>
      </c>
      <c r="D1" s="48" t="s">
        <v>64</v>
      </c>
      <c r="E1" s="29" t="s">
        <v>196</v>
      </c>
    </row>
    <row r="2" spans="1:5" ht="18" customHeight="1" thickBot="1" x14ac:dyDescent="0.3">
      <c r="A2" s="25">
        <v>43750</v>
      </c>
      <c r="B2" s="2" t="s">
        <v>99</v>
      </c>
      <c r="C2" s="2" t="s">
        <v>98</v>
      </c>
      <c r="D2" s="35">
        <v>2560</v>
      </c>
      <c r="E2" s="36">
        <f>SUBTOTAL(9,D2:D13)</f>
        <v>43760</v>
      </c>
    </row>
    <row r="3" spans="1:5" ht="18" customHeight="1" thickBot="1" x14ac:dyDescent="0.3">
      <c r="A3" s="25">
        <v>43749</v>
      </c>
      <c r="B3" s="2" t="s">
        <v>99</v>
      </c>
      <c r="C3" s="2" t="s">
        <v>100</v>
      </c>
      <c r="D3" s="35">
        <v>650</v>
      </c>
      <c r="E3" s="36"/>
    </row>
    <row r="4" spans="1:5" ht="18" customHeight="1" thickBot="1" x14ac:dyDescent="0.3">
      <c r="A4" s="25">
        <v>43748</v>
      </c>
      <c r="B4" s="2" t="s">
        <v>99</v>
      </c>
      <c r="C4" s="2" t="s">
        <v>98</v>
      </c>
      <c r="D4" s="35">
        <v>1450</v>
      </c>
      <c r="E4" s="36"/>
    </row>
    <row r="5" spans="1:5" ht="18" customHeight="1" thickBot="1" x14ac:dyDescent="0.3">
      <c r="A5" s="25">
        <v>43747</v>
      </c>
      <c r="B5" s="2" t="s">
        <v>99</v>
      </c>
      <c r="C5" s="2" t="s">
        <v>98</v>
      </c>
      <c r="D5" s="35">
        <v>1500</v>
      </c>
      <c r="E5" s="36"/>
    </row>
    <row r="6" spans="1:5" ht="18" customHeight="1" thickBot="1" x14ac:dyDescent="0.3">
      <c r="A6" s="25">
        <v>43746</v>
      </c>
      <c r="B6" s="2" t="s">
        <v>101</v>
      </c>
      <c r="C6" s="2" t="s">
        <v>100</v>
      </c>
      <c r="D6" s="35">
        <v>600</v>
      </c>
      <c r="E6" s="36"/>
    </row>
    <row r="7" spans="1:5" ht="18" customHeight="1" thickBot="1" x14ac:dyDescent="0.3">
      <c r="A7" s="25">
        <v>43745</v>
      </c>
      <c r="B7" s="2" t="s">
        <v>101</v>
      </c>
      <c r="C7" s="2" t="s">
        <v>100</v>
      </c>
      <c r="D7" s="35">
        <v>4500</v>
      </c>
      <c r="E7" s="36"/>
    </row>
    <row r="8" spans="1:5" ht="18" customHeight="1" thickBot="1" x14ac:dyDescent="0.3">
      <c r="A8" s="25">
        <v>43744</v>
      </c>
      <c r="B8" s="2" t="s">
        <v>101</v>
      </c>
      <c r="C8" s="2" t="s">
        <v>98</v>
      </c>
      <c r="D8" s="35">
        <v>6000</v>
      </c>
      <c r="E8" s="36"/>
    </row>
    <row r="9" spans="1:5" ht="18" customHeight="1" thickBot="1" x14ac:dyDescent="0.3">
      <c r="A9" s="25">
        <v>43743</v>
      </c>
      <c r="B9" s="2" t="s">
        <v>101</v>
      </c>
      <c r="C9" s="2" t="s">
        <v>100</v>
      </c>
      <c r="D9" s="35">
        <v>4500</v>
      </c>
      <c r="E9" s="36"/>
    </row>
    <row r="10" spans="1:5" ht="18" customHeight="1" thickBot="1" x14ac:dyDescent="0.3">
      <c r="A10" s="25">
        <v>43742</v>
      </c>
      <c r="B10" s="2" t="s">
        <v>97</v>
      </c>
      <c r="C10" s="2" t="s">
        <v>98</v>
      </c>
      <c r="D10" s="35">
        <v>6500</v>
      </c>
      <c r="E10" s="36"/>
    </row>
    <row r="11" spans="1:5" ht="18" customHeight="1" thickBot="1" x14ac:dyDescent="0.3">
      <c r="A11" s="25">
        <v>43741</v>
      </c>
      <c r="B11" s="2" t="s">
        <v>97</v>
      </c>
      <c r="C11" s="2" t="s">
        <v>98</v>
      </c>
      <c r="D11" s="35">
        <v>4500</v>
      </c>
      <c r="E11" s="36"/>
    </row>
    <row r="12" spans="1:5" ht="18" customHeight="1" thickBot="1" x14ac:dyDescent="0.3">
      <c r="A12" s="25">
        <v>43740</v>
      </c>
      <c r="B12" s="2" t="s">
        <v>97</v>
      </c>
      <c r="C12" s="2" t="s">
        <v>100</v>
      </c>
      <c r="D12" s="35">
        <v>6000</v>
      </c>
      <c r="E12" s="36"/>
    </row>
    <row r="13" spans="1:5" ht="18" customHeight="1" thickBot="1" x14ac:dyDescent="0.3">
      <c r="A13" s="25">
        <v>43739</v>
      </c>
      <c r="B13" s="2" t="s">
        <v>97</v>
      </c>
      <c r="C13" s="2" t="s">
        <v>98</v>
      </c>
      <c r="D13" s="35">
        <v>5000</v>
      </c>
      <c r="E13" s="36"/>
    </row>
  </sheetData>
  <sortState xmlns:xlrd2="http://schemas.microsoft.com/office/spreadsheetml/2017/richdata2" ref="B2:B14">
    <sortCondition ref="B1:B1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4D89-1586-4CB1-85D9-92F2163DF385}">
  <dimension ref="A1:G14"/>
  <sheetViews>
    <sheetView workbookViewId="0">
      <selection activeCell="H11" sqref="H11"/>
    </sheetView>
  </sheetViews>
  <sheetFormatPr defaultColWidth="11.140625" defaultRowHeight="22.5" customHeight="1" x14ac:dyDescent="0.25"/>
  <cols>
    <col min="5" max="5" width="12.85546875" customWidth="1"/>
    <col min="6" max="6" width="15.42578125" bestFit="1" customWidth="1"/>
    <col min="7" max="7" width="11.5703125" bestFit="1" customWidth="1"/>
  </cols>
  <sheetData>
    <row r="1" spans="1:7" ht="22.5" customHeight="1" thickBot="1" x14ac:dyDescent="0.3">
      <c r="A1" s="23" t="s">
        <v>94</v>
      </c>
      <c r="B1" s="24" t="s">
        <v>102</v>
      </c>
      <c r="C1" s="24" t="s">
        <v>103</v>
      </c>
      <c r="D1" s="24" t="s">
        <v>104</v>
      </c>
      <c r="E1" s="46" t="s">
        <v>105</v>
      </c>
      <c r="F1" s="45" t="s">
        <v>183</v>
      </c>
      <c r="G1" s="45" t="s">
        <v>184</v>
      </c>
    </row>
    <row r="2" spans="1:7" ht="22.5" customHeight="1" thickBot="1" x14ac:dyDescent="0.3">
      <c r="A2" s="25">
        <v>43739</v>
      </c>
      <c r="B2" s="2" t="s">
        <v>106</v>
      </c>
      <c r="C2" s="3">
        <v>500</v>
      </c>
      <c r="D2" s="35">
        <v>450</v>
      </c>
      <c r="E2" s="47">
        <f>C2*D2</f>
        <v>225000</v>
      </c>
      <c r="F2" s="36">
        <f>PRODUCT(C2,D2)</f>
        <v>225000</v>
      </c>
      <c r="G2" s="36">
        <f>SUMPRODUCT(C2:C13,D2:D13)</f>
        <v>4942500</v>
      </c>
    </row>
    <row r="3" spans="1:7" ht="22.5" customHeight="1" thickBot="1" x14ac:dyDescent="0.3">
      <c r="A3" s="25">
        <v>43740</v>
      </c>
      <c r="B3" s="2" t="s">
        <v>107</v>
      </c>
      <c r="C3" s="3">
        <v>600</v>
      </c>
      <c r="D3" s="35">
        <v>950</v>
      </c>
      <c r="E3" s="47">
        <f t="shared" ref="E3:E13" si="0">C3*D3</f>
        <v>570000</v>
      </c>
      <c r="F3" s="36">
        <f t="shared" ref="F3:F13" si="1">PRODUCT(C3,D3)</f>
        <v>570000</v>
      </c>
      <c r="G3" s="36"/>
    </row>
    <row r="4" spans="1:7" ht="22.5" customHeight="1" thickBot="1" x14ac:dyDescent="0.3">
      <c r="A4" s="25">
        <v>43741</v>
      </c>
      <c r="B4" s="2" t="s">
        <v>108</v>
      </c>
      <c r="C4" s="3">
        <v>450</v>
      </c>
      <c r="D4" s="35">
        <v>350</v>
      </c>
      <c r="E4" s="47">
        <f t="shared" si="0"/>
        <v>157500</v>
      </c>
      <c r="F4" s="36">
        <f t="shared" si="1"/>
        <v>157500</v>
      </c>
      <c r="G4" s="36"/>
    </row>
    <row r="5" spans="1:7" ht="22.5" customHeight="1" thickBot="1" x14ac:dyDescent="0.3">
      <c r="A5" s="25">
        <v>43742</v>
      </c>
      <c r="B5" s="2" t="s">
        <v>109</v>
      </c>
      <c r="C5" s="3">
        <v>350</v>
      </c>
      <c r="D5" s="35">
        <v>350</v>
      </c>
      <c r="E5" s="47">
        <f t="shared" si="0"/>
        <v>122500</v>
      </c>
      <c r="F5" s="36">
        <f t="shared" si="1"/>
        <v>122500</v>
      </c>
      <c r="G5" s="36"/>
    </row>
    <row r="6" spans="1:7" ht="22.5" customHeight="1" thickBot="1" x14ac:dyDescent="0.3">
      <c r="A6" s="25">
        <v>43743</v>
      </c>
      <c r="B6" s="2" t="s">
        <v>110</v>
      </c>
      <c r="C6" s="3">
        <v>650</v>
      </c>
      <c r="D6" s="35">
        <v>250</v>
      </c>
      <c r="E6" s="47">
        <f t="shared" si="0"/>
        <v>162500</v>
      </c>
      <c r="F6" s="36">
        <f t="shared" si="1"/>
        <v>162500</v>
      </c>
      <c r="G6" s="36"/>
    </row>
    <row r="7" spans="1:7" ht="22.5" customHeight="1" thickBot="1" x14ac:dyDescent="0.3">
      <c r="A7" s="25">
        <v>43744</v>
      </c>
      <c r="B7" s="2" t="s">
        <v>111</v>
      </c>
      <c r="C7" s="3">
        <v>120</v>
      </c>
      <c r="D7" s="35">
        <v>850</v>
      </c>
      <c r="E7" s="47">
        <f t="shared" si="0"/>
        <v>102000</v>
      </c>
      <c r="F7" s="36">
        <f t="shared" si="1"/>
        <v>102000</v>
      </c>
      <c r="G7" s="36"/>
    </row>
    <row r="8" spans="1:7" ht="22.5" customHeight="1" thickBot="1" x14ac:dyDescent="0.3">
      <c r="A8" s="25">
        <v>43745</v>
      </c>
      <c r="B8" s="2" t="s">
        <v>112</v>
      </c>
      <c r="C8" s="3">
        <v>250</v>
      </c>
      <c r="D8" s="35">
        <v>3500</v>
      </c>
      <c r="E8" s="47">
        <f t="shared" si="0"/>
        <v>875000</v>
      </c>
      <c r="F8" s="36">
        <f t="shared" si="1"/>
        <v>875000</v>
      </c>
      <c r="G8" s="36"/>
    </row>
    <row r="9" spans="1:7" ht="22.5" customHeight="1" thickBot="1" x14ac:dyDescent="0.3">
      <c r="A9" s="25">
        <v>43746</v>
      </c>
      <c r="B9" s="2" t="s">
        <v>113</v>
      </c>
      <c r="C9" s="3">
        <v>150</v>
      </c>
      <c r="D9" s="35">
        <v>2500</v>
      </c>
      <c r="E9" s="47">
        <f t="shared" si="0"/>
        <v>375000</v>
      </c>
      <c r="F9" s="36">
        <f t="shared" si="1"/>
        <v>375000</v>
      </c>
      <c r="G9" s="36"/>
    </row>
    <row r="10" spans="1:7" ht="22.5" customHeight="1" thickBot="1" x14ac:dyDescent="0.3">
      <c r="A10" s="25">
        <v>43747</v>
      </c>
      <c r="B10" s="2" t="s">
        <v>114</v>
      </c>
      <c r="C10" s="3">
        <v>250</v>
      </c>
      <c r="D10" s="35">
        <v>2500</v>
      </c>
      <c r="E10" s="47">
        <f t="shared" si="0"/>
        <v>625000</v>
      </c>
      <c r="F10" s="36">
        <f t="shared" si="1"/>
        <v>625000</v>
      </c>
      <c r="G10" s="36"/>
    </row>
    <row r="11" spans="1:7" ht="22.5" customHeight="1" thickBot="1" x14ac:dyDescent="0.3">
      <c r="A11" s="25">
        <v>43748</v>
      </c>
      <c r="B11" s="2" t="s">
        <v>115</v>
      </c>
      <c r="C11" s="3">
        <v>360</v>
      </c>
      <c r="D11" s="35">
        <v>3500</v>
      </c>
      <c r="E11" s="47">
        <f t="shared" si="0"/>
        <v>1260000</v>
      </c>
      <c r="F11" s="36">
        <f t="shared" si="1"/>
        <v>1260000</v>
      </c>
      <c r="G11" s="36"/>
    </row>
    <row r="12" spans="1:7" ht="22.5" customHeight="1" thickBot="1" x14ac:dyDescent="0.3">
      <c r="A12" s="25">
        <v>43749</v>
      </c>
      <c r="B12" s="2" t="s">
        <v>116</v>
      </c>
      <c r="C12" s="3">
        <v>120</v>
      </c>
      <c r="D12" s="35">
        <v>1800</v>
      </c>
      <c r="E12" s="47">
        <f t="shared" si="0"/>
        <v>216000</v>
      </c>
      <c r="F12" s="36">
        <f t="shared" si="1"/>
        <v>216000</v>
      </c>
      <c r="G12" s="36"/>
    </row>
    <row r="13" spans="1:7" ht="22.5" customHeight="1" thickBot="1" x14ac:dyDescent="0.3">
      <c r="A13" s="25">
        <v>43750</v>
      </c>
      <c r="B13" s="2" t="s">
        <v>117</v>
      </c>
      <c r="C13" s="3">
        <v>210</v>
      </c>
      <c r="D13" s="35">
        <v>1200</v>
      </c>
      <c r="E13" s="47">
        <f t="shared" si="0"/>
        <v>252000</v>
      </c>
      <c r="F13" s="36">
        <f t="shared" si="1"/>
        <v>252000</v>
      </c>
      <c r="G13" s="36"/>
    </row>
    <row r="14" spans="1:7" ht="22.5" customHeight="1" x14ac:dyDescent="0.25">
      <c r="E14" s="47">
        <f>SUM(E2:E13)</f>
        <v>4942500</v>
      </c>
      <c r="F14" s="36">
        <f>SUM(F2:F13)</f>
        <v>4942500</v>
      </c>
      <c r="G14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6D7-975E-4532-B62F-224ACE9EA99D}">
  <dimension ref="A1:E13"/>
  <sheetViews>
    <sheetView workbookViewId="0">
      <selection activeCell="G5" sqref="G5"/>
    </sheetView>
  </sheetViews>
  <sheetFormatPr defaultRowHeight="20.25" customHeight="1" x14ac:dyDescent="0.25"/>
  <cols>
    <col min="1" max="1" width="14.5703125" customWidth="1"/>
    <col min="3" max="3" width="15" customWidth="1"/>
    <col min="4" max="4" width="23.85546875" customWidth="1"/>
    <col min="5" max="5" width="18.85546875" customWidth="1"/>
  </cols>
  <sheetData>
    <row r="1" spans="1:5" ht="20.25" customHeight="1" thickBot="1" x14ac:dyDescent="0.3">
      <c r="A1" s="23" t="s">
        <v>94</v>
      </c>
      <c r="B1" s="24" t="s">
        <v>118</v>
      </c>
      <c r="C1" s="24" t="s">
        <v>119</v>
      </c>
      <c r="D1" s="24" t="s">
        <v>120</v>
      </c>
      <c r="E1" s="45"/>
    </row>
    <row r="2" spans="1:5" ht="20.25" customHeight="1" thickBot="1" x14ac:dyDescent="0.3">
      <c r="A2" s="25">
        <v>43739</v>
      </c>
      <c r="B2" s="2" t="s">
        <v>3</v>
      </c>
      <c r="C2" s="3">
        <v>15000</v>
      </c>
      <c r="D2" s="2" t="str">
        <f>IF(C2&gt;=20000,"YES","NO")</f>
        <v>NO</v>
      </c>
    </row>
    <row r="3" spans="1:5" ht="20.25" customHeight="1" thickBot="1" x14ac:dyDescent="0.3">
      <c r="A3" s="25">
        <v>43740</v>
      </c>
      <c r="B3" s="2" t="s">
        <v>4</v>
      </c>
      <c r="C3" s="3">
        <v>16000</v>
      </c>
      <c r="D3" s="2" t="str">
        <f t="shared" ref="D3:D13" si="0">IF(C3&gt;=20000,"YES","NO")</f>
        <v>NO</v>
      </c>
    </row>
    <row r="4" spans="1:5" ht="20.25" customHeight="1" thickBot="1" x14ac:dyDescent="0.3">
      <c r="A4" s="25">
        <v>43741</v>
      </c>
      <c r="B4" s="2" t="s">
        <v>5</v>
      </c>
      <c r="C4" s="3">
        <v>18000</v>
      </c>
      <c r="D4" s="2" t="str">
        <f t="shared" si="0"/>
        <v>NO</v>
      </c>
    </row>
    <row r="5" spans="1:5" ht="20.25" customHeight="1" thickBot="1" x14ac:dyDescent="0.3">
      <c r="A5" s="25">
        <v>43742</v>
      </c>
      <c r="B5" s="2" t="s">
        <v>6</v>
      </c>
      <c r="C5" s="3">
        <v>19000</v>
      </c>
      <c r="D5" s="2" t="str">
        <f t="shared" si="0"/>
        <v>NO</v>
      </c>
    </row>
    <row r="6" spans="1:5" ht="20.25" customHeight="1" thickBot="1" x14ac:dyDescent="0.3">
      <c r="A6" s="25">
        <v>43743</v>
      </c>
      <c r="B6" s="2" t="s">
        <v>7</v>
      </c>
      <c r="C6" s="3">
        <v>25000</v>
      </c>
      <c r="D6" s="2" t="str">
        <f t="shared" si="0"/>
        <v>YES</v>
      </c>
    </row>
    <row r="7" spans="1:5" ht="20.25" customHeight="1" thickBot="1" x14ac:dyDescent="0.3">
      <c r="A7" s="25">
        <v>43744</v>
      </c>
      <c r="B7" s="2" t="s">
        <v>8</v>
      </c>
      <c r="C7" s="3">
        <v>22000</v>
      </c>
      <c r="D7" s="2" t="str">
        <f t="shared" si="0"/>
        <v>YES</v>
      </c>
    </row>
    <row r="8" spans="1:5" ht="20.25" customHeight="1" thickBot="1" x14ac:dyDescent="0.3">
      <c r="A8" s="25">
        <v>43745</v>
      </c>
      <c r="B8" s="2" t="s">
        <v>9</v>
      </c>
      <c r="C8" s="3">
        <v>15000</v>
      </c>
      <c r="D8" s="2" t="str">
        <f t="shared" si="0"/>
        <v>NO</v>
      </c>
    </row>
    <row r="9" spans="1:5" ht="20.25" customHeight="1" thickBot="1" x14ac:dyDescent="0.3">
      <c r="A9" s="25">
        <v>43746</v>
      </c>
      <c r="B9" s="2" t="s">
        <v>10</v>
      </c>
      <c r="C9" s="3">
        <v>35000</v>
      </c>
      <c r="D9" s="2" t="str">
        <f t="shared" si="0"/>
        <v>YES</v>
      </c>
    </row>
    <row r="10" spans="1:5" ht="20.25" customHeight="1" thickBot="1" x14ac:dyDescent="0.3">
      <c r="A10" s="25">
        <v>43747</v>
      </c>
      <c r="B10" s="2" t="s">
        <v>11</v>
      </c>
      <c r="C10" s="3">
        <v>15000</v>
      </c>
      <c r="D10" s="2" t="str">
        <f t="shared" si="0"/>
        <v>NO</v>
      </c>
    </row>
    <row r="11" spans="1:5" ht="20.25" customHeight="1" thickBot="1" x14ac:dyDescent="0.3">
      <c r="A11" s="25">
        <v>43748</v>
      </c>
      <c r="B11" s="2" t="s">
        <v>12</v>
      </c>
      <c r="C11" s="3">
        <v>35000</v>
      </c>
      <c r="D11" s="2" t="str">
        <f t="shared" si="0"/>
        <v>YES</v>
      </c>
    </row>
    <row r="12" spans="1:5" ht="20.25" customHeight="1" thickBot="1" x14ac:dyDescent="0.3">
      <c r="A12" s="25">
        <v>43749</v>
      </c>
      <c r="B12" s="2" t="s">
        <v>13</v>
      </c>
      <c r="C12" s="3">
        <v>18000</v>
      </c>
      <c r="D12" s="2" t="str">
        <f t="shared" si="0"/>
        <v>NO</v>
      </c>
    </row>
    <row r="13" spans="1:5" ht="20.25" customHeight="1" thickBot="1" x14ac:dyDescent="0.3">
      <c r="A13" s="25">
        <v>43750</v>
      </c>
      <c r="B13" s="2" t="s">
        <v>14</v>
      </c>
      <c r="C13" s="3">
        <v>21000</v>
      </c>
      <c r="D13" s="2" t="str">
        <f t="shared" si="0"/>
        <v>YES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6D46-079C-47B0-8B37-C4E2233FE956}">
  <dimension ref="A1:H13"/>
  <sheetViews>
    <sheetView workbookViewId="0">
      <selection activeCell="H4" sqref="H4"/>
    </sheetView>
  </sheetViews>
  <sheetFormatPr defaultColWidth="18.28515625" defaultRowHeight="25.5" customHeight="1" x14ac:dyDescent="0.25"/>
  <sheetData>
    <row r="1" spans="1:8" ht="25.5" customHeight="1" thickBot="1" x14ac:dyDescent="0.3">
      <c r="A1" s="23" t="s">
        <v>94</v>
      </c>
      <c r="B1" s="24" t="s">
        <v>118</v>
      </c>
      <c r="C1" s="24" t="s">
        <v>121</v>
      </c>
      <c r="D1" s="24" t="s">
        <v>119</v>
      </c>
      <c r="E1" s="48" t="s">
        <v>120</v>
      </c>
      <c r="F1" s="29" t="s">
        <v>186</v>
      </c>
      <c r="G1" s="29" t="s">
        <v>185</v>
      </c>
    </row>
    <row r="2" spans="1:8" ht="25.5" customHeight="1" thickBot="1" x14ac:dyDescent="0.3">
      <c r="A2" s="25">
        <v>43739</v>
      </c>
      <c r="B2" s="2" t="s">
        <v>3</v>
      </c>
      <c r="C2" s="2" t="s">
        <v>122</v>
      </c>
      <c r="D2" s="3">
        <v>15000</v>
      </c>
      <c r="E2" s="33">
        <f>IF(C2="MANAGER",5000,IF(C2="SUPERVISOR",3000,IF(C2="PEON",2000,1500)))</f>
        <v>5000</v>
      </c>
      <c r="F2" s="28" t="str">
        <f>IF(AND(C2="MANAGER", D2&gt;=20000),"YES","NO")</f>
        <v>NO</v>
      </c>
      <c r="G2" s="28" t="str">
        <f>IF(OR(C2="MANAGER",D2&gt;=20000),"YES","NO")</f>
        <v>YES</v>
      </c>
      <c r="H2" s="49"/>
    </row>
    <row r="3" spans="1:8" ht="25.5" customHeight="1" thickBot="1" x14ac:dyDescent="0.3">
      <c r="A3" s="25">
        <v>43740</v>
      </c>
      <c r="B3" s="2" t="s">
        <v>4</v>
      </c>
      <c r="C3" s="2" t="s">
        <v>123</v>
      </c>
      <c r="D3" s="3">
        <v>16000</v>
      </c>
      <c r="E3" s="33">
        <f t="shared" ref="E3:E13" si="0">IF(C3="MANAGER",5000,IF(C3="SUPERVISOR",3000,IF(C3="PEON",2000,1500)))</f>
        <v>3000</v>
      </c>
      <c r="F3" s="28" t="str">
        <f t="shared" ref="F3:F13" si="1">IF(AND(C3="MANAGER", D3&gt;=20000),"YES","NO")</f>
        <v>NO</v>
      </c>
      <c r="G3" s="28" t="str">
        <f t="shared" ref="G3:G13" si="2">IF(OR(C3="MANAGER",D3&gt;=20000),"YES","NO")</f>
        <v>NO</v>
      </c>
      <c r="H3" s="49"/>
    </row>
    <row r="4" spans="1:8" ht="25.5" customHeight="1" thickBot="1" x14ac:dyDescent="0.3">
      <c r="A4" s="25">
        <v>43741</v>
      </c>
      <c r="B4" s="2" t="s">
        <v>5</v>
      </c>
      <c r="C4" s="2" t="s">
        <v>122</v>
      </c>
      <c r="D4" s="3">
        <v>18000</v>
      </c>
      <c r="E4" s="33">
        <f t="shared" si="0"/>
        <v>5000</v>
      </c>
      <c r="F4" s="28" t="str">
        <f t="shared" si="1"/>
        <v>NO</v>
      </c>
      <c r="G4" s="28" t="str">
        <f t="shared" si="2"/>
        <v>YES</v>
      </c>
      <c r="H4" s="49"/>
    </row>
    <row r="5" spans="1:8" ht="25.5" customHeight="1" thickBot="1" x14ac:dyDescent="0.3">
      <c r="A5" s="25">
        <v>43742</v>
      </c>
      <c r="B5" s="2" t="s">
        <v>6</v>
      </c>
      <c r="C5" s="2" t="s">
        <v>124</v>
      </c>
      <c r="D5" s="3">
        <v>19000</v>
      </c>
      <c r="E5" s="33">
        <f t="shared" si="0"/>
        <v>2000</v>
      </c>
      <c r="F5" s="28" t="str">
        <f t="shared" si="1"/>
        <v>NO</v>
      </c>
      <c r="G5" s="28" t="str">
        <f t="shared" si="2"/>
        <v>NO</v>
      </c>
      <c r="H5" s="49"/>
    </row>
    <row r="6" spans="1:8" ht="25.5" customHeight="1" thickBot="1" x14ac:dyDescent="0.3">
      <c r="A6" s="25">
        <v>43743</v>
      </c>
      <c r="B6" s="2" t="s">
        <v>7</v>
      </c>
      <c r="C6" s="2" t="s">
        <v>125</v>
      </c>
      <c r="D6" s="3">
        <v>25000</v>
      </c>
      <c r="E6" s="33">
        <f t="shared" si="0"/>
        <v>1500</v>
      </c>
      <c r="F6" s="28" t="str">
        <f t="shared" si="1"/>
        <v>NO</v>
      </c>
      <c r="G6" s="28" t="str">
        <f t="shared" si="2"/>
        <v>YES</v>
      </c>
      <c r="H6" s="49"/>
    </row>
    <row r="7" spans="1:8" ht="25.5" customHeight="1" thickBot="1" x14ac:dyDescent="0.3">
      <c r="A7" s="25">
        <v>43744</v>
      </c>
      <c r="B7" s="2" t="s">
        <v>8</v>
      </c>
      <c r="C7" s="2" t="s">
        <v>122</v>
      </c>
      <c r="D7" s="3">
        <v>22000</v>
      </c>
      <c r="E7" s="33">
        <f t="shared" si="0"/>
        <v>5000</v>
      </c>
      <c r="F7" s="28" t="str">
        <f t="shared" si="1"/>
        <v>YES</v>
      </c>
      <c r="G7" s="28" t="str">
        <f t="shared" si="2"/>
        <v>YES</v>
      </c>
      <c r="H7" s="49"/>
    </row>
    <row r="8" spans="1:8" ht="25.5" customHeight="1" thickBot="1" x14ac:dyDescent="0.3">
      <c r="A8" s="25">
        <v>43745</v>
      </c>
      <c r="B8" s="2" t="s">
        <v>9</v>
      </c>
      <c r="C8" s="2" t="s">
        <v>123</v>
      </c>
      <c r="D8" s="3">
        <v>15000</v>
      </c>
      <c r="E8" s="33">
        <f t="shared" si="0"/>
        <v>3000</v>
      </c>
      <c r="F8" s="28" t="str">
        <f t="shared" si="1"/>
        <v>NO</v>
      </c>
      <c r="G8" s="28" t="str">
        <f t="shared" si="2"/>
        <v>NO</v>
      </c>
      <c r="H8" s="49"/>
    </row>
    <row r="9" spans="1:8" ht="25.5" customHeight="1" thickBot="1" x14ac:dyDescent="0.3">
      <c r="A9" s="25">
        <v>43746</v>
      </c>
      <c r="B9" s="2" t="s">
        <v>10</v>
      </c>
      <c r="C9" s="2" t="s">
        <v>122</v>
      </c>
      <c r="D9" s="3">
        <v>35000</v>
      </c>
      <c r="E9" s="33">
        <f t="shared" si="0"/>
        <v>5000</v>
      </c>
      <c r="F9" s="28" t="str">
        <f t="shared" si="1"/>
        <v>YES</v>
      </c>
      <c r="G9" s="28" t="str">
        <f t="shared" si="2"/>
        <v>YES</v>
      </c>
      <c r="H9" s="49"/>
    </row>
    <row r="10" spans="1:8" ht="25.5" customHeight="1" thickBot="1" x14ac:dyDescent="0.3">
      <c r="A10" s="25">
        <v>43747</v>
      </c>
      <c r="B10" s="2" t="s">
        <v>11</v>
      </c>
      <c r="C10" s="2" t="s">
        <v>125</v>
      </c>
      <c r="D10" s="3">
        <v>15000</v>
      </c>
      <c r="E10" s="33">
        <f t="shared" si="0"/>
        <v>1500</v>
      </c>
      <c r="F10" s="28" t="str">
        <f t="shared" si="1"/>
        <v>NO</v>
      </c>
      <c r="G10" s="28" t="str">
        <f t="shared" si="2"/>
        <v>NO</v>
      </c>
      <c r="H10" s="49"/>
    </row>
    <row r="11" spans="1:8" ht="25.5" customHeight="1" thickBot="1" x14ac:dyDescent="0.3">
      <c r="A11" s="25">
        <v>43748</v>
      </c>
      <c r="B11" s="2" t="s">
        <v>12</v>
      </c>
      <c r="C11" s="2" t="s">
        <v>125</v>
      </c>
      <c r="D11" s="3">
        <v>35000</v>
      </c>
      <c r="E11" s="33">
        <f t="shared" si="0"/>
        <v>1500</v>
      </c>
      <c r="F11" s="28" t="str">
        <f t="shared" si="1"/>
        <v>NO</v>
      </c>
      <c r="G11" s="28" t="str">
        <f t="shared" si="2"/>
        <v>YES</v>
      </c>
      <c r="H11" s="49"/>
    </row>
    <row r="12" spans="1:8" ht="25.5" customHeight="1" thickBot="1" x14ac:dyDescent="0.3">
      <c r="A12" s="25">
        <v>43749</v>
      </c>
      <c r="B12" s="2" t="s">
        <v>13</v>
      </c>
      <c r="C12" s="2" t="s">
        <v>125</v>
      </c>
      <c r="D12" s="3">
        <v>18000</v>
      </c>
      <c r="E12" s="33">
        <f t="shared" si="0"/>
        <v>1500</v>
      </c>
      <c r="F12" s="28" t="str">
        <f t="shared" si="1"/>
        <v>NO</v>
      </c>
      <c r="G12" s="28" t="str">
        <f t="shared" si="2"/>
        <v>NO</v>
      </c>
      <c r="H12" s="49"/>
    </row>
    <row r="13" spans="1:8" ht="25.5" customHeight="1" thickBot="1" x14ac:dyDescent="0.3">
      <c r="A13" s="25">
        <v>43750</v>
      </c>
      <c r="B13" s="2" t="s">
        <v>14</v>
      </c>
      <c r="C13" s="2" t="s">
        <v>125</v>
      </c>
      <c r="D13" s="3">
        <v>21000</v>
      </c>
      <c r="E13" s="33">
        <f t="shared" si="0"/>
        <v>1500</v>
      </c>
      <c r="F13" s="28" t="str">
        <f t="shared" si="1"/>
        <v>NO</v>
      </c>
      <c r="G13" s="28" t="str">
        <f t="shared" si="2"/>
        <v>YES</v>
      </c>
      <c r="H13" s="4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4BCB-FC77-4893-8C9B-01F2E176941E}">
  <dimension ref="A1:E13"/>
  <sheetViews>
    <sheetView workbookViewId="0">
      <selection activeCell="F1" sqref="F1"/>
    </sheetView>
  </sheetViews>
  <sheetFormatPr defaultColWidth="15.42578125" defaultRowHeight="22.5" customHeight="1" x14ac:dyDescent="0.25"/>
  <sheetData>
    <row r="1" spans="1:5" ht="22.5" customHeight="1" thickBot="1" x14ac:dyDescent="0.3">
      <c r="A1" s="23" t="s">
        <v>94</v>
      </c>
      <c r="B1" s="24" t="s">
        <v>118</v>
      </c>
      <c r="C1" s="24" t="s">
        <v>121</v>
      </c>
      <c r="D1" s="24" t="s">
        <v>119</v>
      </c>
      <c r="E1" s="24" t="s">
        <v>120</v>
      </c>
    </row>
    <row r="2" spans="1:5" ht="22.5" customHeight="1" thickBot="1" x14ac:dyDescent="0.3">
      <c r="A2" s="25">
        <v>43739</v>
      </c>
      <c r="B2" s="2" t="s">
        <v>3</v>
      </c>
      <c r="C2" s="2" t="s">
        <v>122</v>
      </c>
      <c r="D2" s="3">
        <v>15000</v>
      </c>
      <c r="E2" s="3">
        <v>5000</v>
      </c>
    </row>
    <row r="3" spans="1:5" ht="22.5" customHeight="1" thickBot="1" x14ac:dyDescent="0.3">
      <c r="A3" s="25">
        <v>43740</v>
      </c>
      <c r="B3" s="2" t="s">
        <v>4</v>
      </c>
      <c r="C3" s="2" t="s">
        <v>123</v>
      </c>
      <c r="D3" s="3">
        <v>16000</v>
      </c>
      <c r="E3" s="3">
        <v>3000</v>
      </c>
    </row>
    <row r="4" spans="1:5" ht="22.5" customHeight="1" thickBot="1" x14ac:dyDescent="0.3">
      <c r="A4" s="25">
        <v>43741</v>
      </c>
      <c r="B4" s="2" t="s">
        <v>5</v>
      </c>
      <c r="C4" s="2" t="s">
        <v>122</v>
      </c>
      <c r="D4" s="3">
        <v>18000</v>
      </c>
      <c r="E4" s="3">
        <v>5000</v>
      </c>
    </row>
    <row r="5" spans="1:5" ht="22.5" customHeight="1" thickBot="1" x14ac:dyDescent="0.3">
      <c r="A5" s="25">
        <v>43742</v>
      </c>
      <c r="B5" s="2" t="s">
        <v>6</v>
      </c>
      <c r="C5" s="2" t="s">
        <v>124</v>
      </c>
      <c r="D5" s="3">
        <v>19000</v>
      </c>
      <c r="E5" s="3">
        <v>2000</v>
      </c>
    </row>
    <row r="6" spans="1:5" ht="22.5" customHeight="1" thickBot="1" x14ac:dyDescent="0.3">
      <c r="A6" s="25">
        <v>43743</v>
      </c>
      <c r="B6" s="2" t="s">
        <v>7</v>
      </c>
      <c r="C6" s="2" t="s">
        <v>125</v>
      </c>
      <c r="D6" s="3">
        <v>25000</v>
      </c>
      <c r="E6" s="3">
        <v>2500</v>
      </c>
    </row>
    <row r="7" spans="1:5" ht="22.5" customHeight="1" thickBot="1" x14ac:dyDescent="0.3">
      <c r="A7" s="25">
        <v>43744</v>
      </c>
      <c r="B7" s="2" t="s">
        <v>8</v>
      </c>
      <c r="C7" s="2" t="s">
        <v>122</v>
      </c>
      <c r="D7" s="3">
        <v>22000</v>
      </c>
      <c r="E7" s="3">
        <v>5000</v>
      </c>
    </row>
    <row r="8" spans="1:5" ht="22.5" customHeight="1" thickBot="1" x14ac:dyDescent="0.3">
      <c r="A8" s="25">
        <v>43745</v>
      </c>
      <c r="B8" s="2" t="s">
        <v>9</v>
      </c>
      <c r="C8" s="2" t="s">
        <v>123</v>
      </c>
      <c r="D8" s="3">
        <v>15000</v>
      </c>
      <c r="E8" s="3">
        <v>3000</v>
      </c>
    </row>
    <row r="9" spans="1:5" ht="22.5" customHeight="1" thickBot="1" x14ac:dyDescent="0.3">
      <c r="A9" s="25">
        <v>43746</v>
      </c>
      <c r="B9" s="2" t="s">
        <v>10</v>
      </c>
      <c r="C9" s="2" t="s">
        <v>122</v>
      </c>
      <c r="D9" s="3">
        <v>35000</v>
      </c>
      <c r="E9" s="3">
        <v>5000</v>
      </c>
    </row>
    <row r="10" spans="1:5" ht="22.5" customHeight="1" thickBot="1" x14ac:dyDescent="0.3">
      <c r="A10" s="25">
        <v>43747</v>
      </c>
      <c r="B10" s="2" t="s">
        <v>11</v>
      </c>
      <c r="C10" s="2" t="s">
        <v>125</v>
      </c>
      <c r="D10" s="3">
        <v>15000</v>
      </c>
      <c r="E10" s="3">
        <v>2500</v>
      </c>
    </row>
    <row r="11" spans="1:5" ht="22.5" customHeight="1" thickBot="1" x14ac:dyDescent="0.3">
      <c r="A11" s="25">
        <v>43748</v>
      </c>
      <c r="B11" s="2" t="s">
        <v>12</v>
      </c>
      <c r="C11" s="2" t="s">
        <v>125</v>
      </c>
      <c r="D11" s="3">
        <v>35000</v>
      </c>
      <c r="E11" s="3">
        <v>2500</v>
      </c>
    </row>
    <row r="12" spans="1:5" ht="22.5" customHeight="1" thickBot="1" x14ac:dyDescent="0.3">
      <c r="A12" s="25">
        <v>43749</v>
      </c>
      <c r="B12" s="2" t="s">
        <v>13</v>
      </c>
      <c r="C12" s="2" t="s">
        <v>125</v>
      </c>
      <c r="D12" s="3">
        <v>18000</v>
      </c>
      <c r="E12" s="3">
        <v>2500</v>
      </c>
    </row>
    <row r="13" spans="1:5" ht="22.5" customHeight="1" thickBot="1" x14ac:dyDescent="0.3">
      <c r="A13" s="25">
        <v>43750</v>
      </c>
      <c r="B13" s="2" t="s">
        <v>14</v>
      </c>
      <c r="C13" s="2" t="s">
        <v>125</v>
      </c>
      <c r="D13" s="3">
        <v>21000</v>
      </c>
      <c r="E13" s="3">
        <v>2500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AF16-FF3E-4C44-B05D-2C80B8D9A23A}">
  <dimension ref="A1:F13"/>
  <sheetViews>
    <sheetView workbookViewId="0">
      <selection activeCell="G1" sqref="G1"/>
    </sheetView>
  </sheetViews>
  <sheetFormatPr defaultColWidth="18.140625" defaultRowHeight="22.5" customHeight="1" x14ac:dyDescent="0.25"/>
  <cols>
    <col min="2" max="2" width="15.85546875" customWidth="1"/>
    <col min="3" max="3" width="12.85546875" customWidth="1"/>
    <col min="4" max="4" width="9" customWidth="1"/>
    <col min="5" max="5" width="21.42578125" customWidth="1"/>
    <col min="6" max="6" width="19.28515625" bestFit="1" customWidth="1"/>
  </cols>
  <sheetData>
    <row r="1" spans="1:6" ht="22.5" customHeight="1" thickBot="1" x14ac:dyDescent="0.3">
      <c r="A1" s="26" t="s">
        <v>126</v>
      </c>
      <c r="B1" s="28" t="s">
        <v>127</v>
      </c>
      <c r="C1" s="28" t="s">
        <v>128</v>
      </c>
      <c r="D1" s="28" t="s">
        <v>129</v>
      </c>
      <c r="E1" s="29" t="s">
        <v>126</v>
      </c>
      <c r="F1" s="50" t="s">
        <v>187</v>
      </c>
    </row>
    <row r="2" spans="1:6" ht="22.5" customHeight="1" thickBot="1" x14ac:dyDescent="0.3">
      <c r="A2" s="27" t="s">
        <v>130</v>
      </c>
      <c r="B2" s="28" t="str">
        <f>LEFT(A2,6)</f>
        <v>Mumbai</v>
      </c>
      <c r="C2" s="28" t="str">
        <f>RIGHT(A2,6)</f>
        <v>400086</v>
      </c>
      <c r="D2" s="28" t="str">
        <f>MID(A2,7,2)</f>
        <v xml:space="preserve"> -</v>
      </c>
      <c r="E2" s="28" t="s">
        <v>130</v>
      </c>
      <c r="F2" s="36" t="str">
        <f>LEFT(E2,FIND(" ",E2,1)-1)</f>
        <v>Mumbai</v>
      </c>
    </row>
    <row r="3" spans="1:6" ht="22.5" customHeight="1" thickBot="1" x14ac:dyDescent="0.3">
      <c r="A3" s="27" t="s">
        <v>131</v>
      </c>
      <c r="B3" s="28" t="str">
        <f t="shared" ref="B3:B13" si="0">LEFT(A3,6)</f>
        <v>Mumbai</v>
      </c>
      <c r="C3" s="28" t="str">
        <f t="shared" ref="C3:C13" si="1">RIGHT(A3,6)</f>
        <v>400087</v>
      </c>
      <c r="D3" s="28" t="str">
        <f t="shared" ref="D3:D13" si="2">MID(A3,7,2)</f>
        <v xml:space="preserve"> -</v>
      </c>
      <c r="E3" s="28" t="s">
        <v>132</v>
      </c>
      <c r="F3" s="36" t="str">
        <f t="shared" ref="F3:F13" si="3">LEFT(E3,FIND(" ",E3,1)-1)</f>
        <v>Delhi</v>
      </c>
    </row>
    <row r="4" spans="1:6" ht="22.5" customHeight="1" thickBot="1" x14ac:dyDescent="0.3">
      <c r="A4" s="27" t="s">
        <v>133</v>
      </c>
      <c r="B4" s="28" t="str">
        <f t="shared" si="0"/>
        <v>Mumbai</v>
      </c>
      <c r="C4" s="28" t="str">
        <f t="shared" si="1"/>
        <v>400088</v>
      </c>
      <c r="D4" s="28" t="str">
        <f t="shared" si="2"/>
        <v xml:space="preserve"> -</v>
      </c>
      <c r="E4" s="28" t="s">
        <v>134</v>
      </c>
      <c r="F4" s="36" t="str">
        <f t="shared" si="3"/>
        <v>Pune</v>
      </c>
    </row>
    <row r="5" spans="1:6" ht="22.5" customHeight="1" thickBot="1" x14ac:dyDescent="0.3">
      <c r="A5" s="27" t="s">
        <v>135</v>
      </c>
      <c r="B5" s="28" t="str">
        <f t="shared" si="0"/>
        <v>Mumbai</v>
      </c>
      <c r="C5" s="28" t="str">
        <f t="shared" si="1"/>
        <v>400089</v>
      </c>
      <c r="D5" s="28" t="str">
        <f t="shared" si="2"/>
        <v xml:space="preserve"> -</v>
      </c>
      <c r="E5" s="28" t="s">
        <v>136</v>
      </c>
      <c r="F5" s="36" t="str">
        <f t="shared" si="3"/>
        <v>Chennai</v>
      </c>
    </row>
    <row r="6" spans="1:6" ht="22.5" customHeight="1" thickBot="1" x14ac:dyDescent="0.3">
      <c r="A6" s="27" t="s">
        <v>137</v>
      </c>
      <c r="B6" s="28" t="str">
        <f t="shared" si="0"/>
        <v>Mumbai</v>
      </c>
      <c r="C6" s="28" t="str">
        <f t="shared" si="1"/>
        <v>400090</v>
      </c>
      <c r="D6" s="28" t="str">
        <f t="shared" si="2"/>
        <v xml:space="preserve"> -</v>
      </c>
      <c r="E6" s="28" t="s">
        <v>138</v>
      </c>
      <c r="F6" s="36" t="str">
        <f t="shared" si="3"/>
        <v>Alhabad</v>
      </c>
    </row>
    <row r="7" spans="1:6" ht="22.5" customHeight="1" thickBot="1" x14ac:dyDescent="0.3">
      <c r="A7" s="27" t="s">
        <v>139</v>
      </c>
      <c r="B7" s="28" t="str">
        <f t="shared" si="0"/>
        <v>Mumbai</v>
      </c>
      <c r="C7" s="28" t="str">
        <f t="shared" si="1"/>
        <v>400091</v>
      </c>
      <c r="D7" s="28" t="str">
        <f t="shared" si="2"/>
        <v xml:space="preserve"> -</v>
      </c>
      <c r="E7" s="28" t="s">
        <v>140</v>
      </c>
      <c r="F7" s="36" t="str">
        <f t="shared" si="3"/>
        <v>Surat</v>
      </c>
    </row>
    <row r="8" spans="1:6" ht="22.5" customHeight="1" thickBot="1" x14ac:dyDescent="0.3">
      <c r="A8" s="27" t="s">
        <v>141</v>
      </c>
      <c r="B8" s="28" t="str">
        <f t="shared" si="0"/>
        <v>Mumbai</v>
      </c>
      <c r="C8" s="28" t="str">
        <f t="shared" si="1"/>
        <v>400092</v>
      </c>
      <c r="D8" s="28" t="str">
        <f t="shared" si="2"/>
        <v xml:space="preserve"> -</v>
      </c>
      <c r="E8" s="28" t="s">
        <v>142</v>
      </c>
      <c r="F8" s="36" t="str">
        <f t="shared" si="3"/>
        <v>Ahmedabad</v>
      </c>
    </row>
    <row r="9" spans="1:6" ht="22.5" customHeight="1" thickBot="1" x14ac:dyDescent="0.3">
      <c r="A9" s="27" t="s">
        <v>143</v>
      </c>
      <c r="B9" s="28" t="str">
        <f t="shared" si="0"/>
        <v>Mumbai</v>
      </c>
      <c r="C9" s="28" t="str">
        <f t="shared" si="1"/>
        <v>400093</v>
      </c>
      <c r="D9" s="28" t="str">
        <f t="shared" si="2"/>
        <v xml:space="preserve"> -</v>
      </c>
      <c r="E9" s="28" t="s">
        <v>144</v>
      </c>
      <c r="F9" s="36" t="str">
        <f t="shared" si="3"/>
        <v>Punji</v>
      </c>
    </row>
    <row r="10" spans="1:6" ht="22.5" customHeight="1" thickBot="1" x14ac:dyDescent="0.3">
      <c r="A10" s="27" t="s">
        <v>145</v>
      </c>
      <c r="B10" s="28" t="str">
        <f t="shared" si="0"/>
        <v>Mumbai</v>
      </c>
      <c r="C10" s="28" t="str">
        <f t="shared" si="1"/>
        <v>400094</v>
      </c>
      <c r="D10" s="28" t="str">
        <f t="shared" si="2"/>
        <v xml:space="preserve"> -</v>
      </c>
      <c r="E10" s="28" t="s">
        <v>146</v>
      </c>
      <c r="F10" s="36" t="str">
        <f t="shared" si="3"/>
        <v>Bhopal</v>
      </c>
    </row>
    <row r="11" spans="1:6" ht="22.5" customHeight="1" thickBot="1" x14ac:dyDescent="0.3">
      <c r="A11" s="27" t="s">
        <v>147</v>
      </c>
      <c r="B11" s="28" t="str">
        <f t="shared" si="0"/>
        <v>Mumbai</v>
      </c>
      <c r="C11" s="28" t="str">
        <f t="shared" si="1"/>
        <v>400095</v>
      </c>
      <c r="D11" s="28" t="str">
        <f t="shared" si="2"/>
        <v xml:space="preserve"> -</v>
      </c>
      <c r="E11" s="28" t="s">
        <v>148</v>
      </c>
      <c r="F11" s="36" t="str">
        <f t="shared" si="3"/>
        <v>Ranchi</v>
      </c>
    </row>
    <row r="12" spans="1:6" ht="22.5" customHeight="1" thickBot="1" x14ac:dyDescent="0.3">
      <c r="A12" s="27" t="s">
        <v>149</v>
      </c>
      <c r="B12" s="28" t="str">
        <f t="shared" si="0"/>
        <v>Mumbai</v>
      </c>
      <c r="C12" s="28" t="str">
        <f t="shared" si="1"/>
        <v>400096</v>
      </c>
      <c r="D12" s="28" t="str">
        <f t="shared" si="2"/>
        <v xml:space="preserve"> -</v>
      </c>
      <c r="E12" s="28" t="s">
        <v>150</v>
      </c>
      <c r="F12" s="36" t="str">
        <f t="shared" si="3"/>
        <v>Amrutsar</v>
      </c>
    </row>
    <row r="13" spans="1:6" ht="22.5" customHeight="1" thickBot="1" x14ac:dyDescent="0.3">
      <c r="A13" s="27" t="s">
        <v>151</v>
      </c>
      <c r="B13" s="28" t="str">
        <f t="shared" si="0"/>
        <v>Mumbai</v>
      </c>
      <c r="C13" s="28" t="str">
        <f t="shared" si="1"/>
        <v>400097</v>
      </c>
      <c r="D13" s="28" t="str">
        <f t="shared" si="2"/>
        <v xml:space="preserve"> -</v>
      </c>
      <c r="E13" s="28" t="s">
        <v>152</v>
      </c>
      <c r="F13" s="36" t="str">
        <f t="shared" si="3"/>
        <v>Kolkatta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4C32-C1EB-4B28-B09E-015D207BE718}">
  <dimension ref="A1:C6"/>
  <sheetViews>
    <sheetView workbookViewId="0">
      <selection activeCell="C7" sqref="C7"/>
    </sheetView>
  </sheetViews>
  <sheetFormatPr defaultRowHeight="19.5" customHeight="1" x14ac:dyDescent="0.25"/>
  <cols>
    <col min="1" max="1" width="14.42578125" customWidth="1"/>
    <col min="3" max="3" width="14.85546875" bestFit="1" customWidth="1"/>
  </cols>
  <sheetData>
    <row r="1" spans="1:3" ht="19.5" customHeight="1" thickBot="1" x14ac:dyDescent="0.3">
      <c r="A1" s="30" t="s">
        <v>153</v>
      </c>
      <c r="B1" s="31" t="s">
        <v>103</v>
      </c>
      <c r="C1" s="68" t="s">
        <v>195</v>
      </c>
    </row>
    <row r="2" spans="1:3" ht="19.5" customHeight="1" thickBot="1" x14ac:dyDescent="0.3">
      <c r="A2" s="21" t="s">
        <v>30</v>
      </c>
      <c r="B2" s="67">
        <v>3</v>
      </c>
      <c r="C2" s="36" t="str">
        <f>REPT("*", B2)</f>
        <v>***</v>
      </c>
    </row>
    <row r="3" spans="1:3" ht="19.5" customHeight="1" thickBot="1" x14ac:dyDescent="0.3">
      <c r="A3" s="21" t="s">
        <v>29</v>
      </c>
      <c r="B3" s="67">
        <v>5</v>
      </c>
      <c r="C3" s="36" t="str">
        <f t="shared" ref="C3:C6" si="0">REPT("*", B3)</f>
        <v>*****</v>
      </c>
    </row>
    <row r="4" spans="1:3" ht="19.5" customHeight="1" thickBot="1" x14ac:dyDescent="0.3">
      <c r="A4" s="21" t="s">
        <v>154</v>
      </c>
      <c r="B4" s="67">
        <v>3</v>
      </c>
      <c r="C4" s="36" t="str">
        <f t="shared" si="0"/>
        <v>***</v>
      </c>
    </row>
    <row r="5" spans="1:3" ht="19.5" customHeight="1" thickBot="1" x14ac:dyDescent="0.3">
      <c r="A5" s="21" t="s">
        <v>155</v>
      </c>
      <c r="B5" s="67">
        <v>2</v>
      </c>
      <c r="C5" s="36" t="str">
        <f t="shared" si="0"/>
        <v>**</v>
      </c>
    </row>
    <row r="6" spans="1:3" ht="19.5" customHeight="1" thickBot="1" x14ac:dyDescent="0.3">
      <c r="A6" s="21" t="s">
        <v>156</v>
      </c>
      <c r="B6" s="67">
        <v>1</v>
      </c>
      <c r="C6" s="36" t="str">
        <f t="shared" si="0"/>
        <v>*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1C5A-06A5-4416-84A8-45E9843071A9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  <col min="2" max="2" width="22.5703125" customWidth="1"/>
    <col min="3" max="3" width="12.28515625" customWidth="1"/>
  </cols>
  <sheetData>
    <row r="1" spans="1:2" ht="30.75" thickBot="1" x14ac:dyDescent="0.3">
      <c r="A1" s="65" t="s">
        <v>157</v>
      </c>
      <c r="B1" s="36" t="s">
        <v>188</v>
      </c>
    </row>
    <row r="2" spans="1:2" ht="30.75" thickBot="1" x14ac:dyDescent="0.3">
      <c r="A2" s="66" t="s">
        <v>158</v>
      </c>
      <c r="B2" s="36" t="str">
        <f>SUBSTITUTE(A2,"-", " ")</f>
        <v>9812 34 56 78</v>
      </c>
    </row>
    <row r="3" spans="1:2" ht="30.75" thickBot="1" x14ac:dyDescent="0.3">
      <c r="A3" s="66" t="s">
        <v>159</v>
      </c>
      <c r="B3" s="36" t="str">
        <f>SUBSTITUTE(A3,",", "-")</f>
        <v>MUMBAI- 400086</v>
      </c>
    </row>
    <row r="4" spans="1:2" ht="30.75" thickBot="1" x14ac:dyDescent="0.3">
      <c r="A4" s="66" t="s">
        <v>160</v>
      </c>
      <c r="B4" s="36" t="str">
        <f>SUBSTITUTE(A4,"-", " ")</f>
        <v>9812 12 12 12</v>
      </c>
    </row>
    <row r="5" spans="1:2" ht="30.75" thickBot="1" x14ac:dyDescent="0.3">
      <c r="A5" s="66" t="s">
        <v>161</v>
      </c>
      <c r="B5" s="36" t="str">
        <f>SUBSTITUTE(A5,",", "- ")</f>
        <v>DELHI- 400001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B9ED-7388-40AA-9FDA-9F7F5A2BDD7C}">
  <dimension ref="A1:J12"/>
  <sheetViews>
    <sheetView workbookViewId="0">
      <selection activeCell="I7" sqref="I7"/>
    </sheetView>
  </sheetViews>
  <sheetFormatPr defaultColWidth="15" defaultRowHeight="25.5" customHeight="1" x14ac:dyDescent="0.25"/>
  <cols>
    <col min="2" max="2" width="22.85546875" customWidth="1"/>
    <col min="10" max="10" width="18.140625" customWidth="1"/>
  </cols>
  <sheetData>
    <row r="1" spans="1:10" ht="25.5" customHeight="1" thickBot="1" x14ac:dyDescent="0.45">
      <c r="A1" s="32" t="s">
        <v>162</v>
      </c>
      <c r="B1" s="62" t="s">
        <v>163</v>
      </c>
      <c r="C1" s="63"/>
      <c r="D1" s="28"/>
      <c r="G1" s="55" t="s">
        <v>189</v>
      </c>
      <c r="H1" s="55" t="s">
        <v>190</v>
      </c>
      <c r="I1" s="55" t="s">
        <v>191</v>
      </c>
      <c r="J1" s="55" t="s">
        <v>172</v>
      </c>
    </row>
    <row r="2" spans="1:10" ht="25.5" customHeight="1" thickBot="1" x14ac:dyDescent="0.3">
      <c r="A2" s="2"/>
      <c r="B2" s="2" t="s">
        <v>164</v>
      </c>
      <c r="C2" s="33"/>
      <c r="D2" s="28"/>
      <c r="G2" s="54">
        <v>1</v>
      </c>
      <c r="H2" s="56">
        <f>IPMT($C$3/12,G2,$C$5,-$C$4)</f>
        <v>833.33333333333337</v>
      </c>
      <c r="I2" s="56">
        <f>PPMT($C$3/12,G2,$C$5,-$C$4)</f>
        <v>9630.704765605522</v>
      </c>
      <c r="J2" s="56">
        <f>H2+I2</f>
        <v>10464.038098938856</v>
      </c>
    </row>
    <row r="3" spans="1:10" ht="25.5" customHeight="1" thickBot="1" x14ac:dyDescent="0.3">
      <c r="A3" s="21" t="s">
        <v>165</v>
      </c>
      <c r="B3" s="2" t="s">
        <v>166</v>
      </c>
      <c r="C3" s="34">
        <v>0.1</v>
      </c>
      <c r="D3" s="28" t="s">
        <v>167</v>
      </c>
      <c r="G3" s="54">
        <v>2</v>
      </c>
      <c r="H3" s="56">
        <f t="shared" ref="H3:H11" si="0">IPMT($C$3/12,G3,$C$5,-$C$4)</f>
        <v>753.07746028662052</v>
      </c>
      <c r="I3" s="56">
        <f t="shared" ref="I3:I11" si="1">PPMT($C$3/12,G3,$C$5,-$C$4)</f>
        <v>9710.9606386522355</v>
      </c>
      <c r="J3" s="56">
        <f t="shared" ref="J3:J11" si="2">H3+I3</f>
        <v>10464.038098938856</v>
      </c>
    </row>
    <row r="4" spans="1:10" ht="25.5" customHeight="1" thickBot="1" x14ac:dyDescent="0.3">
      <c r="A4" s="9"/>
      <c r="B4" s="2" t="s">
        <v>168</v>
      </c>
      <c r="C4" s="35">
        <v>100000</v>
      </c>
      <c r="D4" s="28" t="s">
        <v>169</v>
      </c>
      <c r="G4" s="54">
        <v>3</v>
      </c>
      <c r="H4" s="56">
        <f t="shared" si="0"/>
        <v>672.15278829785188</v>
      </c>
      <c r="I4" s="56">
        <f t="shared" si="1"/>
        <v>9791.8853106410024</v>
      </c>
      <c r="J4" s="56">
        <f t="shared" si="2"/>
        <v>10464.038098938854</v>
      </c>
    </row>
    <row r="5" spans="1:10" ht="25.5" customHeight="1" thickBot="1" x14ac:dyDescent="0.3">
      <c r="A5" s="9"/>
      <c r="B5" s="2" t="s">
        <v>170</v>
      </c>
      <c r="C5" s="35">
        <v>10</v>
      </c>
      <c r="D5" s="28" t="s">
        <v>171</v>
      </c>
      <c r="G5" s="54">
        <v>4</v>
      </c>
      <c r="H5" s="56">
        <f t="shared" si="0"/>
        <v>590.55374404251017</v>
      </c>
      <c r="I5" s="56">
        <f t="shared" si="1"/>
        <v>9873.4843548963454</v>
      </c>
      <c r="J5" s="56">
        <f t="shared" si="2"/>
        <v>10464.038098938856</v>
      </c>
    </row>
    <row r="6" spans="1:10" ht="25.5" customHeight="1" thickBot="1" x14ac:dyDescent="0.3">
      <c r="A6" s="21" t="s">
        <v>162</v>
      </c>
      <c r="B6" s="2" t="s">
        <v>172</v>
      </c>
      <c r="C6" s="51">
        <f>PMT(C3/12,C5,-C4)</f>
        <v>10464.038098938856</v>
      </c>
      <c r="D6" s="28"/>
      <c r="G6" s="54">
        <v>5</v>
      </c>
      <c r="H6" s="56">
        <f t="shared" si="0"/>
        <v>508.2747077517073</v>
      </c>
      <c r="I6" s="56">
        <f t="shared" si="1"/>
        <v>9955.763391187149</v>
      </c>
      <c r="J6" s="56">
        <f t="shared" si="2"/>
        <v>10464.038098938856</v>
      </c>
    </row>
    <row r="7" spans="1:10" ht="25.5" customHeight="1" thickBot="1" x14ac:dyDescent="0.3">
      <c r="A7" s="21" t="s">
        <v>173</v>
      </c>
      <c r="B7" s="2" t="s">
        <v>174</v>
      </c>
      <c r="C7" s="52">
        <f>C6*C5</f>
        <v>104640.38098938856</v>
      </c>
      <c r="D7" s="28"/>
      <c r="G7" s="54">
        <v>6</v>
      </c>
      <c r="H7" s="56">
        <f t="shared" si="0"/>
        <v>425.31001282514779</v>
      </c>
      <c r="I7" s="56">
        <f t="shared" si="1"/>
        <v>10038.728086113708</v>
      </c>
      <c r="J7" s="56">
        <f t="shared" si="2"/>
        <v>10464.038098938856</v>
      </c>
    </row>
    <row r="8" spans="1:10" ht="25.5" customHeight="1" thickBot="1" x14ac:dyDescent="0.3">
      <c r="A8" s="21" t="s">
        <v>105</v>
      </c>
      <c r="B8" s="2" t="s">
        <v>175</v>
      </c>
      <c r="C8" s="52">
        <f>C7-C4</f>
        <v>4640.3809893885627</v>
      </c>
      <c r="D8" s="28"/>
      <c r="G8" s="54">
        <v>7</v>
      </c>
      <c r="H8" s="56">
        <f t="shared" si="0"/>
        <v>341.65394544086683</v>
      </c>
      <c r="I8" s="56">
        <f t="shared" si="1"/>
        <v>10122.384153497989</v>
      </c>
      <c r="J8" s="56">
        <f t="shared" si="2"/>
        <v>10464.038098938856</v>
      </c>
    </row>
    <row r="9" spans="1:10" ht="25.5" customHeight="1" x14ac:dyDescent="0.25">
      <c r="G9" s="54">
        <v>8</v>
      </c>
      <c r="H9" s="56">
        <f t="shared" si="0"/>
        <v>257.30074416171698</v>
      </c>
      <c r="I9" s="56">
        <f t="shared" si="1"/>
        <v>10206.73735477714</v>
      </c>
      <c r="J9" s="56">
        <f t="shared" si="2"/>
        <v>10464.038098938858</v>
      </c>
    </row>
    <row r="10" spans="1:10" ht="25.5" customHeight="1" x14ac:dyDescent="0.25">
      <c r="G10" s="54">
        <v>9</v>
      </c>
      <c r="H10" s="56">
        <f t="shared" si="0"/>
        <v>172.24459953857416</v>
      </c>
      <c r="I10" s="56">
        <f t="shared" si="1"/>
        <v>10291.793499400283</v>
      </c>
      <c r="J10" s="56">
        <f t="shared" si="2"/>
        <v>10464.038098938856</v>
      </c>
    </row>
    <row r="11" spans="1:10" ht="25.5" customHeight="1" x14ac:dyDescent="0.25">
      <c r="G11" s="54">
        <v>10</v>
      </c>
      <c r="H11" s="56">
        <f t="shared" si="0"/>
        <v>86.47965371023848</v>
      </c>
      <c r="I11" s="56">
        <f t="shared" si="1"/>
        <v>10377.558445228618</v>
      </c>
      <c r="J11" s="56">
        <f t="shared" si="2"/>
        <v>10464.038098938858</v>
      </c>
    </row>
    <row r="12" spans="1:10" ht="25.5" customHeight="1" x14ac:dyDescent="0.25">
      <c r="G12" s="54"/>
      <c r="H12" s="56">
        <f>SUM(H2:H11)</f>
        <v>4640.3809893885682</v>
      </c>
      <c r="I12" s="56">
        <f>SUM(I2:I11)</f>
        <v>100000</v>
      </c>
      <c r="J12" s="56">
        <f>SUM(J2:J11)</f>
        <v>104640.38098938856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9219-2430-4439-8A36-7DB7B09A6543}">
  <dimension ref="C2:H6"/>
  <sheetViews>
    <sheetView workbookViewId="0">
      <selection activeCell="H4" sqref="H4"/>
    </sheetView>
  </sheetViews>
  <sheetFormatPr defaultColWidth="13.5703125" defaultRowHeight="23.25" customHeight="1" x14ac:dyDescent="0.25"/>
  <cols>
    <col min="3" max="3" width="14.7109375" bestFit="1" customWidth="1"/>
    <col min="7" max="7" width="14.7109375" bestFit="1" customWidth="1"/>
  </cols>
  <sheetData>
    <row r="2" spans="3:8" ht="23.25" customHeight="1" x14ac:dyDescent="0.4">
      <c r="C2" s="57" t="s">
        <v>192</v>
      </c>
      <c r="D2" s="57"/>
      <c r="G2" s="64" t="s">
        <v>194</v>
      </c>
      <c r="H2" s="64"/>
    </row>
    <row r="3" spans="3:8" ht="23.25" customHeight="1" x14ac:dyDescent="0.25">
      <c r="C3" t="s">
        <v>168</v>
      </c>
      <c r="D3">
        <v>15000</v>
      </c>
      <c r="G3" t="s">
        <v>168</v>
      </c>
      <c r="H3">
        <v>5500</v>
      </c>
    </row>
    <row r="4" spans="3:8" ht="23.25" customHeight="1" x14ac:dyDescent="0.25">
      <c r="C4" t="s">
        <v>166</v>
      </c>
      <c r="D4" s="58">
        <v>0.1</v>
      </c>
      <c r="G4" t="s">
        <v>166</v>
      </c>
      <c r="H4" s="58">
        <v>0.06</v>
      </c>
    </row>
    <row r="5" spans="3:8" ht="23.25" customHeight="1" x14ac:dyDescent="0.25">
      <c r="C5" t="s">
        <v>193</v>
      </c>
      <c r="D5">
        <v>60</v>
      </c>
      <c r="G5" t="s">
        <v>193</v>
      </c>
      <c r="H5">
        <v>12</v>
      </c>
    </row>
    <row r="6" spans="3:8" ht="23.25" customHeight="1" x14ac:dyDescent="0.25">
      <c r="C6" t="s">
        <v>168</v>
      </c>
      <c r="D6" s="53">
        <f>PV(D4/12,D5,-D3)</f>
        <v>705980.53535627783</v>
      </c>
      <c r="G6" t="s">
        <v>168</v>
      </c>
      <c r="H6" s="53">
        <f>FV(H4/12,H5,-H3)</f>
        <v>67845.593050947369</v>
      </c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FREQUENCE</vt:lpstr>
      <vt:lpstr>index &amp; match</vt:lpstr>
      <vt:lpstr>lookup</vt:lpstr>
      <vt:lpstr>vlookup</vt:lpstr>
      <vt:lpstr>hlookup</vt:lpstr>
      <vt:lpstr>sumif</vt:lpstr>
      <vt:lpstr>SUMIFS</vt:lpstr>
      <vt:lpstr>COUNTIF</vt:lpstr>
      <vt:lpstr>average &amp; average ifs</vt:lpstr>
      <vt:lpstr>subtotal</vt:lpstr>
      <vt:lpstr>sumproduct</vt:lpstr>
      <vt:lpstr>if formula</vt:lpstr>
      <vt:lpstr>if and or formula</vt:lpstr>
      <vt:lpstr>nested if</vt:lpstr>
      <vt:lpstr>LEFT,RIGHT,MID,FIND</vt:lpstr>
      <vt:lpstr>REPEAT</vt:lpstr>
      <vt:lpstr>SUBSITUTE</vt:lpstr>
      <vt:lpstr>EMT, IPMT,PPMT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2025-10-09T15:58:13Z</dcterms:created>
  <dcterms:modified xsi:type="dcterms:W3CDTF">2025-10-13T11:48:58Z</dcterms:modified>
</cp:coreProperties>
</file>