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DCF Model" sheetId="1" r:id="rId1"/>
    <sheet name="Data Room" sheetId="2" r:id="rId2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C8" i="1"/>
  <c r="D8" i="1" s="1"/>
  <c r="C7" i="1"/>
  <c r="D7" i="1" s="1"/>
  <c r="E7" i="1" s="1"/>
  <c r="C6" i="1"/>
  <c r="D6" i="1" s="1"/>
  <c r="E6" i="1" s="1"/>
  <c r="C5" i="1"/>
  <c r="D5" i="1" s="1"/>
  <c r="E5" i="2"/>
  <c r="F5" i="2" s="1"/>
  <c r="G5" i="2" s="1"/>
  <c r="D5" i="2"/>
  <c r="D4" i="1"/>
  <c r="E4" i="1" s="1"/>
  <c r="G4" i="1" s="1"/>
  <c r="C9" i="1" l="1"/>
  <c r="E8" i="1"/>
  <c r="I8" i="1" s="1"/>
  <c r="F4" i="1"/>
  <c r="H4" i="1"/>
  <c r="I4" i="1"/>
  <c r="J4" i="1"/>
  <c r="E5" i="1"/>
  <c r="D9" i="1"/>
  <c r="J7" i="1"/>
  <c r="I7" i="1"/>
  <c r="H7" i="1"/>
  <c r="F7" i="1"/>
  <c r="G7" i="1"/>
  <c r="G6" i="1"/>
  <c r="J6" i="1"/>
  <c r="I6" i="1"/>
  <c r="H6" i="1"/>
  <c r="F6" i="1"/>
  <c r="G8" i="1" l="1"/>
  <c r="E9" i="1"/>
  <c r="H8" i="1"/>
  <c r="F8" i="1"/>
  <c r="J8" i="1"/>
  <c r="H5" i="1"/>
  <c r="F5" i="1"/>
  <c r="G5" i="1"/>
  <c r="J5" i="1"/>
  <c r="I5" i="1"/>
  <c r="C60" i="1" s="1"/>
  <c r="J9" i="1" l="1"/>
  <c r="C59" i="1"/>
  <c r="C57" i="1"/>
  <c r="H9" i="1"/>
  <c r="C58" i="1"/>
  <c r="G9" i="1"/>
  <c r="I9" i="1"/>
  <c r="F9" i="1"/>
</calcChain>
</file>

<file path=xl/sharedStrings.xml><?xml version="1.0" encoding="utf-8"?>
<sst xmlns="http://schemas.openxmlformats.org/spreadsheetml/2006/main" count="18" uniqueCount="14">
  <si>
    <t>Year</t>
  </si>
  <si>
    <t>Revenue</t>
  </si>
  <si>
    <t>Profit</t>
  </si>
  <si>
    <t>Free Cash Flow (FCF)</t>
  </si>
  <si>
    <t>PV of FCF at 8%</t>
  </si>
  <si>
    <t>PV of FCF at 10%</t>
  </si>
  <si>
    <t>PV of FCF at 12%</t>
  </si>
  <si>
    <t>PV of FCF at 14%</t>
  </si>
  <si>
    <t>Growth Rate</t>
  </si>
  <si>
    <t>Profit Margin</t>
  </si>
  <si>
    <t>Intrinsic Value Summary</t>
  </si>
  <si>
    <t>PV OF FCFF AT</t>
  </si>
  <si>
    <t>PV of FCF  at 16%</t>
  </si>
  <si>
    <t>Company - XABC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</si>
</sst>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0" xfId="0" applyAlignment="1">
      <alignment horizontal="left" vertical="center" indent="1"/>
    </xf>
    <xf numFmtId="0" fontId="0" fillId="0" borderId="9" xfId="0" applyBorder="1"/>
    <xf numFmtId="9" fontId="0" fillId="0" borderId="9" xfId="0" applyNumberFormat="1" applyBorder="1"/>
    <xf numFmtId="164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2" fillId="0" borderId="3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right"/>
    </xf>
    <xf numFmtId="165" fontId="0" fillId="0" borderId="21" xfId="0" applyNumberFormat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12779800548259E-2"/>
          <c:y val="4.4599928379103967E-2"/>
          <c:w val="0.88819238701672687"/>
          <c:h val="0.899862035996261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1"/>
              <c:layout>
                <c:manualLayout>
                  <c:x val="-0.21962448149873709"/>
                  <c:y val="3.6956731295583627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-7.9981008232601722E-2"/>
                  <c:y val="-0.10200662441065499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-0.10747128382139268"/>
                  <c:y val="0.1149279099650999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2.807788525327358E-2"/>
                  <c:y val="-7.9292444867830658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trendline>
            <c:trendlineType val="log"/>
            <c:dispRSqr val="0"/>
            <c:dispEq val="0"/>
          </c:trendline>
          <c:xVal>
            <c:strRef>
              <c:f>'DCF Model'!$B$56:$B$60</c:f>
              <c:strCache>
                <c:ptCount val="5"/>
                <c:pt idx="0">
                  <c:v>Intrinsic Value Summary</c:v>
                </c:pt>
                <c:pt idx="1">
                  <c:v>PV of FCF at 8%</c:v>
                </c:pt>
                <c:pt idx="2">
                  <c:v>PV of FCF at 10%</c:v>
                </c:pt>
                <c:pt idx="3">
                  <c:v>PV of FCF at 12%</c:v>
                </c:pt>
                <c:pt idx="4">
                  <c:v>PV of FCF at 14%</c:v>
                </c:pt>
              </c:strCache>
            </c:strRef>
          </c:xVal>
          <c:yVal>
            <c:numRef>
              <c:f>'DCF Model'!$C$56:$C$60</c:f>
              <c:numCache>
                <c:formatCode>General</c:formatCode>
                <c:ptCount val="5"/>
                <c:pt idx="1">
                  <c:v>455215.11894517683</c:v>
                </c:pt>
                <c:pt idx="2">
                  <c:v>431266.6290491831</c:v>
                </c:pt>
                <c:pt idx="3">
                  <c:v>409241.06325422012</c:v>
                </c:pt>
                <c:pt idx="4">
                  <c:v>388943.27621458855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3792"/>
        <c:axId val="35267328"/>
      </c:scatterChart>
      <c:valAx>
        <c:axId val="345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67328"/>
        <c:crosses val="autoZero"/>
        <c:crossBetween val="midCat"/>
      </c:valAx>
      <c:valAx>
        <c:axId val="3526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5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937755207781136E-2"/>
          <c:y val="2.6758795579467958E-2"/>
          <c:w val="0.67466224371403427"/>
          <c:h val="0.79798608899715429"/>
        </c:manualLayout>
      </c:layout>
      <c:line3DChart>
        <c:grouping val="standard"/>
        <c:varyColors val="0"/>
        <c:ser>
          <c:idx val="0"/>
          <c:order val="0"/>
          <c:tx>
            <c:strRef>
              <c:f>'DCF Model'!$E$1:$E$2</c:f>
              <c:strCache>
                <c:ptCount val="1"/>
                <c:pt idx="0">
                  <c:v>Company - XABC</c:v>
                </c:pt>
              </c:strCache>
            </c:strRef>
          </c:tx>
          <c:cat>
            <c:multiLvlStrRef>
              <c:f>'DCF Model'!$B$3:$D$9</c:f>
              <c:multiLvlStrCache>
                <c:ptCount val="7"/>
                <c:lvl>
                  <c:pt idx="0">
                    <c:v>Profit</c:v>
                  </c:pt>
                  <c:pt idx="1">
                    <c:v>100000</c:v>
                  </c:pt>
                  <c:pt idx="2">
                    <c:v>110250</c:v>
                  </c:pt>
                  <c:pt idx="3">
                    <c:v>115762.5</c:v>
                  </c:pt>
                  <c:pt idx="4">
                    <c:v>121550.625</c:v>
                  </c:pt>
                  <c:pt idx="5">
                    <c:v>127628.1563</c:v>
                  </c:pt>
                  <c:pt idx="6">
                    <c:v>575191.2813</c:v>
                  </c:pt>
                </c:lvl>
                <c:lvl>
                  <c:pt idx="0">
                    <c:v>Revenue</c:v>
                  </c:pt>
                  <c:pt idx="1">
                    <c:v>1000000</c:v>
                  </c:pt>
                  <c:pt idx="2">
                    <c:v>1102500</c:v>
                  </c:pt>
                  <c:pt idx="3">
                    <c:v>1157625</c:v>
                  </c:pt>
                  <c:pt idx="4">
                    <c:v>1215506.25</c:v>
                  </c:pt>
                  <c:pt idx="5">
                    <c:v>1276281.563</c:v>
                  </c:pt>
                  <c:pt idx="6">
                    <c:v>5751912.813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'DCF Model'!$E$3:$E$9</c:f>
              <c:numCache>
                <c:formatCode>General</c:formatCode>
                <c:ptCount val="7"/>
                <c:pt idx="0">
                  <c:v>0</c:v>
                </c:pt>
                <c:pt idx="1">
                  <c:v>100000</c:v>
                </c:pt>
                <c:pt idx="2">
                  <c:v>110250</c:v>
                </c:pt>
                <c:pt idx="3">
                  <c:v>115762.50000000003</c:v>
                </c:pt>
                <c:pt idx="4">
                  <c:v>121550.625</c:v>
                </c:pt>
                <c:pt idx="5">
                  <c:v>127628.15625000003</c:v>
                </c:pt>
                <c:pt idx="6">
                  <c:v>575191.28125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'DCF Model'!$F$1:$F$2</c:f>
              <c:strCache>
                <c:ptCount val="1"/>
                <c:pt idx="0">
                  <c:v>Company - XABC</c:v>
                </c:pt>
              </c:strCache>
            </c:strRef>
          </c:tx>
          <c:cat>
            <c:multiLvlStrRef>
              <c:f>'DCF Model'!$B$3:$D$9</c:f>
              <c:multiLvlStrCache>
                <c:ptCount val="7"/>
                <c:lvl>
                  <c:pt idx="0">
                    <c:v>Profit</c:v>
                  </c:pt>
                  <c:pt idx="1">
                    <c:v>100000</c:v>
                  </c:pt>
                  <c:pt idx="2">
                    <c:v>110250</c:v>
                  </c:pt>
                  <c:pt idx="3">
                    <c:v>115762.5</c:v>
                  </c:pt>
                  <c:pt idx="4">
                    <c:v>121550.625</c:v>
                  </c:pt>
                  <c:pt idx="5">
                    <c:v>127628.1563</c:v>
                  </c:pt>
                  <c:pt idx="6">
                    <c:v>575191.2813</c:v>
                  </c:pt>
                </c:lvl>
                <c:lvl>
                  <c:pt idx="0">
                    <c:v>Revenue</c:v>
                  </c:pt>
                  <c:pt idx="1">
                    <c:v>1000000</c:v>
                  </c:pt>
                  <c:pt idx="2">
                    <c:v>1102500</c:v>
                  </c:pt>
                  <c:pt idx="3">
                    <c:v>1157625</c:v>
                  </c:pt>
                  <c:pt idx="4">
                    <c:v>1215506.25</c:v>
                  </c:pt>
                  <c:pt idx="5">
                    <c:v>1276281.563</c:v>
                  </c:pt>
                  <c:pt idx="6">
                    <c:v>5751912.813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'DCF Model'!$F$3:$F$9</c:f>
              <c:numCache>
                <c:formatCode>General</c:formatCode>
                <c:ptCount val="7"/>
                <c:pt idx="0">
                  <c:v>0</c:v>
                </c:pt>
                <c:pt idx="1">
                  <c:v>92592.592592592584</c:v>
                </c:pt>
                <c:pt idx="2">
                  <c:v>94521.604938271601</c:v>
                </c:pt>
                <c:pt idx="3">
                  <c:v>91896.004801097399</c:v>
                </c:pt>
                <c:pt idx="4">
                  <c:v>89343.338001066892</c:v>
                </c:pt>
                <c:pt idx="5">
                  <c:v>86861.578612148383</c:v>
                </c:pt>
                <c:pt idx="6">
                  <c:v>455215.11894517683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'DCF Model'!$G$1:$G$2</c:f>
              <c:strCache>
                <c:ptCount val="1"/>
                <c:pt idx="0">
                  <c:v>Company - XABC</c:v>
                </c:pt>
              </c:strCache>
            </c:strRef>
          </c:tx>
          <c:cat>
            <c:multiLvlStrRef>
              <c:f>'DCF Model'!$B$3:$D$9</c:f>
              <c:multiLvlStrCache>
                <c:ptCount val="7"/>
                <c:lvl>
                  <c:pt idx="0">
                    <c:v>Profit</c:v>
                  </c:pt>
                  <c:pt idx="1">
                    <c:v>100000</c:v>
                  </c:pt>
                  <c:pt idx="2">
                    <c:v>110250</c:v>
                  </c:pt>
                  <c:pt idx="3">
                    <c:v>115762.5</c:v>
                  </c:pt>
                  <c:pt idx="4">
                    <c:v>121550.625</c:v>
                  </c:pt>
                  <c:pt idx="5">
                    <c:v>127628.1563</c:v>
                  </c:pt>
                  <c:pt idx="6">
                    <c:v>575191.2813</c:v>
                  </c:pt>
                </c:lvl>
                <c:lvl>
                  <c:pt idx="0">
                    <c:v>Revenue</c:v>
                  </c:pt>
                  <c:pt idx="1">
                    <c:v>1000000</c:v>
                  </c:pt>
                  <c:pt idx="2">
                    <c:v>1102500</c:v>
                  </c:pt>
                  <c:pt idx="3">
                    <c:v>1157625</c:v>
                  </c:pt>
                  <c:pt idx="4">
                    <c:v>1215506.25</c:v>
                  </c:pt>
                  <c:pt idx="5">
                    <c:v>1276281.563</c:v>
                  </c:pt>
                  <c:pt idx="6">
                    <c:v>5751912.813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'DCF Model'!$G$3:$G$9</c:f>
              <c:numCache>
                <c:formatCode>General</c:formatCode>
                <c:ptCount val="7"/>
                <c:pt idx="0">
                  <c:v>0</c:v>
                </c:pt>
                <c:pt idx="1">
                  <c:v>90909.090909090897</c:v>
                </c:pt>
                <c:pt idx="2">
                  <c:v>91115.702479338826</c:v>
                </c:pt>
                <c:pt idx="3">
                  <c:v>86974.079639368894</c:v>
                </c:pt>
                <c:pt idx="4">
                  <c:v>83020.712383033926</c:v>
                </c:pt>
                <c:pt idx="5">
                  <c:v>79247.043638350573</c:v>
                </c:pt>
                <c:pt idx="6">
                  <c:v>431266.6290491831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'DCF Model'!$H$1:$H$2</c:f>
              <c:strCache>
                <c:ptCount val="1"/>
                <c:pt idx="0">
                  <c:v>Company - XABC</c:v>
                </c:pt>
              </c:strCache>
            </c:strRef>
          </c:tx>
          <c:cat>
            <c:multiLvlStrRef>
              <c:f>'DCF Model'!$B$3:$D$9</c:f>
              <c:multiLvlStrCache>
                <c:ptCount val="7"/>
                <c:lvl>
                  <c:pt idx="0">
                    <c:v>Profit</c:v>
                  </c:pt>
                  <c:pt idx="1">
                    <c:v>100000</c:v>
                  </c:pt>
                  <c:pt idx="2">
                    <c:v>110250</c:v>
                  </c:pt>
                  <c:pt idx="3">
                    <c:v>115762.5</c:v>
                  </c:pt>
                  <c:pt idx="4">
                    <c:v>121550.625</c:v>
                  </c:pt>
                  <c:pt idx="5">
                    <c:v>127628.1563</c:v>
                  </c:pt>
                  <c:pt idx="6">
                    <c:v>575191.2813</c:v>
                  </c:pt>
                </c:lvl>
                <c:lvl>
                  <c:pt idx="0">
                    <c:v>Revenue</c:v>
                  </c:pt>
                  <c:pt idx="1">
                    <c:v>1000000</c:v>
                  </c:pt>
                  <c:pt idx="2">
                    <c:v>1102500</c:v>
                  </c:pt>
                  <c:pt idx="3">
                    <c:v>1157625</c:v>
                  </c:pt>
                  <c:pt idx="4">
                    <c:v>1215506.25</c:v>
                  </c:pt>
                  <c:pt idx="5">
                    <c:v>1276281.563</c:v>
                  </c:pt>
                  <c:pt idx="6">
                    <c:v>5751912.813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'DCF Model'!$H$3:$H$9</c:f>
              <c:numCache>
                <c:formatCode>General</c:formatCode>
                <c:ptCount val="7"/>
                <c:pt idx="0">
                  <c:v>0</c:v>
                </c:pt>
                <c:pt idx="1">
                  <c:v>89285.714285714275</c:v>
                </c:pt>
                <c:pt idx="2">
                  <c:v>87890.624999999985</c:v>
                </c:pt>
                <c:pt idx="3">
                  <c:v>82397.4609375</c:v>
                </c:pt>
                <c:pt idx="4">
                  <c:v>77247.619628906235</c:v>
                </c:pt>
                <c:pt idx="5">
                  <c:v>72419.643402099609</c:v>
                </c:pt>
                <c:pt idx="6">
                  <c:v>409241.06325422012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'DCF Model'!$I$1:$I$2</c:f>
              <c:strCache>
                <c:ptCount val="1"/>
                <c:pt idx="0">
                  <c:v>Company - XABC</c:v>
                </c:pt>
              </c:strCache>
            </c:strRef>
          </c:tx>
          <c:cat>
            <c:multiLvlStrRef>
              <c:f>'DCF Model'!$B$3:$D$9</c:f>
              <c:multiLvlStrCache>
                <c:ptCount val="7"/>
                <c:lvl>
                  <c:pt idx="0">
                    <c:v>Profit</c:v>
                  </c:pt>
                  <c:pt idx="1">
                    <c:v>100000</c:v>
                  </c:pt>
                  <c:pt idx="2">
                    <c:v>110250</c:v>
                  </c:pt>
                  <c:pt idx="3">
                    <c:v>115762.5</c:v>
                  </c:pt>
                  <c:pt idx="4">
                    <c:v>121550.625</c:v>
                  </c:pt>
                  <c:pt idx="5">
                    <c:v>127628.1563</c:v>
                  </c:pt>
                  <c:pt idx="6">
                    <c:v>575191.2813</c:v>
                  </c:pt>
                </c:lvl>
                <c:lvl>
                  <c:pt idx="0">
                    <c:v>Revenue</c:v>
                  </c:pt>
                  <c:pt idx="1">
                    <c:v>1000000</c:v>
                  </c:pt>
                  <c:pt idx="2">
                    <c:v>1102500</c:v>
                  </c:pt>
                  <c:pt idx="3">
                    <c:v>1157625</c:v>
                  </c:pt>
                  <c:pt idx="4">
                    <c:v>1215506.25</c:v>
                  </c:pt>
                  <c:pt idx="5">
                    <c:v>1276281.563</c:v>
                  </c:pt>
                  <c:pt idx="6">
                    <c:v>5751912.813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'DCF Model'!$I$3:$I$9</c:f>
              <c:numCache>
                <c:formatCode>General</c:formatCode>
                <c:ptCount val="7"/>
                <c:pt idx="0">
                  <c:v>0</c:v>
                </c:pt>
                <c:pt idx="1">
                  <c:v>87719.298245614031</c:v>
                </c:pt>
                <c:pt idx="2">
                  <c:v>84833.795013850395</c:v>
                </c:pt>
                <c:pt idx="3">
                  <c:v>78136.390144335906</c:v>
                </c:pt>
                <c:pt idx="4">
                  <c:v>71967.727764519877</c:v>
                </c:pt>
                <c:pt idx="5">
                  <c:v>66286.065046268326</c:v>
                </c:pt>
                <c:pt idx="6">
                  <c:v>388943.27621458855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'DCF Model'!$J$1:$J$2</c:f>
              <c:strCache>
                <c:ptCount val="1"/>
                <c:pt idx="0">
                  <c:v>Company - XABC</c:v>
                </c:pt>
              </c:strCache>
            </c:strRef>
          </c:tx>
          <c:cat>
            <c:multiLvlStrRef>
              <c:f>'DCF Model'!$B$3:$D$9</c:f>
              <c:multiLvlStrCache>
                <c:ptCount val="7"/>
                <c:lvl>
                  <c:pt idx="0">
                    <c:v>Profit</c:v>
                  </c:pt>
                  <c:pt idx="1">
                    <c:v>100000</c:v>
                  </c:pt>
                  <c:pt idx="2">
                    <c:v>110250</c:v>
                  </c:pt>
                  <c:pt idx="3">
                    <c:v>115762.5</c:v>
                  </c:pt>
                  <c:pt idx="4">
                    <c:v>121550.625</c:v>
                  </c:pt>
                  <c:pt idx="5">
                    <c:v>127628.1563</c:v>
                  </c:pt>
                  <c:pt idx="6">
                    <c:v>575191.2813</c:v>
                  </c:pt>
                </c:lvl>
                <c:lvl>
                  <c:pt idx="0">
                    <c:v>Revenue</c:v>
                  </c:pt>
                  <c:pt idx="1">
                    <c:v>1000000</c:v>
                  </c:pt>
                  <c:pt idx="2">
                    <c:v>1102500</c:v>
                  </c:pt>
                  <c:pt idx="3">
                    <c:v>1157625</c:v>
                  </c:pt>
                  <c:pt idx="4">
                    <c:v>1215506.25</c:v>
                  </c:pt>
                  <c:pt idx="5">
                    <c:v>1276281.563</c:v>
                  </c:pt>
                  <c:pt idx="6">
                    <c:v>5751912.813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'DCF Model'!$J$3:$J$9</c:f>
              <c:numCache>
                <c:formatCode>General</c:formatCode>
                <c:ptCount val="7"/>
                <c:pt idx="0">
                  <c:v>0</c:v>
                </c:pt>
                <c:pt idx="1">
                  <c:v>86206.896551724145</c:v>
                </c:pt>
                <c:pt idx="2">
                  <c:v>81933.709869203332</c:v>
                </c:pt>
                <c:pt idx="3">
                  <c:v>74164.133933330624</c:v>
                </c:pt>
                <c:pt idx="4">
                  <c:v>67131.328129307876</c:v>
                </c:pt>
                <c:pt idx="5">
                  <c:v>60765.426323942498</c:v>
                </c:pt>
                <c:pt idx="6">
                  <c:v>370201.49480750848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1472"/>
        <c:axId val="161483392"/>
        <c:axId val="283753088"/>
      </c:line3DChart>
      <c:catAx>
        <c:axId val="1614814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out"/>
        <c:minorTickMark val="none"/>
        <c:tickLblPos val="nextTo"/>
        <c:spPr>
          <a:noFill/>
        </c:spPr>
        <c:crossAx val="16148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483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1481472"/>
        <c:crosses val="autoZero"/>
        <c:crossBetween val="between"/>
      </c:valAx>
      <c:serAx>
        <c:axId val="2837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833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392205</xdr:colOff>
      <xdr:row>62</xdr:row>
      <xdr:rowOff>134471</xdr:rowOff>
    </xdr:from>
    <xdr:to>
      <xdr:col>8</xdr:col>
      <xdr:colOff>537881</xdr:colOff>
      <xdr:row>84</xdr:row>
      <xdr:rowOff>56029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796635</xdr:colOff>
      <xdr:row>10</xdr:row>
      <xdr:rowOff>103909</xdr:rowOff>
    </xdr:from>
    <xdr:to>
      <xdr:col>9</xdr:col>
      <xdr:colOff>909205</xdr:colOff>
      <xdr:row>51</xdr:row>
      <xdr:rowOff>181841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5"/>
  <sheetViews>
    <sheetView showGridLines="0" tabSelected="1" zoomScale="85" zoomScaleNormal="85" workbookViewId="0">
      <selection activeCell="L13" sqref="L13"/>
    </sheetView>
  </sheetViews>
  <sheetFormatPr defaultRowHeight="15" x14ac:dyDescent="0.25"/>
  <cols>
    <col min="1" max="1" width="4.28515625" style="1" customWidth="1"/>
    <col min="2" max="2" width="14.85546875" customWidth="1"/>
    <col min="3" max="4" width="13.42578125" customWidth="1"/>
    <col min="5" max="5" width="19.5703125" customWidth="1"/>
    <col min="6" max="6" width="14.85546875" customWidth="1"/>
    <col min="7" max="9" width="15.85546875" customWidth="1"/>
    <col min="10" max="10" width="16.42578125" customWidth="1"/>
  </cols>
  <sheetData>
    <row r="1" spans="1:11" s="4" customFormat="1" x14ac:dyDescent="0.25">
      <c r="A1" s="1"/>
      <c r="E1" s="26" t="s">
        <v>13</v>
      </c>
    </row>
    <row r="2" spans="1:11" s="2" customFormat="1" ht="6.75" customHeight="1" x14ac:dyDescent="0.25">
      <c r="A2" s="1"/>
    </row>
    <row r="3" spans="1:11" x14ac:dyDescent="0.25">
      <c r="A3" s="3"/>
      <c r="B3" s="8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12</v>
      </c>
      <c r="K3" s="5"/>
    </row>
    <row r="4" spans="1:11" x14ac:dyDescent="0.25">
      <c r="A4" s="3"/>
      <c r="B4" s="9">
        <v>1</v>
      </c>
      <c r="C4" s="11">
        <v>1000000</v>
      </c>
      <c r="D4" s="11">
        <f>C4*'Data Room'!$C$4</f>
        <v>100000</v>
      </c>
      <c r="E4" s="11">
        <f>D4</f>
        <v>100000</v>
      </c>
      <c r="F4" s="11">
        <f>E4/(1+'Data Room'!$C$5)^1</f>
        <v>92592.592592592584</v>
      </c>
      <c r="G4" s="11">
        <f>E4/(1+'Data Room'!$D$5)^1</f>
        <v>90909.090909090897</v>
      </c>
      <c r="H4" s="11">
        <f>E4/(1+'Data Room'!$E$5)^1</f>
        <v>89285.714285714275</v>
      </c>
      <c r="I4" s="11">
        <f>E4/(1+'Data Room'!$F$5)^1</f>
        <v>87719.298245614031</v>
      </c>
      <c r="J4" s="11">
        <f>E4/(1+'Data Room'!$G$5)^1</f>
        <v>86206.896551724145</v>
      </c>
      <c r="K4" s="5"/>
    </row>
    <row r="5" spans="1:11" x14ac:dyDescent="0.25">
      <c r="A5" s="3"/>
      <c r="B5" s="9">
        <f>B4+1</f>
        <v>2</v>
      </c>
      <c r="C5" s="11">
        <f>$C$4*(1+'Data Room'!C3)^2</f>
        <v>1102500</v>
      </c>
      <c r="D5" s="11">
        <f>C5*'Data Room'!$C$4</f>
        <v>110250</v>
      </c>
      <c r="E5" s="11">
        <f>D5</f>
        <v>110250</v>
      </c>
      <c r="F5" s="11">
        <f>E5/(1+'Data Room'!$C$5)^2</f>
        <v>94521.604938271601</v>
      </c>
      <c r="G5" s="11">
        <f>E5/(1+'Data Room'!$D$5)^2</f>
        <v>91115.702479338826</v>
      </c>
      <c r="H5" s="11">
        <f>E5/(1+'Data Room'!$E$5)^2</f>
        <v>87890.624999999985</v>
      </c>
      <c r="I5" s="11">
        <f>E5/(1+'Data Room'!$F$5)^2</f>
        <v>84833.795013850395</v>
      </c>
      <c r="J5" s="11">
        <f>E5/(1+'Data Room'!$G$5)^2</f>
        <v>81933.709869203332</v>
      </c>
      <c r="K5" s="5"/>
    </row>
    <row r="6" spans="1:11" x14ac:dyDescent="0.25">
      <c r="A6" s="3"/>
      <c r="B6" s="9">
        <f t="shared" ref="B6:B9" si="0">B5+1</f>
        <v>3</v>
      </c>
      <c r="C6" s="12">
        <f>C4*(1+'Data Room'!C3)^3</f>
        <v>1157625.0000000002</v>
      </c>
      <c r="D6" s="11">
        <f>C6*'Data Room'!$C$4</f>
        <v>115762.50000000003</v>
      </c>
      <c r="E6" s="11">
        <f t="shared" ref="E6:E8" si="1">D6</f>
        <v>115762.50000000003</v>
      </c>
      <c r="F6" s="11">
        <f>E6/(1+'Data Room'!$C$5)^3</f>
        <v>91896.004801097399</v>
      </c>
      <c r="G6" s="11">
        <f>E6/(1+'Data Room'!$D$5)^3</f>
        <v>86974.079639368894</v>
      </c>
      <c r="H6" s="11">
        <f>E6/(1+'Data Room'!$E$5)^3</f>
        <v>82397.4609375</v>
      </c>
      <c r="I6" s="11">
        <f>E6/(1+'Data Room'!$F$5)^3</f>
        <v>78136.390144335906</v>
      </c>
      <c r="J6" s="11">
        <f>E6/(1+'Data Room'!$G$5)^3</f>
        <v>74164.133933330624</v>
      </c>
      <c r="K6" s="5"/>
    </row>
    <row r="7" spans="1:11" x14ac:dyDescent="0.25">
      <c r="A7" s="3"/>
      <c r="B7" s="9">
        <f t="shared" si="0"/>
        <v>4</v>
      </c>
      <c r="C7" s="11">
        <f>$C$4*(1+'Data Room'!$C$3)^4</f>
        <v>1215506.25</v>
      </c>
      <c r="D7" s="11">
        <f>C7*'Data Room'!$C$4</f>
        <v>121550.625</v>
      </c>
      <c r="E7" s="11">
        <f t="shared" si="1"/>
        <v>121550.625</v>
      </c>
      <c r="F7" s="11">
        <f>E7/(1+'Data Room'!$C$5)^4</f>
        <v>89343.338001066892</v>
      </c>
      <c r="G7" s="11">
        <f>E7/(1+'Data Room'!$D$5)^4</f>
        <v>83020.712383033926</v>
      </c>
      <c r="H7" s="11">
        <f>E7/(1+'Data Room'!$E$5)^4</f>
        <v>77247.619628906235</v>
      </c>
      <c r="I7" s="11">
        <f>E7/(1+'Data Room'!$F$5)^4</f>
        <v>71967.727764519877</v>
      </c>
      <c r="J7" s="11">
        <f>E7/(1+'Data Room'!$G$5)^4</f>
        <v>67131.328129307876</v>
      </c>
      <c r="K7" s="5"/>
    </row>
    <row r="8" spans="1:11" x14ac:dyDescent="0.25">
      <c r="A8" s="3"/>
      <c r="B8" s="9">
        <f t="shared" si="0"/>
        <v>5</v>
      </c>
      <c r="C8" s="11">
        <f>$C$4*(1+'Data Room'!$C$3)^5</f>
        <v>1276281.5625000002</v>
      </c>
      <c r="D8" s="11">
        <f>C8*'Data Room'!$C$4</f>
        <v>127628.15625000003</v>
      </c>
      <c r="E8" s="11">
        <f t="shared" si="1"/>
        <v>127628.15625000003</v>
      </c>
      <c r="F8" s="11">
        <f>E8/(1+'Data Room'!$C$5)^5</f>
        <v>86861.578612148383</v>
      </c>
      <c r="G8" s="11">
        <f>E8/(1+'Data Room'!$D$5)^5</f>
        <v>79247.043638350573</v>
      </c>
      <c r="H8" s="11">
        <f>E8/(1+'Data Room'!$E$5)^5</f>
        <v>72419.643402099609</v>
      </c>
      <c r="I8" s="11">
        <f>E8/(1+'Data Room'!$F$5)^5</f>
        <v>66286.065046268326</v>
      </c>
      <c r="J8" s="11">
        <f>E8/(1+'Data Room'!$G$5)^5</f>
        <v>60765.426323942498</v>
      </c>
      <c r="K8" s="5"/>
    </row>
    <row r="9" spans="1:11" x14ac:dyDescent="0.25">
      <c r="A9" s="3"/>
      <c r="B9" s="10">
        <f t="shared" si="0"/>
        <v>6</v>
      </c>
      <c r="C9" s="11">
        <f t="shared" ref="C9" si="2">SUM(C4:C8)</f>
        <v>5751912.8125</v>
      </c>
      <c r="D9" s="11">
        <f>SUM(D4:D8)</f>
        <v>575191.28125</v>
      </c>
      <c r="E9" s="11">
        <f t="shared" ref="E9:J9" si="3">SUM(E4:E8)</f>
        <v>575191.28125</v>
      </c>
      <c r="F9" s="11">
        <f t="shared" si="3"/>
        <v>455215.11894517683</v>
      </c>
      <c r="G9" s="11">
        <f t="shared" si="3"/>
        <v>431266.6290491831</v>
      </c>
      <c r="H9" s="11">
        <f t="shared" si="3"/>
        <v>409241.06325422012</v>
      </c>
      <c r="I9" s="11">
        <f t="shared" si="3"/>
        <v>388943.27621458855</v>
      </c>
      <c r="J9" s="11">
        <f t="shared" si="3"/>
        <v>370201.49480750848</v>
      </c>
      <c r="K9" s="5"/>
    </row>
    <row r="55" spans="2:7" x14ac:dyDescent="0.25">
      <c r="B55" s="27"/>
      <c r="C55" s="4"/>
      <c r="D55" s="4"/>
      <c r="E55" s="4"/>
      <c r="F55" s="4"/>
      <c r="G55" s="28"/>
    </row>
    <row r="56" spans="2:7" x14ac:dyDescent="0.25">
      <c r="B56" s="29" t="s">
        <v>10</v>
      </c>
      <c r="C56" s="3"/>
      <c r="D56" s="3"/>
      <c r="E56" s="3"/>
      <c r="F56" s="3"/>
      <c r="G56" s="1"/>
    </row>
    <row r="57" spans="2:7" x14ac:dyDescent="0.25">
      <c r="B57" s="30" t="s">
        <v>4</v>
      </c>
      <c r="C57" s="31">
        <f>SUM(F4:F8)</f>
        <v>455215.11894517683</v>
      </c>
      <c r="D57" s="3"/>
      <c r="E57" s="3"/>
      <c r="F57" s="3"/>
      <c r="G57" s="1"/>
    </row>
    <row r="58" spans="2:7" x14ac:dyDescent="0.25">
      <c r="B58" s="30" t="s">
        <v>5</v>
      </c>
      <c r="C58" s="31">
        <f>SUM(G4:G8)</f>
        <v>431266.6290491831</v>
      </c>
      <c r="D58" s="3"/>
      <c r="E58" s="3"/>
      <c r="F58" s="3"/>
      <c r="G58" s="1"/>
    </row>
    <row r="59" spans="2:7" x14ac:dyDescent="0.25">
      <c r="B59" s="30" t="s">
        <v>6</v>
      </c>
      <c r="C59" s="31">
        <f>SUM(H4:H8)</f>
        <v>409241.06325422012</v>
      </c>
      <c r="D59" s="3"/>
      <c r="E59" s="3"/>
      <c r="F59" s="3"/>
      <c r="G59" s="1"/>
    </row>
    <row r="60" spans="2:7" x14ac:dyDescent="0.25">
      <c r="B60" s="32" t="s">
        <v>7</v>
      </c>
      <c r="C60" s="31">
        <f>SUM(I4:I8)</f>
        <v>388943.27621458855</v>
      </c>
      <c r="D60" s="3"/>
      <c r="E60" s="3"/>
      <c r="F60" s="3"/>
      <c r="G60" s="1"/>
    </row>
    <row r="61" spans="2:7" x14ac:dyDescent="0.25">
      <c r="B61" s="33"/>
      <c r="C61" s="34"/>
      <c r="D61" s="34"/>
      <c r="E61" s="34"/>
      <c r="F61" s="34"/>
      <c r="G61" s="35"/>
    </row>
    <row r="85" spans="2:2" x14ac:dyDescent="0.25">
      <c r="B85" s="13"/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"/>
  <sheetViews>
    <sheetView showGridLines="0" workbookViewId="0">
      <selection activeCell="E10" sqref="E10"/>
    </sheetView>
  </sheetViews>
  <sheetFormatPr defaultRowHeight="15" x14ac:dyDescent="0.25"/>
  <cols>
    <col min="1" max="1" width="2.28515625" style="24" customWidth="1"/>
    <col min="2" max="2" width="13.7109375" bestFit="1" customWidth="1"/>
    <col min="3" max="3" width="5" bestFit="1" customWidth="1"/>
  </cols>
  <sheetData>
    <row r="1" spans="1:10" x14ac:dyDescent="0.25">
      <c r="A1" s="3"/>
      <c r="B1" s="25"/>
    </row>
    <row r="2" spans="1:10" s="22" customFormat="1" ht="6.75" customHeight="1" x14ac:dyDescent="0.25">
      <c r="A2" s="3"/>
    </row>
    <row r="3" spans="1:10" x14ac:dyDescent="0.25">
      <c r="B3" s="19" t="s">
        <v>8</v>
      </c>
      <c r="C3" s="21">
        <v>0.05</v>
      </c>
      <c r="D3" s="20"/>
      <c r="E3" s="3"/>
      <c r="F3" s="3"/>
      <c r="G3" s="3"/>
      <c r="H3" s="3"/>
      <c r="I3" s="3"/>
      <c r="J3" s="3"/>
    </row>
    <row r="4" spans="1:10" x14ac:dyDescent="0.25">
      <c r="B4" s="23" t="s">
        <v>9</v>
      </c>
      <c r="C4" s="14">
        <v>0.1</v>
      </c>
      <c r="D4" s="18"/>
      <c r="E4" s="18"/>
      <c r="F4" s="18"/>
      <c r="G4" s="18"/>
      <c r="H4" s="3"/>
      <c r="I4" s="3"/>
      <c r="J4" s="3"/>
    </row>
    <row r="5" spans="1:10" x14ac:dyDescent="0.25">
      <c r="B5" s="23" t="s">
        <v>11</v>
      </c>
      <c r="C5" s="15">
        <v>0.08</v>
      </c>
      <c r="D5" s="16">
        <f>C5+2%</f>
        <v>0.1</v>
      </c>
      <c r="E5" s="16">
        <f t="shared" ref="E5:G5" si="0">D5+2%</f>
        <v>0.12000000000000001</v>
      </c>
      <c r="F5" s="16">
        <f t="shared" si="0"/>
        <v>0.14000000000000001</v>
      </c>
      <c r="G5" s="16">
        <f t="shared" si="0"/>
        <v>0.16</v>
      </c>
      <c r="H5" s="3"/>
      <c r="I5" s="3"/>
      <c r="J5" s="3"/>
    </row>
    <row r="6" spans="1:10" x14ac:dyDescent="0.25">
      <c r="B6" s="17"/>
      <c r="C6" s="17"/>
      <c r="D6" s="17"/>
      <c r="E6" s="17"/>
      <c r="F6" s="17"/>
      <c r="G6" s="17"/>
      <c r="H6" s="3"/>
      <c r="I6" s="3"/>
      <c r="J6" s="3"/>
    </row>
    <row r="7" spans="1:10" x14ac:dyDescent="0.25">
      <c r="B7" s="3"/>
      <c r="C7" s="3"/>
      <c r="D7" s="3"/>
      <c r="E7" s="3"/>
      <c r="F7" s="3"/>
      <c r="G7" s="3"/>
      <c r="H7" s="3"/>
      <c r="I7" s="3"/>
    </row>
    <row r="8" spans="1:10" x14ac:dyDescent="0.25">
      <c r="B8" s="3"/>
      <c r="C8" s="3"/>
      <c r="D8" s="3"/>
      <c r="E8" s="3"/>
      <c r="F8" s="3"/>
      <c r="G8" s="3"/>
      <c r="H8" s="3"/>
      <c r="I8" s="3"/>
    </row>
    <row r="9" spans="1:10" x14ac:dyDescent="0.25">
      <c r="B9" s="3"/>
      <c r="C9" s="3"/>
      <c r="D9" s="3"/>
      <c r="E9" s="3"/>
      <c r="F9" s="3"/>
      <c r="G9" s="3"/>
      <c r="H9" s="3"/>
      <c r="I9" s="3"/>
    </row>
    <row r="10" spans="1:10" x14ac:dyDescent="0.25">
      <c r="B10" s="3"/>
      <c r="C10" s="3"/>
      <c r="D10" s="3"/>
      <c r="E10" s="3"/>
      <c r="F10" s="3"/>
      <c r="G10" s="3"/>
      <c r="H10" s="3"/>
      <c r="I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</vt:lpstr>
      <vt:lpstr>Data 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NAMAHA SHIVAY</dc:creator>
  <cp:lastModifiedBy>NAMAHA SHIVAY</cp:lastModifiedBy>
  <dcterms:created xsi:type="dcterms:W3CDTF">2024-08-25T18:46:20Z</dcterms:created>
  <dcterms:modified xsi:type="dcterms:W3CDTF">2024-08-25T21:14:08Z</dcterms:modified>
</cp:coreProperties>
</file>