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Risk Analysis &amp; Value Investing" sheetId="1" r:id="rId1"/>
  </sheets>
  <calcPr calcId="145621"/>
</workbook>
</file>

<file path=xl/calcChain.xml><?xml version="1.0" encoding="utf-8"?>
<calcChain xmlns="http://schemas.openxmlformats.org/spreadsheetml/2006/main">
  <c r="C30" i="1" l="1"/>
  <c r="D29" i="1"/>
  <c r="E29" i="1" s="1"/>
  <c r="E30" i="1" l="1"/>
  <c r="F29" i="1"/>
  <c r="D30" i="1"/>
  <c r="D28" i="1"/>
  <c r="E28" i="1" s="1"/>
  <c r="F28" i="1" s="1"/>
  <c r="G28" i="1" s="1"/>
  <c r="H28" i="1" s="1"/>
  <c r="E10" i="1"/>
  <c r="F18" i="1"/>
  <c r="F14" i="1"/>
  <c r="F15" i="1"/>
  <c r="F16" i="1"/>
  <c r="F17" i="1"/>
  <c r="E12" i="1"/>
  <c r="E17" i="1"/>
  <c r="E18" i="1"/>
  <c r="E14" i="1"/>
  <c r="E15" i="1"/>
  <c r="E16" i="1"/>
  <c r="F10" i="1"/>
  <c r="F11" i="1"/>
  <c r="F13" i="1"/>
  <c r="E13" i="1"/>
  <c r="F12" i="1"/>
  <c r="E11" i="1"/>
  <c r="F30" i="1" l="1"/>
  <c r="G29" i="1"/>
  <c r="C20" i="1"/>
  <c r="C23" i="1"/>
  <c r="C21" i="1"/>
  <c r="C24" i="1"/>
  <c r="G30" i="1" l="1"/>
  <c r="C31" i="1" s="1"/>
  <c r="H29" i="1"/>
  <c r="H30" i="1" s="1"/>
  <c r="C22" i="1"/>
  <c r="C26" i="1" s="1"/>
  <c r="C25" i="1"/>
</calcChain>
</file>

<file path=xl/sharedStrings.xml><?xml version="1.0" encoding="utf-8"?>
<sst xmlns="http://schemas.openxmlformats.org/spreadsheetml/2006/main" count="26" uniqueCount="26">
  <si>
    <t>Assumptions</t>
  </si>
  <si>
    <t>Risk-Free Rate</t>
  </si>
  <si>
    <t>Expected Market Return</t>
  </si>
  <si>
    <t>Discount Rate</t>
  </si>
  <si>
    <t>Date</t>
  </si>
  <si>
    <t>Stock Price</t>
  </si>
  <si>
    <t>Market Index</t>
  </si>
  <si>
    <t>Covariance</t>
  </si>
  <si>
    <t>Variance</t>
  </si>
  <si>
    <t>Beta</t>
  </si>
  <si>
    <t>Standard Deviation</t>
  </si>
  <si>
    <t>Sharpe Ratio</t>
  </si>
  <si>
    <t>Treynor Ratio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</si>
  <si>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</si>
  <si>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</si>
  <si>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</si>
  <si>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</si>
  <si>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</si>
  <si>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</si>
  <si>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</si>
  <si>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</si>
  <si>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Average Stock Return(Re)</t>
  </si>
  <si>
    <t>Free Cash Flow(FCF)</t>
  </si>
  <si>
    <t>Year</t>
  </si>
  <si>
    <t>P.V of FCF</t>
  </si>
  <si>
    <t>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</si>
</sst>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hair">
        <color theme="3"/>
      </top>
      <bottom style="hair">
        <color theme="3"/>
      </bottom>
      <diagonal/>
    </border>
    <border>
      <left/>
      <right/>
      <top style="hair">
        <color theme="3"/>
      </top>
      <bottom style="hair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hair">
        <color theme="3"/>
      </top>
      <bottom/>
      <diagonal/>
    </border>
    <border>
      <left/>
      <right/>
      <top style="hair">
        <color theme="3"/>
      </top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 style="thin">
        <color theme="3"/>
      </top>
      <bottom style="dotted">
        <color theme="3"/>
      </bottom>
      <diagonal/>
    </border>
    <border>
      <left/>
      <right/>
      <top style="thin">
        <color theme="3"/>
      </top>
      <bottom style="dotted">
        <color theme="3"/>
      </bottom>
      <diagonal/>
    </border>
    <border>
      <left style="thin">
        <color theme="3"/>
      </left>
      <right/>
      <top style="dotted">
        <color theme="3"/>
      </top>
      <bottom style="dotted">
        <color theme="3"/>
      </bottom>
      <diagonal/>
    </border>
    <border>
      <left/>
      <right/>
      <top style="dotted">
        <color theme="3"/>
      </top>
      <bottom style="dotted">
        <color theme="3"/>
      </bottom>
      <diagonal/>
    </border>
    <border>
      <left style="thin">
        <color theme="3"/>
      </left>
      <right/>
      <top style="thin">
        <color theme="3"/>
      </top>
      <bottom style="hair">
        <color theme="3"/>
      </bottom>
      <diagonal/>
    </border>
    <border>
      <left/>
      <right/>
      <top style="thin">
        <color theme="3"/>
      </top>
      <bottom style="hair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164" fontId="0" fillId="0" borderId="13" xfId="0" applyNumberFormat="1" applyBorder="1"/>
    <xf numFmtId="0" fontId="1" fillId="0" borderId="12" xfId="0" applyFont="1" applyBorder="1"/>
    <xf numFmtId="0" fontId="3" fillId="0" borderId="6" xfId="0" applyFont="1" applyBorder="1"/>
    <xf numFmtId="0" fontId="2" fillId="0" borderId="14" xfId="0" applyFont="1" applyBorder="1"/>
    <xf numFmtId="2" fontId="0" fillId="0" borderId="15" xfId="0" applyNumberFormat="1" applyBorder="1"/>
    <xf numFmtId="2" fontId="0" fillId="0" borderId="5" xfId="0" applyNumberFormat="1" applyBorder="1"/>
    <xf numFmtId="1" fontId="0" fillId="0" borderId="16" xfId="0" applyNumberFormat="1" applyBorder="1"/>
    <xf numFmtId="0" fontId="4" fillId="0" borderId="11" xfId="0" applyFont="1" applyBorder="1"/>
    <xf numFmtId="0" fontId="4" fillId="0" borderId="13" xfId="0" applyFont="1" applyBorder="1"/>
    <xf numFmtId="0" fontId="4" fillId="0" borderId="8" xfId="0" applyFont="1" applyBorder="1"/>
    <xf numFmtId="0" fontId="4" fillId="0" borderId="5" xfId="0" applyFont="1" applyBorder="1"/>
    <xf numFmtId="0" fontId="4" fillId="0" borderId="3" xfId="0" applyFont="1" applyBorder="1"/>
    <xf numFmtId="0" fontId="4" fillId="0" borderId="15" xfId="0" applyFont="1" applyBorder="1"/>
    <xf numFmtId="167" fontId="0" fillId="0" borderId="1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workbookViewId="0">
      <selection activeCell="F25" sqref="F25"/>
    </sheetView>
  </sheetViews>
  <sheetFormatPr defaultRowHeight="15" x14ac:dyDescent="0.25"/>
  <cols>
    <col min="1" max="1" width="3.28515625" style="2" customWidth="1"/>
    <col min="2" max="2" width="22.7109375" bestFit="1" customWidth="1"/>
    <col min="3" max="3" width="16.7109375" bestFit="1" customWidth="1"/>
    <col min="4" max="4" width="12.7109375" bestFit="1" customWidth="1"/>
    <col min="7" max="7" width="10.7109375" bestFit="1" customWidth="1"/>
    <col min="8" max="8" width="12" bestFit="1" customWidth="1"/>
    <col min="10" max="10" width="24" bestFit="1" customWidth="1"/>
    <col min="11" max="11" width="18.140625" bestFit="1" customWidth="1"/>
    <col min="12" max="12" width="12.140625" bestFit="1" customWidth="1"/>
    <col min="13" max="13" width="12.85546875" bestFit="1" customWidth="1"/>
    <col min="14" max="14" width="11.28515625" customWidth="1"/>
  </cols>
  <sheetData>
    <row r="1" spans="1:6" s="4" customFormat="1" x14ac:dyDescent="0.25">
      <c r="A1" s="3"/>
    </row>
    <row r="2" spans="1:6" s="3" customFormat="1" ht="6.75" customHeight="1" x14ac:dyDescent="0.25"/>
    <row r="3" spans="1:6" x14ac:dyDescent="0.25">
      <c r="A3" s="3"/>
      <c r="B3" s="5" t="s">
        <v>0</v>
      </c>
      <c r="C3" s="6"/>
      <c r="D3" s="6"/>
      <c r="E3" s="6"/>
      <c r="F3" s="6"/>
    </row>
    <row r="4" spans="1:6" ht="6" customHeight="1" x14ac:dyDescent="0.25"/>
    <row r="5" spans="1:6" x14ac:dyDescent="0.25">
      <c r="B5" s="7" t="s">
        <v>1</v>
      </c>
      <c r="C5" s="25">
        <v>0.03</v>
      </c>
    </row>
    <row r="6" spans="1:6" x14ac:dyDescent="0.25">
      <c r="B6" s="7" t="s">
        <v>2</v>
      </c>
      <c r="C6" s="25">
        <v>0.08</v>
      </c>
    </row>
    <row r="7" spans="1:6" x14ac:dyDescent="0.25">
      <c r="B7" s="8" t="s">
        <v>3</v>
      </c>
      <c r="C7" s="24">
        <v>0.1</v>
      </c>
    </row>
    <row r="8" spans="1:6" x14ac:dyDescent="0.25">
      <c r="B8" s="11"/>
      <c r="C8" s="3"/>
    </row>
    <row r="9" spans="1:6" x14ac:dyDescent="0.25">
      <c r="B9" s="10" t="s">
        <v>4</v>
      </c>
      <c r="C9" s="6" t="s">
        <v>5</v>
      </c>
      <c r="D9" s="6" t="s">
        <v>6</v>
      </c>
      <c r="E9" s="6"/>
      <c r="F9" s="6"/>
    </row>
    <row r="10" spans="1:6" x14ac:dyDescent="0.25">
      <c r="B10" s="12" t="s">
        <v>13</v>
      </c>
      <c r="C10" s="22">
        <v>100</v>
      </c>
      <c r="D10" s="22">
        <v>2000</v>
      </c>
      <c r="E10" s="13">
        <f t="shared" ref="E10:F13" si="0">(C11/C10)-1</f>
        <v>2.0000000000000018E-2</v>
      </c>
      <c r="F10" s="13">
        <f t="shared" si="0"/>
        <v>1.0000000000000009E-2</v>
      </c>
    </row>
    <row r="11" spans="1:6" x14ac:dyDescent="0.25">
      <c r="B11" s="14" t="s">
        <v>14</v>
      </c>
      <c r="C11" s="23">
        <v>102</v>
      </c>
      <c r="D11" s="23">
        <v>2020</v>
      </c>
      <c r="E11" s="15">
        <f t="shared" si="0"/>
        <v>2.9411764705882248E-2</v>
      </c>
      <c r="F11" s="15">
        <f t="shared" si="0"/>
        <v>7.4257425742574323E-3</v>
      </c>
    </row>
    <row r="12" spans="1:6" x14ac:dyDescent="0.25">
      <c r="B12" s="14" t="s">
        <v>15</v>
      </c>
      <c r="C12" s="23">
        <v>105</v>
      </c>
      <c r="D12" s="23">
        <v>2035</v>
      </c>
      <c r="E12" s="15">
        <f t="shared" si="0"/>
        <v>-1.9047619047619091E-2</v>
      </c>
      <c r="F12" s="15">
        <f t="shared" si="0"/>
        <v>-4.9140049140049546E-3</v>
      </c>
    </row>
    <row r="13" spans="1:6" x14ac:dyDescent="0.25">
      <c r="B13" s="14" t="s">
        <v>16</v>
      </c>
      <c r="C13" s="23">
        <v>103</v>
      </c>
      <c r="D13" s="23">
        <v>2025</v>
      </c>
      <c r="E13" s="15">
        <f t="shared" si="0"/>
        <v>4.8543689320388328E-2</v>
      </c>
      <c r="F13" s="15">
        <f t="shared" si="0"/>
        <v>1.7283950617283939E-2</v>
      </c>
    </row>
    <row r="14" spans="1:6" x14ac:dyDescent="0.25">
      <c r="B14" s="14" t="s">
        <v>17</v>
      </c>
      <c r="C14" s="23">
        <v>108</v>
      </c>
      <c r="D14" s="23">
        <v>2060</v>
      </c>
      <c r="E14" s="15">
        <f t="shared" ref="E14:E16" si="1">(C15/C14)-1</f>
        <v>-9.2592592592593004E-3</v>
      </c>
      <c r="F14" s="15">
        <f t="shared" ref="F14:F17" si="2">(D15/D14)-1</f>
        <v>-2.4271844660194164E-3</v>
      </c>
    </row>
    <row r="15" spans="1:6" x14ac:dyDescent="0.25">
      <c r="B15" s="14" t="s">
        <v>18</v>
      </c>
      <c r="C15" s="23">
        <v>107</v>
      </c>
      <c r="D15" s="23">
        <v>2055</v>
      </c>
      <c r="E15" s="15">
        <f t="shared" si="1"/>
        <v>2.8037383177569986E-2</v>
      </c>
      <c r="F15" s="15">
        <f t="shared" si="2"/>
        <v>7.2992700729928028E-3</v>
      </c>
    </row>
    <row r="16" spans="1:6" x14ac:dyDescent="0.25">
      <c r="B16" s="14" t="s">
        <v>19</v>
      </c>
      <c r="C16" s="23">
        <v>110</v>
      </c>
      <c r="D16" s="23">
        <v>2070</v>
      </c>
      <c r="E16" s="15">
        <f t="shared" si="1"/>
        <v>1.8181818181818077E-2</v>
      </c>
      <c r="F16" s="15">
        <f t="shared" si="2"/>
        <v>7.2463768115942351E-3</v>
      </c>
    </row>
    <row r="17" spans="2:8" x14ac:dyDescent="0.25">
      <c r="B17" s="14" t="s">
        <v>20</v>
      </c>
      <c r="C17" s="23">
        <v>112</v>
      </c>
      <c r="D17" s="23">
        <v>2085</v>
      </c>
      <c r="E17" s="15">
        <f>(C18/C17)-1</f>
        <v>2.6785714285714191E-2</v>
      </c>
      <c r="F17" s="15">
        <f t="shared" si="2"/>
        <v>7.194244604316502E-3</v>
      </c>
    </row>
    <row r="18" spans="2:8" x14ac:dyDescent="0.25">
      <c r="B18" s="16"/>
      <c r="C18" s="23">
        <v>115</v>
      </c>
      <c r="D18" s="23">
        <v>2100</v>
      </c>
      <c r="E18" s="15">
        <f>(C19/C18)-1</f>
        <v>-1</v>
      </c>
      <c r="F18" s="15">
        <f>(D19/D18)-1</f>
        <v>-1</v>
      </c>
    </row>
    <row r="20" spans="2:8" x14ac:dyDescent="0.25">
      <c r="B20" s="14" t="s">
        <v>7</v>
      </c>
      <c r="C20" s="28">
        <f>_xlfn.COVARIANCE.P(E10:E17, F10:F17)</f>
        <v>1.2836589483412286E-4</v>
      </c>
    </row>
    <row r="21" spans="2:8" x14ac:dyDescent="0.25">
      <c r="B21" s="14" t="s">
        <v>8</v>
      </c>
      <c r="C21" s="28">
        <f>_xlfn.VAR.P(F10:F18)</f>
        <v>0.10001948533122429</v>
      </c>
    </row>
    <row r="22" spans="2:8" x14ac:dyDescent="0.25">
      <c r="B22" s="14" t="s">
        <v>9</v>
      </c>
      <c r="C22" s="28">
        <f>C20/C21</f>
        <v>1.2834088718715825E-3</v>
      </c>
    </row>
    <row r="23" spans="2:8" x14ac:dyDescent="0.25">
      <c r="B23" s="14" t="s">
        <v>21</v>
      </c>
      <c r="C23" s="28">
        <f>AVERAGE(E10:E18)</f>
        <v>-9.5260723181722837E-2</v>
      </c>
    </row>
    <row r="24" spans="2:8" x14ac:dyDescent="0.25">
      <c r="B24" s="14" t="s">
        <v>10</v>
      </c>
      <c r="C24" s="28">
        <f>_xlfn.STDEV.P(E10:E18)</f>
        <v>0.32045675506083099</v>
      </c>
    </row>
    <row r="25" spans="2:8" x14ac:dyDescent="0.25">
      <c r="B25" s="14" t="s">
        <v>11</v>
      </c>
      <c r="C25" s="28">
        <f>(C23-$C$5)/C24</f>
        <v>-0.3908818310225512</v>
      </c>
    </row>
    <row r="26" spans="2:8" x14ac:dyDescent="0.25">
      <c r="B26" s="14" t="s">
        <v>12</v>
      </c>
      <c r="C26" s="28">
        <f>(C23-$C$5)/C22</f>
        <v>-97.6000134696407</v>
      </c>
    </row>
    <row r="28" spans="2:8" x14ac:dyDescent="0.25">
      <c r="B28" s="17" t="s">
        <v>23</v>
      </c>
      <c r="C28" s="26">
        <v>0</v>
      </c>
      <c r="D28" s="6">
        <f>C28+1</f>
        <v>1</v>
      </c>
      <c r="E28" s="6">
        <f t="shared" ref="E28:H28" si="3">D28+1</f>
        <v>2</v>
      </c>
      <c r="F28" s="6">
        <f t="shared" si="3"/>
        <v>3</v>
      </c>
      <c r="G28" s="6">
        <f t="shared" si="3"/>
        <v>4</v>
      </c>
      <c r="H28" s="6">
        <f t="shared" si="3"/>
        <v>5</v>
      </c>
    </row>
    <row r="29" spans="2:8" x14ac:dyDescent="0.25">
      <c r="B29" s="18" t="s">
        <v>22</v>
      </c>
      <c r="C29" s="27">
        <v>15</v>
      </c>
      <c r="D29" s="19">
        <f>C29*(1+$C$7)^1</f>
        <v>16.5</v>
      </c>
      <c r="E29" s="19">
        <f>D29*(1+$C$7)^2</f>
        <v>19.965000000000003</v>
      </c>
      <c r="F29" s="19">
        <f>E29*(1+$C$7)^3</f>
        <v>26.573415000000011</v>
      </c>
      <c r="G29" s="19">
        <f>F29*(1+$C$7)^4</f>
        <v>38.906136901500027</v>
      </c>
      <c r="H29" s="19">
        <f>G29*(1+$C$7)^5</f>
        <v>62.65872254123483</v>
      </c>
    </row>
    <row r="30" spans="2:8" x14ac:dyDescent="0.25">
      <c r="B30" s="8" t="s">
        <v>24</v>
      </c>
      <c r="C30" s="9">
        <f>C29</f>
        <v>15</v>
      </c>
      <c r="D30" s="20">
        <f>D29/(1+$C$7)^1</f>
        <v>14.999999999999998</v>
      </c>
      <c r="E30" s="20">
        <f>E29/(1+$C$7)^2</f>
        <v>16.5</v>
      </c>
      <c r="F30" s="20">
        <f>F29/(1+$C$7)^3</f>
        <v>19.965000000000003</v>
      </c>
      <c r="G30" s="20">
        <f>G29/(1+$C$7)^4</f>
        <v>26.573415000000011</v>
      </c>
      <c r="H30" s="20">
        <f>H29/(1+$C$7)^5</f>
        <v>38.906136901500027</v>
      </c>
    </row>
    <row r="31" spans="2:8" x14ac:dyDescent="0.25">
      <c r="B31" s="10" t="s">
        <v>25</v>
      </c>
      <c r="C31" s="21">
        <f>SUM(C30:H30)</f>
        <v>131.94455190150003</v>
      </c>
    </row>
    <row r="32" spans="2:8" x14ac:dyDescent="0.25">
      <c r="C32" s="1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Analysis &amp; Value Investing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Kurmi</dc:creator>
  <cp:lastModifiedBy>NAMAHA SHIVAY</cp:lastModifiedBy>
  <dcterms:created xsi:type="dcterms:W3CDTF">2024-08-30T14:23:10Z</dcterms:created>
  <dcterms:modified xsi:type="dcterms:W3CDTF">2024-09-01T06:51:22Z</dcterms:modified>
</cp:coreProperties>
</file>