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DCF Model" sheetId="1" r:id="rId1"/>
    <sheet name="Data Room" sheetId="2" r:id="rId2"/>
  </sheets>
  <calcPr calcId="14562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5" i="1"/>
  <c r="C8" i="1"/>
  <c r="D8" i="1" s="1"/>
  <c r="C7" i="1"/>
  <c r="D7" i="1" s="1"/>
  <c r="E7" i="1" s="1"/>
  <c r="C6" i="1"/>
  <c r="D6" i="1" s="1"/>
  <c r="E6" i="1" s="1"/>
  <c r="C5" i="1"/>
  <c r="D5" i="1" s="1"/>
  <c r="E5" i="2"/>
  <c r="F5" i="2" s="1"/>
  <c r="G5" i="2" s="1"/>
  <c r="D5" i="2"/>
  <c r="D4" i="1"/>
  <c r="E4" i="1" s="1"/>
  <c r="G4" i="1" s="1"/>
  <c r="C9" i="1" l="1"/>
  <c r="E8" i="1"/>
  <c r="I8" i="1" s="1"/>
  <c r="F4" i="1"/>
  <c r="H4" i="1"/>
  <c r="I4" i="1"/>
  <c r="J4" i="1"/>
  <c r="E5" i="1"/>
  <c r="D9" i="1"/>
  <c r="J7" i="1"/>
  <c r="I7" i="1"/>
  <c r="H7" i="1"/>
  <c r="F7" i="1"/>
  <c r="G7" i="1"/>
  <c r="G6" i="1"/>
  <c r="J6" i="1"/>
  <c r="I6" i="1"/>
  <c r="H6" i="1"/>
  <c r="F6" i="1"/>
  <c r="G8" i="1" l="1"/>
  <c r="E9" i="1"/>
  <c r="H8" i="1"/>
  <c r="F8" i="1"/>
  <c r="J8" i="1"/>
  <c r="H5" i="1"/>
  <c r="C17" i="1" s="1"/>
  <c r="F5" i="1"/>
  <c r="G5" i="1"/>
  <c r="J5" i="1"/>
  <c r="J9" i="1" s="1"/>
  <c r="I5" i="1"/>
  <c r="C18" i="1" s="1"/>
  <c r="C15" i="1" l="1"/>
  <c r="H9" i="1"/>
  <c r="C16" i="1"/>
  <c r="G9" i="1"/>
  <c r="I9" i="1"/>
  <c r="F9" i="1"/>
</calcChain>
</file>

<file path=xl/sharedStrings.xml><?xml version="1.0" encoding="utf-8"?>
<sst xmlns="http://schemas.openxmlformats.org/spreadsheetml/2006/main" count="19" uniqueCount="15">
  <si>
    <t>Year</t>
  </si>
  <si>
    <t>Revenue</t>
  </si>
  <si>
    <t>Profit</t>
  </si>
  <si>
    <t>Free Cash Flow (FCF)</t>
  </si>
  <si>
    <t>PV of FCF at 8%</t>
  </si>
  <si>
    <t>PV of FCF at 10%</t>
  </si>
  <si>
    <t>PV of FCF at 12%</t>
  </si>
  <si>
    <t>PV of FCF at 14%</t>
  </si>
  <si>
    <t>Growth Rate</t>
  </si>
  <si>
    <t>Profit Margin</t>
  </si>
  <si>
    <t>Intrinsic Value Summary</t>
  </si>
  <si>
    <t>PV OF FCFF AT</t>
  </si>
  <si>
    <t>PV of FCF  at 16%</t>
  </si>
  <si>
    <t>1. "In investing, what is comfortable is rarely profitable." – Robert Arnott</t>
  </si>
  <si>
    <t>This quote emphasizes the importance of taking calculated risks, which ties into your discussion on discount rates and their impact on valuation.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</si>
</sst>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theme="3"/>
      </right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9" xfId="0" applyBorder="1"/>
    <xf numFmtId="9" fontId="0" fillId="0" borderId="9" xfId="0" applyNumberFormat="1" applyBorder="1"/>
    <xf numFmtId="164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5" xfId="0" applyBorder="1"/>
    <xf numFmtId="0" fontId="0" fillId="0" borderId="10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zoomScale="115" zoomScaleNormal="115" workbookViewId="0">
      <selection activeCell="F13" sqref="F13"/>
    </sheetView>
  </sheetViews>
  <sheetFormatPr defaultRowHeight="15" x14ac:dyDescent="0.25"/>
  <cols>
    <col min="1" max="1" width="4.28515625" style="2" customWidth="1"/>
    <col min="2" max="2" width="14.85546875" customWidth="1"/>
    <col min="3" max="4" width="13.42578125" customWidth="1"/>
    <col min="5" max="5" width="19.5703125" customWidth="1"/>
    <col min="6" max="6" width="14.85546875" customWidth="1"/>
    <col min="7" max="9" width="15.85546875" customWidth="1"/>
    <col min="10" max="10" width="16.42578125" customWidth="1"/>
  </cols>
  <sheetData>
    <row r="1" spans="1:11" s="5" customFormat="1" x14ac:dyDescent="0.25">
      <c r="A1" s="2"/>
    </row>
    <row r="2" spans="1:11" s="3" customFormat="1" ht="6.75" customHeight="1" x14ac:dyDescent="0.25">
      <c r="A2" s="2"/>
    </row>
    <row r="3" spans="1:11" x14ac:dyDescent="0.25">
      <c r="A3" s="4"/>
      <c r="B3" s="10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9" t="s">
        <v>12</v>
      </c>
      <c r="K3" s="7"/>
    </row>
    <row r="4" spans="1:11" x14ac:dyDescent="0.25">
      <c r="A4" s="4"/>
      <c r="B4" s="11">
        <v>1</v>
      </c>
      <c r="C4" s="13">
        <v>1000000</v>
      </c>
      <c r="D4" s="13">
        <f>C4*'Data Room'!$C$4</f>
        <v>100000</v>
      </c>
      <c r="E4" s="13">
        <f>D4</f>
        <v>100000</v>
      </c>
      <c r="F4" s="13">
        <f>E4/(1+'Data Room'!$C$5)^1</f>
        <v>92592.592592592584</v>
      </c>
      <c r="G4" s="13">
        <f>E4/(1+'Data Room'!$D$5)^1</f>
        <v>90909.090909090897</v>
      </c>
      <c r="H4" s="13">
        <f>E4/(1+'Data Room'!$E$5)^1</f>
        <v>89285.714285714275</v>
      </c>
      <c r="I4" s="13">
        <f>E4/(1+'Data Room'!$F$5)^1</f>
        <v>87719.298245614031</v>
      </c>
      <c r="J4" s="13">
        <f>E4/(1+'Data Room'!$G$5)^1</f>
        <v>86206.896551724145</v>
      </c>
      <c r="K4" s="7"/>
    </row>
    <row r="5" spans="1:11" x14ac:dyDescent="0.25">
      <c r="A5" s="4"/>
      <c r="B5" s="11">
        <f>B4+1</f>
        <v>2</v>
      </c>
      <c r="C5" s="13">
        <f>$C$4*(1+'Data Room'!C3)^2</f>
        <v>1102500</v>
      </c>
      <c r="D5" s="13">
        <f>C5*'Data Room'!$C$4</f>
        <v>110250</v>
      </c>
      <c r="E5" s="13">
        <f>D5</f>
        <v>110250</v>
      </c>
      <c r="F5" s="13">
        <f>E5/(1+'Data Room'!$C$5)^2</f>
        <v>94521.604938271601</v>
      </c>
      <c r="G5" s="13">
        <f>E5/(1+'Data Room'!$D$5)^2</f>
        <v>91115.702479338826</v>
      </c>
      <c r="H5" s="13">
        <f>E5/(1+'Data Room'!$E$5)^2</f>
        <v>87890.624999999985</v>
      </c>
      <c r="I5" s="13">
        <f>E5/(1+'Data Room'!$F$5)^2</f>
        <v>84833.795013850395</v>
      </c>
      <c r="J5" s="13">
        <f>E5/(1+'Data Room'!$G$5)^2</f>
        <v>81933.709869203332</v>
      </c>
      <c r="K5" s="7"/>
    </row>
    <row r="6" spans="1:11" x14ac:dyDescent="0.25">
      <c r="A6" s="4"/>
      <c r="B6" s="11">
        <f t="shared" ref="B6:B9" si="0">B5+1</f>
        <v>3</v>
      </c>
      <c r="C6" s="14">
        <f>C4*(1+'Data Room'!C3)^3</f>
        <v>1157625.0000000002</v>
      </c>
      <c r="D6" s="13">
        <f>C6*'Data Room'!$C$4</f>
        <v>115762.50000000003</v>
      </c>
      <c r="E6" s="13">
        <f t="shared" ref="E6:E8" si="1">D6</f>
        <v>115762.50000000003</v>
      </c>
      <c r="F6" s="13">
        <f>E6/(1+'Data Room'!$C$5)^3</f>
        <v>91896.004801097399</v>
      </c>
      <c r="G6" s="13">
        <f>E6/(1+'Data Room'!$D$5)^3</f>
        <v>86974.079639368894</v>
      </c>
      <c r="H6" s="13">
        <f>E6/(1+'Data Room'!$E$5)^3</f>
        <v>82397.4609375</v>
      </c>
      <c r="I6" s="13">
        <f>E6/(1+'Data Room'!$F$5)^3</f>
        <v>78136.390144335906</v>
      </c>
      <c r="J6" s="13">
        <f>E6/(1+'Data Room'!$G$5)^3</f>
        <v>74164.133933330624</v>
      </c>
      <c r="K6" s="7"/>
    </row>
    <row r="7" spans="1:11" x14ac:dyDescent="0.25">
      <c r="A7" s="4"/>
      <c r="B7" s="11">
        <f t="shared" si="0"/>
        <v>4</v>
      </c>
      <c r="C7" s="13">
        <f>$C$4*(1+'Data Room'!$C$3)^4</f>
        <v>1215506.25</v>
      </c>
      <c r="D7" s="13">
        <f>C7*'Data Room'!$C$4</f>
        <v>121550.625</v>
      </c>
      <c r="E7" s="13">
        <f t="shared" si="1"/>
        <v>121550.625</v>
      </c>
      <c r="F7" s="13">
        <f>E7/(1+'Data Room'!$C$5)^4</f>
        <v>89343.338001066892</v>
      </c>
      <c r="G7" s="13">
        <f>E7/(1+'Data Room'!$D$5)^4</f>
        <v>83020.712383033926</v>
      </c>
      <c r="H7" s="13">
        <f>E7/(1+'Data Room'!$E$5)^4</f>
        <v>77247.619628906235</v>
      </c>
      <c r="I7" s="13">
        <f>E7/(1+'Data Room'!$F$5)^4</f>
        <v>71967.727764519877</v>
      </c>
      <c r="J7" s="13">
        <f>E7/(1+'Data Room'!$G$5)^4</f>
        <v>67131.328129307876</v>
      </c>
      <c r="K7" s="7"/>
    </row>
    <row r="8" spans="1:11" x14ac:dyDescent="0.25">
      <c r="A8" s="4"/>
      <c r="B8" s="11">
        <f t="shared" si="0"/>
        <v>5</v>
      </c>
      <c r="C8" s="13">
        <f>$C$4*(1+'Data Room'!$C$3)^5</f>
        <v>1276281.5625000002</v>
      </c>
      <c r="D8" s="13">
        <f>C8*'Data Room'!$C$4</f>
        <v>127628.15625000003</v>
      </c>
      <c r="E8" s="13">
        <f t="shared" si="1"/>
        <v>127628.15625000003</v>
      </c>
      <c r="F8" s="13">
        <f>E8/(1+'Data Room'!$C$5)^5</f>
        <v>86861.578612148383</v>
      </c>
      <c r="G8" s="13">
        <f>E8/(1+'Data Room'!$D$5)^5</f>
        <v>79247.043638350573</v>
      </c>
      <c r="H8" s="13">
        <f>E8/(1+'Data Room'!$E$5)^5</f>
        <v>72419.643402099609</v>
      </c>
      <c r="I8" s="13">
        <f>E8/(1+'Data Room'!$F$5)^5</f>
        <v>66286.065046268326</v>
      </c>
      <c r="J8" s="13">
        <f>E8/(1+'Data Room'!$G$5)^5</f>
        <v>60765.426323942498</v>
      </c>
      <c r="K8" s="7"/>
    </row>
    <row r="9" spans="1:11" x14ac:dyDescent="0.25">
      <c r="A9" s="4"/>
      <c r="B9" s="12">
        <f t="shared" si="0"/>
        <v>6</v>
      </c>
      <c r="C9" s="13">
        <f t="shared" ref="C9" si="2">SUM(C4:C8)</f>
        <v>5751912.8125</v>
      </c>
      <c r="D9" s="13">
        <f>SUM(D4:D8)</f>
        <v>575191.28125</v>
      </c>
      <c r="E9" s="13">
        <f t="shared" ref="E9:J9" si="3">SUM(E4:E8)</f>
        <v>575191.28125</v>
      </c>
      <c r="F9" s="13">
        <f t="shared" si="3"/>
        <v>455215.11894517683</v>
      </c>
      <c r="G9" s="13">
        <f t="shared" si="3"/>
        <v>431266.6290491831</v>
      </c>
      <c r="H9" s="13">
        <f t="shared" si="3"/>
        <v>409241.06325422012</v>
      </c>
      <c r="I9" s="13">
        <f t="shared" si="3"/>
        <v>388943.27621458855</v>
      </c>
      <c r="J9" s="13">
        <f t="shared" si="3"/>
        <v>370201.49480750848</v>
      </c>
      <c r="K9" s="7"/>
    </row>
    <row r="14" spans="1:11" x14ac:dyDescent="0.25">
      <c r="B14" s="1" t="s">
        <v>10</v>
      </c>
    </row>
    <row r="15" spans="1:11" x14ac:dyDescent="0.25">
      <c r="B15" s="6" t="s">
        <v>4</v>
      </c>
      <c r="C15" s="7">
        <f>SUM(F4:F8)</f>
        <v>455215.11894517683</v>
      </c>
    </row>
    <row r="16" spans="1:11" x14ac:dyDescent="0.25">
      <c r="B16" s="6" t="s">
        <v>5</v>
      </c>
      <c r="C16" s="7">
        <f>SUM(G4:G8)</f>
        <v>431266.6290491831</v>
      </c>
    </row>
    <row r="17" spans="2:3" x14ac:dyDescent="0.25">
      <c r="B17" s="6" t="s">
        <v>6</v>
      </c>
      <c r="C17" s="7">
        <f>SUM(H4:H8)</f>
        <v>409241.06325422012</v>
      </c>
    </row>
    <row r="18" spans="2:3" x14ac:dyDescent="0.25">
      <c r="B18" s="15" t="s">
        <v>7</v>
      </c>
      <c r="C18" s="7">
        <f>SUM(I4:I8)</f>
        <v>388943.27621458855</v>
      </c>
    </row>
    <row r="23" spans="2:3" x14ac:dyDescent="0.25">
      <c r="B23" s="16"/>
    </row>
    <row r="24" spans="2:3" x14ac:dyDescent="0.25">
      <c r="B24" s="17" t="s">
        <v>13</v>
      </c>
    </row>
    <row r="25" spans="2:3" x14ac:dyDescent="0.25">
      <c r="B25" s="16"/>
    </row>
    <row r="26" spans="2:3" x14ac:dyDescent="0.25">
      <c r="B26" s="16"/>
    </row>
    <row r="27" spans="2:3" x14ac:dyDescent="0.25">
      <c r="B27" s="18" t="s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workbookViewId="0">
      <selection activeCell="E10" sqref="E10"/>
    </sheetView>
  </sheetViews>
  <sheetFormatPr defaultRowHeight="15" x14ac:dyDescent="0.25"/>
  <cols>
    <col min="1" max="1" width="2.28515625" style="29" customWidth="1"/>
    <col min="2" max="2" width="13.7109375" bestFit="1" customWidth="1"/>
    <col min="3" max="3" width="5" bestFit="1" customWidth="1"/>
  </cols>
  <sheetData>
    <row r="1" spans="1:10" x14ac:dyDescent="0.25">
      <c r="A1" s="4"/>
      <c r="B1" s="30"/>
    </row>
    <row r="2" spans="1:10" s="27" customFormat="1" ht="6.75" customHeight="1" x14ac:dyDescent="0.25">
      <c r="A2" s="4"/>
    </row>
    <row r="3" spans="1:10" x14ac:dyDescent="0.25">
      <c r="B3" s="24" t="s">
        <v>8</v>
      </c>
      <c r="C3" s="26">
        <v>0.05</v>
      </c>
      <c r="D3" s="25"/>
      <c r="E3" s="4"/>
      <c r="F3" s="4"/>
      <c r="G3" s="4"/>
      <c r="H3" s="4"/>
      <c r="I3" s="4"/>
      <c r="J3" s="4"/>
    </row>
    <row r="4" spans="1:10" x14ac:dyDescent="0.25">
      <c r="B4" s="28" t="s">
        <v>9</v>
      </c>
      <c r="C4" s="19">
        <v>0.1</v>
      </c>
      <c r="D4" s="23"/>
      <c r="E4" s="23"/>
      <c r="F4" s="23"/>
      <c r="G4" s="23"/>
      <c r="H4" s="4"/>
      <c r="I4" s="4"/>
      <c r="J4" s="4"/>
    </row>
    <row r="5" spans="1:10" x14ac:dyDescent="0.25">
      <c r="B5" s="28" t="s">
        <v>11</v>
      </c>
      <c r="C5" s="20">
        <v>0.08</v>
      </c>
      <c r="D5" s="21">
        <f>C5+2%</f>
        <v>0.1</v>
      </c>
      <c r="E5" s="21">
        <f t="shared" ref="E5:G5" si="0">D5+2%</f>
        <v>0.12000000000000001</v>
      </c>
      <c r="F5" s="21">
        <f t="shared" si="0"/>
        <v>0.14000000000000001</v>
      </c>
      <c r="G5" s="21">
        <f t="shared" si="0"/>
        <v>0.16</v>
      </c>
      <c r="H5" s="4"/>
      <c r="I5" s="4"/>
      <c r="J5" s="4"/>
    </row>
    <row r="6" spans="1:10" x14ac:dyDescent="0.25">
      <c r="B6" s="22"/>
      <c r="C6" s="22"/>
      <c r="D6" s="22"/>
      <c r="E6" s="22"/>
      <c r="F6" s="22"/>
      <c r="G6" s="22"/>
      <c r="H6" s="4"/>
      <c r="I6" s="4"/>
      <c r="J6" s="4"/>
    </row>
    <row r="7" spans="1:10" x14ac:dyDescent="0.25">
      <c r="B7" s="4"/>
      <c r="C7" s="4"/>
      <c r="D7" s="4"/>
      <c r="E7" s="4"/>
      <c r="F7" s="4"/>
      <c r="G7" s="4"/>
      <c r="H7" s="4"/>
      <c r="I7" s="4"/>
    </row>
    <row r="8" spans="1:10" x14ac:dyDescent="0.25">
      <c r="B8" s="4"/>
      <c r="C8" s="4"/>
      <c r="D8" s="4"/>
      <c r="E8" s="4"/>
      <c r="F8" s="4"/>
      <c r="G8" s="4"/>
      <c r="H8" s="4"/>
      <c r="I8" s="4"/>
    </row>
    <row r="9" spans="1:10" x14ac:dyDescent="0.25">
      <c r="B9" s="4"/>
      <c r="C9" s="4"/>
      <c r="D9" s="4"/>
      <c r="E9" s="4"/>
      <c r="F9" s="4"/>
      <c r="G9" s="4"/>
      <c r="H9" s="4"/>
      <c r="I9" s="4"/>
    </row>
    <row r="10" spans="1:10" x14ac:dyDescent="0.25">
      <c r="B10" s="4"/>
      <c r="C10" s="4"/>
      <c r="D10" s="4"/>
      <c r="E10" s="4"/>
      <c r="F10" s="4"/>
      <c r="G10" s="4"/>
      <c r="H10" s="4"/>
      <c r="I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 Model</vt:lpstr>
      <vt:lpstr>Data 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NAMAHA SHIVAY</dc:creator>
  <cp:lastModifiedBy>NAMAHA SHIVAY</cp:lastModifiedBy>
  <dcterms:created xsi:type="dcterms:W3CDTF">2024-08-25T18:46:20Z</dcterms:created>
  <dcterms:modified xsi:type="dcterms:W3CDTF">2024-08-25T19:40:58Z</dcterms:modified>
</cp:coreProperties>
</file>