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60" windowWidth="16215" windowHeight="7950" activeTab="1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27" i="1"/>
  <c r="M21"/>
  <c r="M32"/>
  <c r="M34"/>
  <c r="M24"/>
  <c r="M20"/>
  <c r="M33"/>
  <c r="M25"/>
  <c r="M26"/>
  <c r="M49"/>
  <c r="M39"/>
  <c r="M52"/>
  <c r="M42"/>
  <c r="M47"/>
  <c r="M50"/>
  <c r="M37"/>
  <c r="M12"/>
  <c r="M7"/>
  <c r="M2"/>
  <c r="M4"/>
  <c r="M5"/>
  <c r="M15"/>
  <c r="M11"/>
  <c r="M19"/>
  <c r="M6"/>
  <c r="M46"/>
  <c r="M29"/>
  <c r="M44"/>
  <c r="M8"/>
  <c r="M16"/>
  <c r="M48"/>
  <c r="M30"/>
  <c r="M31"/>
  <c r="M40"/>
  <c r="M51"/>
  <c r="M13"/>
  <c r="M17"/>
  <c r="M22"/>
  <c r="M18"/>
  <c r="M53"/>
  <c r="M9"/>
  <c r="M28"/>
  <c r="M38"/>
  <c r="M14"/>
  <c r="M10"/>
  <c r="M3"/>
  <c r="M23"/>
  <c r="M36"/>
  <c r="M43"/>
  <c r="M45"/>
  <c r="M41"/>
  <c r="M35"/>
  <c r="F42"/>
  <c r="G42" s="1"/>
  <c r="I42" s="1"/>
  <c r="F27"/>
  <c r="G27" s="1"/>
  <c r="I27" s="1"/>
  <c r="F21"/>
  <c r="G21" s="1"/>
  <c r="I21" s="1"/>
  <c r="F32"/>
  <c r="G32" s="1"/>
  <c r="I32" s="1"/>
  <c r="F34"/>
  <c r="G34" s="1"/>
  <c r="I34" s="1"/>
  <c r="F24"/>
  <c r="G24" s="1"/>
  <c r="I24" s="1"/>
  <c r="F20"/>
  <c r="G20" s="1"/>
  <c r="I20" s="1"/>
  <c r="F33"/>
  <c r="G33" s="1"/>
  <c r="I33" s="1"/>
  <c r="F25"/>
  <c r="G25" s="1"/>
  <c r="I25" s="1"/>
  <c r="F26"/>
  <c r="G26" s="1"/>
  <c r="I26" s="1"/>
  <c r="F49"/>
  <c r="G49" s="1"/>
  <c r="I49" s="1"/>
  <c r="F39"/>
  <c r="G39" s="1"/>
  <c r="I39" s="1"/>
  <c r="F52"/>
  <c r="G52" s="1"/>
  <c r="I52" s="1"/>
  <c r="F47"/>
  <c r="G47" s="1"/>
  <c r="I47" s="1"/>
  <c r="F50"/>
  <c r="G50" s="1"/>
  <c r="I50" s="1"/>
  <c r="F37"/>
  <c r="G37" s="1"/>
  <c r="I37" s="1"/>
  <c r="F12"/>
  <c r="G12" s="1"/>
  <c r="I12" s="1"/>
  <c r="F7"/>
  <c r="G7" s="1"/>
  <c r="I7" s="1"/>
  <c r="F2"/>
  <c r="G2" s="1"/>
  <c r="I2" s="1"/>
  <c r="F4"/>
  <c r="G4" s="1"/>
  <c r="I4" s="1"/>
  <c r="F5"/>
  <c r="G5" s="1"/>
  <c r="I5" s="1"/>
  <c r="F15"/>
  <c r="G15" s="1"/>
  <c r="I15" s="1"/>
  <c r="F11"/>
  <c r="G11" s="1"/>
  <c r="I11" s="1"/>
  <c r="F19"/>
  <c r="G19" s="1"/>
  <c r="I19" s="1"/>
  <c r="F6"/>
  <c r="G6" s="1"/>
  <c r="I6" s="1"/>
  <c r="F46"/>
  <c r="G46" s="1"/>
  <c r="I46" s="1"/>
  <c r="F29"/>
  <c r="G29" s="1"/>
  <c r="I29" s="1"/>
  <c r="F44"/>
  <c r="G44" s="1"/>
  <c r="I44" s="1"/>
  <c r="F8"/>
  <c r="G8" s="1"/>
  <c r="I8" s="1"/>
  <c r="F16"/>
  <c r="G16" s="1"/>
  <c r="I16" s="1"/>
  <c r="F48"/>
  <c r="G48" s="1"/>
  <c r="I48" s="1"/>
  <c r="F30"/>
  <c r="G30" s="1"/>
  <c r="I30" s="1"/>
  <c r="F31"/>
  <c r="G31" s="1"/>
  <c r="I31" s="1"/>
  <c r="F40"/>
  <c r="G40" s="1"/>
  <c r="I40" s="1"/>
  <c r="F51"/>
  <c r="G51" s="1"/>
  <c r="I51" s="1"/>
  <c r="F13"/>
  <c r="G13" s="1"/>
  <c r="I13" s="1"/>
  <c r="F17"/>
  <c r="G17" s="1"/>
  <c r="I17" s="1"/>
  <c r="F22"/>
  <c r="G22" s="1"/>
  <c r="I22" s="1"/>
  <c r="F18"/>
  <c r="G18" s="1"/>
  <c r="I18" s="1"/>
  <c r="F53"/>
  <c r="G53" s="1"/>
  <c r="I53" s="1"/>
  <c r="F9"/>
  <c r="G9" s="1"/>
  <c r="I9" s="1"/>
  <c r="F28"/>
  <c r="G28" s="1"/>
  <c r="I28" s="1"/>
  <c r="F38"/>
  <c r="G38" s="1"/>
  <c r="I38" s="1"/>
  <c r="F14"/>
  <c r="G14" s="1"/>
  <c r="I14" s="1"/>
  <c r="F10"/>
  <c r="G10" s="1"/>
  <c r="I10" s="1"/>
  <c r="F3"/>
  <c r="G3" s="1"/>
  <c r="I3" s="1"/>
  <c r="F23"/>
  <c r="G23" s="1"/>
  <c r="I23" s="1"/>
  <c r="F36"/>
  <c r="G36" s="1"/>
  <c r="I36" s="1"/>
  <c r="F43"/>
  <c r="G43" s="1"/>
  <c r="I43" s="1"/>
  <c r="F45"/>
  <c r="G45" s="1"/>
  <c r="I45" s="1"/>
  <c r="F41"/>
  <c r="G41" s="1"/>
  <c r="I41" s="1"/>
  <c r="F35"/>
  <c r="G35" s="1"/>
  <c r="I35" s="1"/>
  <c r="D18"/>
  <c r="E18" s="1"/>
  <c r="D41"/>
  <c r="E41" s="1"/>
  <c r="D27"/>
  <c r="E27" s="1"/>
  <c r="D21"/>
  <c r="E21" s="1"/>
  <c r="D32"/>
  <c r="E32" s="1"/>
  <c r="D34"/>
  <c r="E34" s="1"/>
  <c r="D24"/>
  <c r="E24" s="1"/>
  <c r="D20"/>
  <c r="E20" s="1"/>
  <c r="D33"/>
  <c r="E33" s="1"/>
  <c r="D25"/>
  <c r="E25" s="1"/>
  <c r="D26"/>
  <c r="E26" s="1"/>
  <c r="D49"/>
  <c r="E49" s="1"/>
  <c r="D39"/>
  <c r="E39" s="1"/>
  <c r="D52"/>
  <c r="E52" s="1"/>
  <c r="D42"/>
  <c r="E42" s="1"/>
  <c r="D47"/>
  <c r="E47" s="1"/>
  <c r="D50"/>
  <c r="E50" s="1"/>
  <c r="D37"/>
  <c r="E37" s="1"/>
  <c r="D12"/>
  <c r="E12" s="1"/>
  <c r="D7"/>
  <c r="E7" s="1"/>
  <c r="D2"/>
  <c r="D4"/>
  <c r="D5"/>
  <c r="D15"/>
  <c r="D11"/>
  <c r="D19"/>
  <c r="E19" s="1"/>
  <c r="D6"/>
  <c r="E6" s="1"/>
  <c r="D46"/>
  <c r="E46" s="1"/>
  <c r="D29"/>
  <c r="E29" s="1"/>
  <c r="D44"/>
  <c r="D8"/>
  <c r="E8" s="1"/>
  <c r="D16"/>
  <c r="E16" s="1"/>
  <c r="D48"/>
  <c r="E48" s="1"/>
  <c r="D30"/>
  <c r="E30" s="1"/>
  <c r="D31"/>
  <c r="E31" s="1"/>
  <c r="D40"/>
  <c r="E40" s="1"/>
  <c r="D51"/>
  <c r="E51" s="1"/>
  <c r="D13"/>
  <c r="E13" s="1"/>
  <c r="D17"/>
  <c r="E17" s="1"/>
  <c r="D22"/>
  <c r="E22" s="1"/>
  <c r="D53"/>
  <c r="E53" s="1"/>
  <c r="D9"/>
  <c r="E9" s="1"/>
  <c r="D28"/>
  <c r="E28" s="1"/>
  <c r="D38"/>
  <c r="E38" s="1"/>
  <c r="D14"/>
  <c r="E14" s="1"/>
  <c r="D10"/>
  <c r="E10" s="1"/>
  <c r="D3"/>
  <c r="E3" s="1"/>
  <c r="D23"/>
  <c r="E23" s="1"/>
  <c r="D36"/>
  <c r="E36" s="1"/>
  <c r="D43"/>
  <c r="E43" s="1"/>
  <c r="D45"/>
  <c r="E45" s="1"/>
  <c r="D35"/>
  <c r="E35" s="1"/>
  <c r="B47"/>
  <c r="C47" s="1"/>
  <c r="B50"/>
  <c r="C50" s="1"/>
  <c r="B37"/>
  <c r="N37" s="1"/>
  <c r="B12"/>
  <c r="N12" s="1"/>
  <c r="B7"/>
  <c r="C7" s="1"/>
  <c r="B2"/>
  <c r="C2" s="1"/>
  <c r="B4"/>
  <c r="N4" s="1"/>
  <c r="B5"/>
  <c r="N5" s="1"/>
  <c r="B15"/>
  <c r="C15" s="1"/>
  <c r="B11"/>
  <c r="C11" s="1"/>
  <c r="B19"/>
  <c r="N19" s="1"/>
  <c r="B6"/>
  <c r="N6" s="1"/>
  <c r="B46"/>
  <c r="C46" s="1"/>
  <c r="B29"/>
  <c r="C29" s="1"/>
  <c r="B44"/>
  <c r="N44" s="1"/>
  <c r="B8"/>
  <c r="N8" s="1"/>
  <c r="B16"/>
  <c r="C16" s="1"/>
  <c r="B48"/>
  <c r="C48" s="1"/>
  <c r="B30"/>
  <c r="N30" s="1"/>
  <c r="B31"/>
  <c r="N31" s="1"/>
  <c r="B40"/>
  <c r="C40" s="1"/>
  <c r="B51"/>
  <c r="C51" s="1"/>
  <c r="B13"/>
  <c r="N13" s="1"/>
  <c r="B17"/>
  <c r="N17" s="1"/>
  <c r="B22"/>
  <c r="C22" s="1"/>
  <c r="B18"/>
  <c r="C18" s="1"/>
  <c r="B53"/>
  <c r="N53" s="1"/>
  <c r="B9"/>
  <c r="N9" s="1"/>
  <c r="B28"/>
  <c r="C28" s="1"/>
  <c r="B38"/>
  <c r="C38" s="1"/>
  <c r="B14"/>
  <c r="N14" s="1"/>
  <c r="B10"/>
  <c r="N10" s="1"/>
  <c r="B3"/>
  <c r="C3" s="1"/>
  <c r="B23"/>
  <c r="C23" s="1"/>
  <c r="B36"/>
  <c r="N36" s="1"/>
  <c r="B43"/>
  <c r="N43" s="1"/>
  <c r="B45"/>
  <c r="C45" s="1"/>
  <c r="B41"/>
  <c r="C41" s="1"/>
  <c r="B27"/>
  <c r="C27" s="1"/>
  <c r="B21"/>
  <c r="N21" s="1"/>
  <c r="B32"/>
  <c r="N32" s="1"/>
  <c r="B34"/>
  <c r="N34" s="1"/>
  <c r="B24"/>
  <c r="C24" s="1"/>
  <c r="B20"/>
  <c r="C20" s="1"/>
  <c r="B33"/>
  <c r="N33" s="1"/>
  <c r="B25"/>
  <c r="N25" s="1"/>
  <c r="B26"/>
  <c r="C26" s="1"/>
  <c r="B49"/>
  <c r="C49" s="1"/>
  <c r="B39"/>
  <c r="N39" s="1"/>
  <c r="B52"/>
  <c r="N52" s="1"/>
  <c r="B42"/>
  <c r="C42" s="1"/>
  <c r="B35"/>
  <c r="N35" s="1"/>
  <c r="C43" l="1"/>
  <c r="C31"/>
  <c r="C12"/>
  <c r="C17"/>
  <c r="C5"/>
  <c r="C9"/>
  <c r="C6"/>
  <c r="C10"/>
  <c r="C8"/>
  <c r="C35"/>
  <c r="C36"/>
  <c r="C14"/>
  <c r="C53"/>
  <c r="C13"/>
  <c r="C30"/>
  <c r="C44"/>
  <c r="C19"/>
  <c r="C4"/>
  <c r="C37"/>
  <c r="C39"/>
  <c r="C33"/>
  <c r="C21"/>
  <c r="N42"/>
  <c r="N26"/>
  <c r="N24"/>
  <c r="N27"/>
  <c r="C52"/>
  <c r="C25"/>
  <c r="C32"/>
  <c r="N45"/>
  <c r="N3"/>
  <c r="N28"/>
  <c r="N22"/>
  <c r="N40"/>
  <c r="N16"/>
  <c r="N46"/>
  <c r="N15"/>
  <c r="N7"/>
  <c r="N47"/>
  <c r="N49"/>
  <c r="N20"/>
  <c r="C34"/>
  <c r="N41"/>
  <c r="N23"/>
  <c r="N38"/>
  <c r="N18"/>
  <c r="N51"/>
  <c r="N48"/>
  <c r="N29"/>
  <c r="N11"/>
  <c r="N2"/>
  <c r="N50"/>
</calcChain>
</file>

<file path=xl/sharedStrings.xml><?xml version="1.0" encoding="utf-8"?>
<sst xmlns="http://schemas.openxmlformats.org/spreadsheetml/2006/main" count="230" uniqueCount="124">
  <si>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</si>
  <si>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</si>
  <si>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</si>
  <si>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</si>
  <si>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</si>
  <si>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</si>
  <si>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</si>
  <si>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</si>
  <si>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</si>
  <si>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</si>
  <si>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</si>
  <si>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</si>
  <si>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</si>
  <si>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</si>
  <si>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</si>
  <si>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</si>
  <si>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</si>
  <si>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</si>
  <si>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</si>
  <si>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</si>
  <si>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</si>
  <si>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</si>
  <si>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</si>
  <si>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</si>
  <si>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</si>
  <si>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</si>
  <si>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</si>
  <si>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</si>
  <si>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</si>
  <si>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</si>
  <si>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</si>
  <si>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</si>
  <si>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</si>
  <si>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</si>
  <si>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</si>
  <si>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</si>
  <si>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</si>
  <si>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</si>
  <si>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</si>
  <si>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</si>
  <si>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</si>
  <si>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</si>
  <si>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</si>
  <si>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</si>
  <si>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</si>
  <si>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</si>
  <si>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</si>
  <si>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</si>
  <si>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</si>
  <si>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</si>
  <si>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</si>
  <si>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</si>
  <si>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</si>
  <si>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</si>
  <si>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</si>
  <si>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</si>
  <si>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</si>
  <si>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</si>
  <si>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</si>
  <si>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</si>
  <si>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</si>
  <si>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</si>
  <si>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</si>
  <si>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</si>
  <si>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</si>
  <si>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</si>
  <si>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</si>
  <si>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</si>
  <si>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</si>
  <si>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</si>
  <si>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</si>
  <si>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</si>
  <si>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</si>
  <si>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</si>
  <si>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</si>
  <si>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</si>
  <si>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</si>
  <si>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</si>
  <si>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</si>
  <si>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</si>
  <si>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</si>
  <si>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</si>
  <si>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</si>
  <si>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</si>
  <si>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</si>
  <si>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</si>
  <si>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</si>
  <si>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CAR</t>
  </si>
  <si>
    <t>Camaro</t>
  </si>
  <si>
    <t>FD</t>
  </si>
  <si>
    <t>Ford</t>
  </si>
  <si>
    <t>CIV</t>
  </si>
  <si>
    <t>Civic</t>
  </si>
  <si>
    <t>GM</t>
  </si>
  <si>
    <t>General Moter</t>
  </si>
  <si>
    <t>CMR</t>
  </si>
  <si>
    <t>Camry</t>
  </si>
  <si>
    <t>HO</t>
  </si>
  <si>
    <t>Honda</t>
  </si>
  <si>
    <t>COR</t>
  </si>
  <si>
    <t>Corvette</t>
  </si>
  <si>
    <t>HY</t>
  </si>
  <si>
    <t>Hyundai</t>
  </si>
  <si>
    <t>ELA</t>
  </si>
  <si>
    <t>Elantra</t>
  </si>
  <si>
    <t>TY</t>
  </si>
  <si>
    <t>Tayota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</si>
  <si>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</si>
  <si>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</si>
  <si>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</si>
  <si>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</si>
  <si>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</si>
  <si>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</si>
  <si>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</si>
  <si>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</si>
  <si>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</si>
  <si>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</si>
  <si>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CAM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</si>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</sst>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[car inventory Excel Query.xlsx]Sheet1!PivotTable1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axId val="80098048"/>
        <c:axId val="80100736"/>
      </c:barChart>
      <c:catAx>
        <c:axId val="80098048"/>
        <c:scaling>
          <c:orientation val="minMax"/>
        </c:scaling>
        <c:axPos val="b"/>
        <c:tickLblPos val="nextTo"/>
        <c:crossAx val="80100736"/>
        <c:crosses val="autoZero"/>
        <c:auto val="1"/>
        <c:lblAlgn val="ctr"/>
        <c:lblOffset val="100"/>
      </c:catAx>
      <c:valAx>
        <c:axId val="80100736"/>
        <c:scaling>
          <c:orientation val="minMax"/>
        </c:scaling>
        <c:axPos val="l"/>
        <c:majorGridlines/>
        <c:numFmt formatCode="General" sourceLinked="1"/>
        <c:tickLblPos val="nextTo"/>
        <c:crossAx val="8009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'car inventory'!$G$2:$G$65</c:f>
              <c:numCache>
                <c:formatCode>General</c:formatCode>
                <c:ptCount val="64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inventory'!$H$2:$H$65</c:f>
              <c:numCache>
                <c:formatCode>General</c:formatCode>
                <c:ptCount val="64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</c:ser>
        <c:axId val="176024192"/>
        <c:axId val="97446912"/>
      </c:scatterChart>
      <c:valAx>
        <c:axId val="176024192"/>
        <c:scaling>
          <c:orientation val="minMax"/>
        </c:scaling>
        <c:axPos val="b"/>
        <c:numFmt formatCode="General" sourceLinked="1"/>
        <c:tickLblPos val="nextTo"/>
        <c:crossAx val="97446912"/>
        <c:crosses val="autoZero"/>
        <c:crossBetween val="midCat"/>
      </c:valAx>
      <c:valAx>
        <c:axId val="97446912"/>
        <c:scaling>
          <c:orientation val="minMax"/>
        </c:scaling>
        <c:axPos val="l"/>
        <c:majorGridlines/>
        <c:numFmt formatCode="General" sourceLinked="1"/>
        <c:tickLblPos val="nextTo"/>
        <c:crossAx val="176024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0</xdr:rowOff>
    </xdr:from>
    <xdr:to>
      <xdr:col>11</xdr:col>
      <xdr:colOff>571500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</xdr:row>
      <xdr:rowOff>9525</xdr:rowOff>
    </xdr:from>
    <xdr:to>
      <xdr:col>21</xdr:col>
      <xdr:colOff>514350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09.046238194445" createdVersion="3" refreshedVersion="3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er"/>
        <s v="Tayota"/>
        <s v="Honda"/>
        <s v="Chrysler"/>
        <s v="Hy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18"/>
    <n v="40326.800000000003"/>
    <n v="2240.3777777777777"/>
    <s v="Black"/>
    <x v="0"/>
    <n v="50000"/>
    <s v="NOT COVERED"/>
    <s v="FD06MTGBLA001"/>
  </r>
  <r>
    <s v="FD06MTG002"/>
    <s v="FD"/>
    <x v="0"/>
    <s v="MTG"/>
    <s v="Mustang"/>
    <s v="06"/>
    <n v="18"/>
    <n v="44974.8"/>
    <n v="2498.6000000000004"/>
    <s v="White"/>
    <x v="1"/>
    <n v="50000"/>
    <s v="NOT COVERED"/>
    <s v="FD06MTGWHI002"/>
  </r>
  <r>
    <s v="FD08MTG003"/>
    <s v="FD"/>
    <x v="0"/>
    <s v="MTG"/>
    <s v="Mustang"/>
    <s v="08"/>
    <n v="16"/>
    <n v="44946.5"/>
    <n v="2809.15625"/>
    <s v="Green"/>
    <x v="2"/>
    <n v="50000"/>
    <s v="NOT COVERED"/>
    <s v="FD08MTGGRE003"/>
  </r>
  <r>
    <s v="FD08MTG004"/>
    <s v="FD"/>
    <x v="0"/>
    <s v="MTG"/>
    <s v="Mustang"/>
    <s v="08"/>
    <n v="16"/>
    <n v="37558.800000000003"/>
    <n v="2347.4250000000002"/>
    <s v="Black"/>
    <x v="3"/>
    <n v="50000"/>
    <s v="NOT COVERED"/>
    <s v="FD08MTGBLA004"/>
  </r>
  <r>
    <s v="FD08MTG005"/>
    <s v="FD"/>
    <x v="0"/>
    <s v="MTG"/>
    <s v="Mustang"/>
    <s v="08"/>
    <n v="16"/>
    <n v="36438.5"/>
    <n v="2277.40625"/>
    <s v="White"/>
    <x v="0"/>
    <n v="50000"/>
    <s v="NOT COVERED"/>
    <s v="FD08MTGWHI005"/>
  </r>
  <r>
    <s v="FD06FCS006"/>
    <s v="FD"/>
    <x v="0"/>
    <s v="FCS"/>
    <s v="Focus"/>
    <s v="06"/>
    <n v="18"/>
    <n v="46311.4"/>
    <n v="2572.8555555555558"/>
    <s v="Green"/>
    <x v="4"/>
    <n v="75000"/>
    <s v="NOT COVERED"/>
    <s v="FD06FCSGRE006"/>
  </r>
  <r>
    <s v="FD06FCS007"/>
    <s v="FD"/>
    <x v="0"/>
    <s v="FCS"/>
    <s v="Focus"/>
    <s v="06"/>
    <n v="18"/>
    <n v="52229.5"/>
    <n v="2901.6388888888887"/>
    <s v="Green"/>
    <x v="2"/>
    <n v="75000"/>
    <s v="NOT COVERED"/>
    <s v="FD06FCSGRE007"/>
  </r>
  <r>
    <s v="FD09FCS008"/>
    <s v="FD"/>
    <x v="0"/>
    <s v="FCS"/>
    <s v="Focus"/>
    <s v="09"/>
    <n v="15"/>
    <n v="35137"/>
    <n v="2342.4666666666667"/>
    <s v="Black"/>
    <x v="5"/>
    <n v="75000"/>
    <s v="NOT COVERED"/>
    <s v="FD09FCSBLA008"/>
  </r>
  <r>
    <s v="FD13FCS009"/>
    <s v="FD"/>
    <x v="0"/>
    <s v="FCS"/>
    <s v="Focus"/>
    <s v="13"/>
    <n v="11"/>
    <n v="27637.1"/>
    <n v="2512.4636363636364"/>
    <s v="Black"/>
    <x v="0"/>
    <n v="75000"/>
    <s v="NOT COVERED"/>
    <s v="FD13FCSBLA009"/>
  </r>
  <r>
    <s v="FD13FCS010"/>
    <s v="FD"/>
    <x v="0"/>
    <s v="FCS"/>
    <s v="Focus"/>
    <s v="13"/>
    <n v="11"/>
    <n v="27534.799999999999"/>
    <n v="2503.1636363636362"/>
    <s v="White"/>
    <x v="6"/>
    <n v="75000"/>
    <s v="NOT COVERED"/>
    <s v="FD13FCSWHI010"/>
  </r>
  <r>
    <s v="FD12FCS011"/>
    <s v="FD"/>
    <x v="0"/>
    <s v="FCS"/>
    <s v="Focus"/>
    <s v="12"/>
    <n v="12"/>
    <n v="19341.7"/>
    <n v="1611.8083333333334"/>
    <s v="White"/>
    <x v="7"/>
    <n v="75000"/>
    <s v="NOT COVERED"/>
    <s v="FD12FCSWHI011"/>
  </r>
  <r>
    <s v="FD13FCS012"/>
    <s v="FD"/>
    <x v="0"/>
    <s v="FCS"/>
    <s v="Focus"/>
    <s v="13"/>
    <n v="11"/>
    <n v="22521.599999999999"/>
    <n v="2047.4181818181817"/>
    <s v="Black"/>
    <x v="8"/>
    <n v="75000"/>
    <s v="NOT COVERED"/>
    <s v="FD13FCSBLA012"/>
  </r>
  <r>
    <s v="FD13FCS013"/>
    <s v="FD"/>
    <x v="0"/>
    <s v="FCS"/>
    <s v="Focus"/>
    <s v="13"/>
    <n v="11"/>
    <n v="13682.9"/>
    <n v="1243.8999999999999"/>
    <s v="Black"/>
    <x v="9"/>
    <n v="75000"/>
    <s v="NOT COVERED"/>
    <s v="FD13FCSBLA013"/>
  </r>
  <r>
    <s v="GM09CMR014"/>
    <s v="GM"/>
    <x v="1"/>
    <s v="CMR"/>
    <s v="Camry"/>
    <s v="09"/>
    <n v="15"/>
    <n v="28464.799999999999"/>
    <n v="1897.6533333333332"/>
    <s v="White"/>
    <x v="10"/>
    <n v="100000"/>
    <s v="NOT COVERED"/>
    <s v="GM09CMRWHI014"/>
  </r>
  <r>
    <s v="GM12CMR015"/>
    <s v="GM"/>
    <x v="1"/>
    <s v="CMR"/>
    <s v="Camry"/>
    <s v="12"/>
    <n v="12"/>
    <n v="19421.099999999999"/>
    <n v="1618.425"/>
    <s v="Black"/>
    <x v="11"/>
    <n v="100000"/>
    <s v="NOT COVERED"/>
    <s v="GM12CMRBLA015"/>
  </r>
  <r>
    <s v="GM14CMR016"/>
    <s v="GM"/>
    <x v="1"/>
    <s v="CMR"/>
    <s v="Camry"/>
    <s v="14"/>
    <n v="10"/>
    <n v="14289.6"/>
    <n v="1428.96"/>
    <s v="White"/>
    <x v="12"/>
    <n v="100000"/>
    <s v="NOT COVERED"/>
    <s v="GM14CMRWHI016"/>
  </r>
  <r>
    <s v="GM10SLV017"/>
    <s v="GM"/>
    <x v="1"/>
    <s v="SLV"/>
    <s v="silverado"/>
    <s v="10"/>
    <n v="14"/>
    <n v="31144.400000000001"/>
    <n v="2224.6"/>
    <s v="Black"/>
    <x v="13"/>
    <n v="100000"/>
    <s v="NOT COVERED"/>
    <s v="GM10SLVBLA017"/>
  </r>
  <r>
    <s v="GM98SLV018"/>
    <s v="GM"/>
    <x v="1"/>
    <s v="SLV"/>
    <s v="silverado"/>
    <s v="98"/>
    <n v="26"/>
    <n v="83162.7"/>
    <n v="3198.5653846153846"/>
    <s v="Black"/>
    <x v="10"/>
    <n v="100000"/>
    <s v="NOT COVERED"/>
    <s v="GM98SLVBLA018"/>
  </r>
  <r>
    <s v="GM00SLV019"/>
    <s v="GM"/>
    <x v="1"/>
    <s v="SLV"/>
    <s v="silverado"/>
    <s v="00"/>
    <n v="24"/>
    <n v="80685.8"/>
    <n v="3361.9083333333333"/>
    <s v="Blue"/>
    <x v="8"/>
    <n v="100000"/>
    <s v="NOT COVERED"/>
    <s v="GM00SLVBLU019"/>
  </r>
  <r>
    <s v="TY96CAM020"/>
    <s v="TY"/>
    <x v="2"/>
    <s v="CAM"/>
    <s v="Camry"/>
    <s v="96"/>
    <n v="28"/>
    <n v="114660.6"/>
    <n v="4095.0214285714287"/>
    <s v="Green"/>
    <x v="14"/>
    <n v="100000"/>
    <s v="YES"/>
    <s v="TY96CAMGRE020"/>
  </r>
  <r>
    <s v="TY98CAM021"/>
    <s v="TY"/>
    <x v="2"/>
    <s v="CAM"/>
    <s v="Camry"/>
    <s v="98"/>
    <n v="26"/>
    <n v="93382.6"/>
    <n v="3591.6384615384618"/>
    <s v="Black"/>
    <x v="15"/>
    <n v="100000"/>
    <s v="NOT COVERED"/>
    <s v="TY98CAMBLA021"/>
  </r>
  <r>
    <s v="TY00CAM022"/>
    <s v="TY"/>
    <x v="2"/>
    <s v="CAM"/>
    <s v="Camry"/>
    <s v="00"/>
    <n v="24"/>
    <n v="85928"/>
    <n v="3580.3333333333335"/>
    <s v="Green"/>
    <x v="4"/>
    <n v="100000"/>
    <s v="NOT COVERED"/>
    <s v="TY00CAMGRE022"/>
  </r>
  <r>
    <s v="TY02CAM023"/>
    <s v="TY"/>
    <x v="2"/>
    <s v="CAM"/>
    <s v="Camry"/>
    <s v="02"/>
    <n v="22"/>
    <n v="67829.100000000006"/>
    <n v="3083.1409090909092"/>
    <s v="Black"/>
    <x v="0"/>
    <n v="100000"/>
    <s v="NOT COVERED"/>
    <s v="TY02CAMBLA023"/>
  </r>
  <r>
    <s v="TY09CAM024"/>
    <s v="TY"/>
    <x v="2"/>
    <s v="CAM"/>
    <s v="Camry"/>
    <s v="09"/>
    <n v="15"/>
    <n v="48114.2"/>
    <n v="3207.6133333333332"/>
    <s v="White"/>
    <x v="5"/>
    <n v="100000"/>
    <s v="NOT COVERED"/>
    <s v="TY09CAMWHI024"/>
  </r>
  <r>
    <s v="TY02COR025"/>
    <s v="TY"/>
    <x v="2"/>
    <s v="COR"/>
    <s v="Corvette"/>
    <s v="02"/>
    <n v="22"/>
    <n v="64467.4"/>
    <n v="2930.3363636363638"/>
    <s v="Red"/>
    <x v="16"/>
    <n v="100000"/>
    <s v="NOT COVERED"/>
    <s v="TY02CORRED025"/>
  </r>
  <r>
    <s v="TY03COR026"/>
    <s v="TY"/>
    <x v="2"/>
    <s v="COR"/>
    <s v="Corvette"/>
    <s v="03"/>
    <n v="21"/>
    <n v="73444.399999999994"/>
    <n v="3497.3523809523808"/>
    <s v="Black"/>
    <x v="16"/>
    <n v="100000"/>
    <s v="NOT COVERED"/>
    <s v="TY03CORBLA026"/>
  </r>
  <r>
    <s v="TY14COR027"/>
    <s v="TY"/>
    <x v="2"/>
    <s v="COR"/>
    <s v="Corvette"/>
    <s v="14"/>
    <n v="10"/>
    <n v="17556.3"/>
    <n v="1755.6299999999999"/>
    <s v="Blue"/>
    <x v="6"/>
    <n v="100000"/>
    <s v="NOT COVERED"/>
    <s v="TY14CORBLU027"/>
  </r>
  <r>
    <s v="TY12COR028"/>
    <s v="TY"/>
    <x v="2"/>
    <s v="COR"/>
    <s v="Corvette"/>
    <s v="12"/>
    <n v="12"/>
    <n v="29601.9"/>
    <n v="2466.8250000000003"/>
    <s v="Black"/>
    <x v="10"/>
    <n v="100000"/>
    <s v="NOT COVERED"/>
    <s v="TY12CORBLA028"/>
  </r>
  <r>
    <s v="TY12CAM029"/>
    <s v="TY"/>
    <x v="2"/>
    <s v="CAM"/>
    <s v="Camry"/>
    <s v="12"/>
    <n v="12"/>
    <n v="22128.2"/>
    <n v="1844.0166666666667"/>
    <s v="Blue"/>
    <x v="14"/>
    <n v="100000"/>
    <s v="NOT COVERED"/>
    <s v="TY12CAMBLU029"/>
  </r>
  <r>
    <s v="HO99CIV030"/>
    <s v="HO"/>
    <x v="3"/>
    <s v="CIV"/>
    <s v="Civic"/>
    <s v="99"/>
    <n v="25"/>
    <n v="82374"/>
    <n v="3294.96"/>
    <s v="White"/>
    <x v="9"/>
    <n v="75000"/>
    <s v="YES"/>
    <s v="HO99CIVWHI030"/>
  </r>
  <r>
    <s v="HO01CIV031"/>
    <s v="HO"/>
    <x v="3"/>
    <s v="CIV"/>
    <s v="Civic"/>
    <s v="01"/>
    <n v="23"/>
    <n v="69891.899999999994"/>
    <n v="3038.7782608695647"/>
    <s v="Blue"/>
    <x v="3"/>
    <n v="75000"/>
    <s v="NOT COVERED"/>
    <s v="HO01CIVBLU031"/>
  </r>
  <r>
    <s v="HO10CIV032"/>
    <s v="HO"/>
    <x v="3"/>
    <s v="CIV"/>
    <s v="Civic"/>
    <s v="10"/>
    <n v="14"/>
    <n v="22573"/>
    <n v="1612.3571428571429"/>
    <s v="Blue"/>
    <x v="12"/>
    <n v="75000"/>
    <s v="NOT COVERED"/>
    <s v="HO10CIVBLU032"/>
  </r>
  <r>
    <s v="HO10CIV033"/>
    <s v="HO"/>
    <x v="3"/>
    <s v="CIV"/>
    <s v="Civic"/>
    <s v="10"/>
    <n v="14"/>
    <n v="33477.199999999997"/>
    <n v="2391.2285714285713"/>
    <s v="Black"/>
    <x v="15"/>
    <n v="75000"/>
    <s v="NOT COVERED"/>
    <s v="HO10CIVBLA033"/>
  </r>
  <r>
    <s v="HO11CIV034"/>
    <s v="HO"/>
    <x v="3"/>
    <s v="CIV"/>
    <s v="Civic"/>
    <s v="11"/>
    <n v="13"/>
    <n v="30555.3"/>
    <n v="2350.4076923076923"/>
    <s v="Black"/>
    <x v="2"/>
    <n v="75000"/>
    <s v="NOT COVERED"/>
    <s v="HO11CIVBLA034"/>
  </r>
  <r>
    <s v="HO12CIV035"/>
    <s v="HO"/>
    <x v="3"/>
    <s v="CIV"/>
    <s v="Civic"/>
    <s v="12"/>
    <n v="12"/>
    <n v="24513.200000000001"/>
    <n v="2042.7666666666667"/>
    <s v="Black"/>
    <x v="13"/>
    <n v="75000"/>
    <s v="NOT COVERED"/>
    <s v="HO12CIVBLA035"/>
  </r>
  <r>
    <s v="HO13CIV036"/>
    <s v="HO"/>
    <x v="3"/>
    <s v="CIV"/>
    <s v="Civic"/>
    <s v="13"/>
    <n v="11"/>
    <n v="13867.6"/>
    <n v="1260.6909090909091"/>
    <s v="Black"/>
    <x v="14"/>
    <n v="75000"/>
    <s v="NOT COVERED"/>
    <s v="HO13CIVBLA036"/>
  </r>
  <r>
    <s v="HO05ODY037"/>
    <s v="HO"/>
    <x v="3"/>
    <s v="ODY"/>
    <s v="Odyssey"/>
    <s v="05"/>
    <n v="19"/>
    <n v="60389.5"/>
    <n v="3178.3947368421054"/>
    <s v="White"/>
    <x v="5"/>
    <n v="100000"/>
    <s v="NOT COVERED"/>
    <s v="HO05ODYWHI037"/>
  </r>
  <r>
    <s v="HO07ODY038"/>
    <s v="HO"/>
    <x v="3"/>
    <s v="ODY"/>
    <s v="Odyssey"/>
    <s v="07"/>
    <n v="17"/>
    <n v="50854.1"/>
    <n v="2991.4176470588236"/>
    <s v="Black"/>
    <x v="15"/>
    <n v="100000"/>
    <s v="NOT COVERED"/>
    <s v="HO07ODYBLA038"/>
  </r>
  <r>
    <s v="HO08ODY039"/>
    <s v="HO"/>
    <x v="3"/>
    <s v="ODY"/>
    <s v="Odyssey"/>
    <s v="08"/>
    <n v="16"/>
    <n v="42504.6"/>
    <n v="2656.5374999999999"/>
    <s v="White"/>
    <x v="9"/>
    <n v="100000"/>
    <s v="NOT COVERED"/>
    <s v="HO08ODYWHI039"/>
  </r>
  <r>
    <s v="HO010ODY040"/>
    <s v="HO"/>
    <x v="3"/>
    <s v="ODY"/>
    <s v="Odyssey"/>
    <s v="01"/>
    <n v="23"/>
    <n v="68658.899999999994"/>
    <n v="2985.1695652173912"/>
    <s v="Black"/>
    <x v="0"/>
    <n v="100000"/>
    <s v="NOT COVERED"/>
    <s v="HO01ODYBLA040"/>
  </r>
  <r>
    <s v="HO14ODY041"/>
    <s v="HO"/>
    <x v="3"/>
    <s v="ODY"/>
    <s v="Odyssey"/>
    <s v="14"/>
    <n v="10"/>
    <n v="3708.1"/>
    <n v="370.81"/>
    <s v="Black"/>
    <x v="1"/>
    <n v="100000"/>
    <s v="NOT COVERED"/>
    <s v="HO14ODYBLA041"/>
  </r>
  <r>
    <s v="CR04PTC042"/>
    <s v="CR"/>
    <x v="4"/>
    <s v="PTC"/>
    <s v="PT Cruiser"/>
    <s v="04"/>
    <n v="20"/>
    <n v="64542"/>
    <n v="3227.1"/>
    <s v="Blue"/>
    <x v="0"/>
    <n v="75000"/>
    <s v="NOT COVERED"/>
    <s v="CR04PTCBLU042"/>
  </r>
  <r>
    <s v="CR07PTC043"/>
    <s v="CR"/>
    <x v="4"/>
    <s v="PTC"/>
    <s v="PT Cruiser"/>
    <s v="07"/>
    <n v="17"/>
    <n v="42074.2"/>
    <n v="2474.9529411764706"/>
    <s v="Green"/>
    <x v="16"/>
    <n v="75000"/>
    <s v="NOT COVERED"/>
    <s v="CR07PTCGRE043"/>
  </r>
  <r>
    <s v="CR11PTC044"/>
    <s v="CR"/>
    <x v="4"/>
    <s v="PTC"/>
    <s v="PT Cruiser"/>
    <s v="11"/>
    <n v="13"/>
    <n v="27394.2"/>
    <n v="2107.2461538461539"/>
    <s v="Black"/>
    <x v="8"/>
    <n v="75000"/>
    <s v="NOT COVERED"/>
    <s v="CR11PTCBLA044"/>
  </r>
  <r>
    <s v="CR99CAR045"/>
    <s v="CR"/>
    <x v="4"/>
    <s v="CAR"/>
    <s v="Camaro"/>
    <s v="99"/>
    <n v="25"/>
    <n v="79420.600000000006"/>
    <n v="3176.8240000000001"/>
    <s v="Green"/>
    <x v="13"/>
    <n v="75000"/>
    <s v="YES"/>
    <s v="CR99CARGRE045"/>
  </r>
  <r>
    <s v="CR00CAR046"/>
    <s v="CR"/>
    <x v="4"/>
    <s v="CAR"/>
    <s v="Camaro"/>
    <s v="00"/>
    <n v="24"/>
    <n v="77243.100000000006"/>
    <n v="3218.4625000000001"/>
    <s v="Black"/>
    <x v="3"/>
    <n v="75000"/>
    <s v="YES"/>
    <s v="CR00CARBLA046"/>
  </r>
  <r>
    <s v="CR04CAR047"/>
    <s v="CR"/>
    <x v="4"/>
    <s v="CAR"/>
    <s v="Camaro"/>
    <s v="04"/>
    <n v="20"/>
    <n v="72527.199999999997"/>
    <n v="3626.3599999999997"/>
    <s v="White"/>
    <x v="11"/>
    <n v="75000"/>
    <s v="NOT COVERED"/>
    <s v="CR04CARWHI047"/>
  </r>
  <r>
    <s v="CR04CAR048"/>
    <s v="CR"/>
    <x v="4"/>
    <s v="CAR"/>
    <s v="Camaro"/>
    <s v="04"/>
    <n v="20"/>
    <n v="52699.4"/>
    <n v="2634.9700000000003"/>
    <s v="Red"/>
    <x v="11"/>
    <n v="75000"/>
    <s v="NOT COVERED"/>
    <s v="CR04CARRED048"/>
  </r>
  <r>
    <s v="HY11ELA049"/>
    <s v="HY"/>
    <x v="5"/>
    <s v="ELA"/>
    <s v="Elantra"/>
    <s v="11"/>
    <n v="13"/>
    <n v="29102.3"/>
    <n v="2238.6384615384613"/>
    <s v="Black"/>
    <x v="12"/>
    <n v="100000"/>
    <s v="NOT COVERED"/>
    <s v="HY11ELABLA049"/>
  </r>
  <r>
    <s v="HY12ELA050"/>
    <s v="HY"/>
    <x v="5"/>
    <s v="ELA"/>
    <s v="Elantra"/>
    <s v="12"/>
    <n v="12"/>
    <n v="22282"/>
    <n v="1856.8333333333333"/>
    <s v="Blue"/>
    <x v="1"/>
    <n v="100000"/>
    <s v="NOT COVERED"/>
    <s v="HY12ELABLU050"/>
  </r>
  <r>
    <s v="HY13ELA051"/>
    <s v="HY"/>
    <x v="5"/>
    <s v="ELA"/>
    <s v="Elantra"/>
    <s v="13"/>
    <n v="11"/>
    <n v="20223.900000000001"/>
    <n v="1838.5363636363638"/>
    <s v="Black"/>
    <x v="6"/>
    <n v="100000"/>
    <s v="NOT COVERED"/>
    <s v="HY13ELABLA051"/>
  </r>
  <r>
    <s v="HY13ELA052"/>
    <s v="HY"/>
    <x v="5"/>
    <s v="ELA"/>
    <s v="Elantra"/>
    <s v="13"/>
    <n v="11"/>
    <n v="22188.5"/>
    <n v="2017.1363636363637"/>
    <s v="Blue"/>
    <x v="4"/>
    <n v="100000"/>
    <s v="NOT 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1" firstHeaderRow="1" firstDataRow="1" firstDataCol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J8" sqref="J8"/>
    </sheetView>
  </sheetViews>
  <sheetFormatPr defaultRowHeight="15"/>
  <cols>
    <col min="1" max="1" width="13.140625" customWidth="1"/>
    <col min="2" max="2" width="12.5703125" bestFit="1" customWidth="1"/>
  </cols>
  <sheetData>
    <row r="3" spans="1:2">
      <c r="A3" s="1" t="s">
        <v>121</v>
      </c>
      <c r="B3" t="s">
        <v>123</v>
      </c>
    </row>
    <row r="4" spans="1:2">
      <c r="A4" s="2" t="s">
        <v>41</v>
      </c>
      <c r="B4" s="3">
        <v>144647.69999999998</v>
      </c>
    </row>
    <row r="5" spans="1:2">
      <c r="A5" s="2" t="s">
        <v>50</v>
      </c>
      <c r="B5" s="3">
        <v>150656.40000000002</v>
      </c>
    </row>
    <row r="6" spans="1:2">
      <c r="A6" s="2" t="s">
        <v>26</v>
      </c>
      <c r="B6" s="3">
        <v>154427.9</v>
      </c>
    </row>
    <row r="7" spans="1:2">
      <c r="A7" s="2" t="s">
        <v>58</v>
      </c>
      <c r="B7" s="3">
        <v>179986</v>
      </c>
    </row>
    <row r="8" spans="1:2">
      <c r="A8" s="2" t="s">
        <v>29</v>
      </c>
      <c r="B8" s="3">
        <v>143640.70000000001</v>
      </c>
    </row>
    <row r="9" spans="1:2">
      <c r="A9" s="2" t="s">
        <v>45</v>
      </c>
      <c r="B9" s="3">
        <v>135078.20000000001</v>
      </c>
    </row>
    <row r="10" spans="1:2">
      <c r="A10" s="2" t="s">
        <v>24</v>
      </c>
      <c r="B10" s="3">
        <v>184693.8</v>
      </c>
    </row>
    <row r="11" spans="1:2">
      <c r="A11" s="2" t="s">
        <v>22</v>
      </c>
      <c r="B11" s="3">
        <v>127731.3</v>
      </c>
    </row>
    <row r="12" spans="1:2">
      <c r="A12" s="2" t="s">
        <v>19</v>
      </c>
      <c r="B12" s="3">
        <v>70964.899999999994</v>
      </c>
    </row>
    <row r="13" spans="1:2">
      <c r="A13" s="2" t="s">
        <v>32</v>
      </c>
      <c r="B13" s="3">
        <v>65315</v>
      </c>
    </row>
    <row r="14" spans="1:2">
      <c r="A14" s="2" t="s">
        <v>38</v>
      </c>
      <c r="B14" s="3">
        <v>138561.5</v>
      </c>
    </row>
    <row r="15" spans="1:2">
      <c r="A15" s="2" t="s">
        <v>39</v>
      </c>
      <c r="B15" s="3">
        <v>141229.4</v>
      </c>
    </row>
    <row r="16" spans="1:2">
      <c r="A16" s="2" t="s">
        <v>16</v>
      </c>
      <c r="B16" s="3">
        <v>305432.40000000002</v>
      </c>
    </row>
    <row r="17" spans="1:2">
      <c r="A17" s="2" t="s">
        <v>52</v>
      </c>
      <c r="B17" s="3">
        <v>177713.9</v>
      </c>
    </row>
    <row r="18" spans="1:2">
      <c r="A18" s="2" t="s">
        <v>43</v>
      </c>
      <c r="B18" s="3">
        <v>65964.899999999994</v>
      </c>
    </row>
    <row r="19" spans="1:2">
      <c r="A19" s="2" t="s">
        <v>36</v>
      </c>
      <c r="B19" s="3">
        <v>130601.59999999999</v>
      </c>
    </row>
    <row r="20" spans="1:2">
      <c r="A20" s="2" t="s">
        <v>34</v>
      </c>
      <c r="B20" s="3">
        <v>19341.7</v>
      </c>
    </row>
    <row r="21" spans="1:2">
      <c r="A21" s="2" t="s">
        <v>122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tabSelected="1" workbookViewId="0"/>
  </sheetViews>
  <sheetFormatPr defaultRowHeight="15"/>
  <cols>
    <col min="1" max="1" width="13.42578125" customWidth="1"/>
    <col min="3" max="3" width="16.28515625" customWidth="1"/>
    <col min="5" max="5" width="17.85546875" customWidth="1"/>
    <col min="6" max="6" width="16.85546875" customWidth="1"/>
    <col min="9" max="9" width="14" customWidth="1"/>
    <col min="13" max="13" width="13.28515625" customWidth="1"/>
    <col min="14" max="14" width="16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49</v>
      </c>
      <c r="B2" t="str">
        <f>LEFT(A2,2)</f>
        <v>TY</v>
      </c>
      <c r="C2" t="str">
        <f>VLOOKUP(B2,B$55:C$60,2)</f>
        <v>Tayota</v>
      </c>
      <c r="D2" t="str">
        <f>MID(A2,5,3)</f>
        <v>CAM</v>
      </c>
      <c r="E2" t="s">
        <v>96</v>
      </c>
      <c r="F2" t="str">
        <f>MID(A2,3,2)</f>
        <v>96</v>
      </c>
      <c r="G2">
        <f>IF(24-F2&lt;0,100-F2+24,24-F2)</f>
        <v>28</v>
      </c>
      <c r="H2">
        <v>114660.6</v>
      </c>
      <c r="I2">
        <f>H2/G2</f>
        <v>4095.0214285714287</v>
      </c>
      <c r="J2" t="s">
        <v>21</v>
      </c>
      <c r="K2" t="s">
        <v>50</v>
      </c>
      <c r="L2">
        <v>100000</v>
      </c>
      <c r="M2" t="str">
        <f>IF(H2&lt;=L2,"NOT COVERED","YES")</f>
        <v>YES</v>
      </c>
      <c r="N2" t="str">
        <f>CONCATENATE(B2,F2,D2,UPPER(LEFT(J2,3)),RIGHT(A2,3))</f>
        <v>TY96CAMGRE020</v>
      </c>
    </row>
    <row r="3" spans="1:14">
      <c r="A3" t="s">
        <v>79</v>
      </c>
      <c r="B3" t="str">
        <f>LEFT(A3,2)</f>
        <v>CR</v>
      </c>
      <c r="C3" t="str">
        <f>VLOOKUP(B3,B$55:C$60,2)</f>
        <v>Chrysler</v>
      </c>
      <c r="D3" t="str">
        <f>MID(A3,5,3)</f>
        <v>CAR</v>
      </c>
      <c r="E3" t="str">
        <f>VLOOKUP(D3,D$55:E$65,2)</f>
        <v>Camaro</v>
      </c>
      <c r="F3" t="str">
        <f>MID(A3,3,2)</f>
        <v>04</v>
      </c>
      <c r="G3">
        <f>IF(24-F3&lt;0,100-F3+24,24-F3)</f>
        <v>20</v>
      </c>
      <c r="H3">
        <v>72527.199999999997</v>
      </c>
      <c r="I3">
        <f>H3/G3</f>
        <v>3626.3599999999997</v>
      </c>
      <c r="J3" t="s">
        <v>18</v>
      </c>
      <c r="K3" t="s">
        <v>41</v>
      </c>
      <c r="L3">
        <v>75000</v>
      </c>
      <c r="M3" t="str">
        <f>IF(H3&lt;=L3,"NOT COVERED","YES")</f>
        <v>NOT COVERED</v>
      </c>
      <c r="N3" t="str">
        <f>CONCATENATE(B3,F3,D3,UPPER(LEFT(J3,3)),RIGHT(A3,3))</f>
        <v>CR04CARWHI047</v>
      </c>
    </row>
    <row r="4" spans="1:14">
      <c r="A4" t="s">
        <v>51</v>
      </c>
      <c r="B4" t="str">
        <f>LEFT(A4,2)</f>
        <v>TY</v>
      </c>
      <c r="C4" t="str">
        <f>VLOOKUP(B4,B$55:C$60,2)</f>
        <v>Tayota</v>
      </c>
      <c r="D4" t="str">
        <f>MID(A4,5,3)</f>
        <v>CAM</v>
      </c>
      <c r="E4" t="s">
        <v>96</v>
      </c>
      <c r="F4" t="str">
        <f>MID(A4,3,2)</f>
        <v>98</v>
      </c>
      <c r="G4">
        <f>IF(24-F4&lt;0,100-F4+24,24-F4)</f>
        <v>26</v>
      </c>
      <c r="H4">
        <v>93382.6</v>
      </c>
      <c r="I4">
        <f>H4/G4</f>
        <v>3591.6384615384618</v>
      </c>
      <c r="J4" t="s">
        <v>15</v>
      </c>
      <c r="K4" t="s">
        <v>52</v>
      </c>
      <c r="L4">
        <v>100000</v>
      </c>
      <c r="M4" t="str">
        <f>IF(H4&lt;=L4,"NOT COVERED","YES")</f>
        <v>NOT COVERED</v>
      </c>
      <c r="N4" t="str">
        <f>CONCATENATE(B4,F4,D4,UPPER(LEFT(J4,3)),RIGHT(A4,3))</f>
        <v>TY98CAMBLA021</v>
      </c>
    </row>
    <row r="5" spans="1:14">
      <c r="A5" t="s">
        <v>53</v>
      </c>
      <c r="B5" t="str">
        <f>LEFT(A5,2)</f>
        <v>TY</v>
      </c>
      <c r="C5" t="str">
        <f>VLOOKUP(B5,B$55:C$60,2)</f>
        <v>Tayota</v>
      </c>
      <c r="D5" t="str">
        <f>MID(A5,5,3)</f>
        <v>CAM</v>
      </c>
      <c r="E5" t="s">
        <v>96</v>
      </c>
      <c r="F5" t="str">
        <f>MID(A5,3,2)</f>
        <v>00</v>
      </c>
      <c r="G5">
        <f>IF(24-F5&lt;0,100-F5+24,24-F5)</f>
        <v>24</v>
      </c>
      <c r="H5">
        <v>85928</v>
      </c>
      <c r="I5">
        <f>H5/G5</f>
        <v>3580.3333333333335</v>
      </c>
      <c r="J5" t="s">
        <v>21</v>
      </c>
      <c r="K5" t="s">
        <v>26</v>
      </c>
      <c r="L5">
        <v>100000</v>
      </c>
      <c r="M5" t="str">
        <f>IF(H5&lt;=L5,"NOT COVERED","YES")</f>
        <v>NOT COVERED</v>
      </c>
      <c r="N5" t="str">
        <f>CONCATENATE(B5,F5,D5,UPPER(LEFT(J5,3)),RIGHT(A5,3))</f>
        <v>TY00CAMGRE022</v>
      </c>
    </row>
    <row r="6" spans="1:14">
      <c r="A6" t="s">
        <v>59</v>
      </c>
      <c r="B6" t="str">
        <f>LEFT(A6,2)</f>
        <v>TY</v>
      </c>
      <c r="C6" t="str">
        <f>VLOOKUP(B6,B$55:C$60,2)</f>
        <v>Tayota</v>
      </c>
      <c r="D6" t="str">
        <f>MID(A6,5,3)</f>
        <v>COR</v>
      </c>
      <c r="E6" t="str">
        <f>VLOOKUP(D6,D$55:E$65,2)</f>
        <v>Corvette</v>
      </c>
      <c r="F6" t="str">
        <f>MID(A6,3,2)</f>
        <v>03</v>
      </c>
      <c r="G6">
        <f>IF(24-F6&lt;0,100-F6+24,24-F6)</f>
        <v>21</v>
      </c>
      <c r="H6">
        <v>73444.399999999994</v>
      </c>
      <c r="I6">
        <f>H6/G6</f>
        <v>3497.3523809523808</v>
      </c>
      <c r="J6" t="s">
        <v>15</v>
      </c>
      <c r="K6" t="s">
        <v>58</v>
      </c>
      <c r="L6">
        <v>100000</v>
      </c>
      <c r="M6" t="str">
        <f>IF(H6&lt;=L6,"NOT COVERED","YES")</f>
        <v>NOT COVERED</v>
      </c>
      <c r="N6" t="str">
        <f>CONCATENATE(B6,F6,D6,UPPER(LEFT(J6,3)),RIGHT(A6,3))</f>
        <v>TY03CORBLA026</v>
      </c>
    </row>
    <row r="7" spans="1:14">
      <c r="A7" t="s">
        <v>47</v>
      </c>
      <c r="B7" t="str">
        <f>LEFT(A7,2)</f>
        <v>GM</v>
      </c>
      <c r="C7" t="str">
        <f>VLOOKUP(B7,B$55:C$60,2)</f>
        <v>General Moter</v>
      </c>
      <c r="D7" t="str">
        <f>MID(A7,5,3)</f>
        <v>SLV</v>
      </c>
      <c r="E7" t="str">
        <f>VLOOKUP(D7,D$55:E$65,2)</f>
        <v>silverado</v>
      </c>
      <c r="F7" t="str">
        <f>MID(A7,3,2)</f>
        <v>00</v>
      </c>
      <c r="G7">
        <f>IF(24-F7&lt;0,100-F7+24,24-F7)</f>
        <v>24</v>
      </c>
      <c r="H7">
        <v>80685.8</v>
      </c>
      <c r="I7">
        <f>H7/G7</f>
        <v>3361.9083333333333</v>
      </c>
      <c r="J7" t="s">
        <v>48</v>
      </c>
      <c r="K7" t="s">
        <v>36</v>
      </c>
      <c r="L7">
        <v>100000</v>
      </c>
      <c r="M7" t="str">
        <f>IF(H7&lt;=L7,"NOT COVERED","YES")</f>
        <v>NOT COVERED</v>
      </c>
      <c r="N7" t="str">
        <f>CONCATENATE(B7,F7,D7,UPPER(LEFT(J7,3)),RIGHT(A7,3))</f>
        <v>GM00SLVBLU019</v>
      </c>
    </row>
    <row r="8" spans="1:14">
      <c r="A8" t="s">
        <v>63</v>
      </c>
      <c r="B8" t="str">
        <f>LEFT(A8,2)</f>
        <v>HO</v>
      </c>
      <c r="C8" t="str">
        <f>VLOOKUP(B8,B$55:C$60,2)</f>
        <v>Honda</v>
      </c>
      <c r="D8" t="str">
        <f>MID(A8,5,3)</f>
        <v>CIV</v>
      </c>
      <c r="E8" t="str">
        <f>VLOOKUP(D8,D$55:E$65,2)</f>
        <v>Civic</v>
      </c>
      <c r="F8" t="str">
        <f>MID(A8,3,2)</f>
        <v>99</v>
      </c>
      <c r="G8">
        <f>IF(24-F8&lt;0,100-F8+24,24-F8)</f>
        <v>25</v>
      </c>
      <c r="H8">
        <v>82374</v>
      </c>
      <c r="I8">
        <f>H8/G8</f>
        <v>3294.96</v>
      </c>
      <c r="J8" t="s">
        <v>18</v>
      </c>
      <c r="K8" t="s">
        <v>38</v>
      </c>
      <c r="L8">
        <v>75000</v>
      </c>
      <c r="M8" t="str">
        <f>IF(H8&lt;=L8,"NOT COVERED","YES")</f>
        <v>YES</v>
      </c>
      <c r="N8" t="str">
        <f>CONCATENATE(B8,F8,D8,UPPER(LEFT(J8,3)),RIGHT(A8,3))</f>
        <v>HO99CIVWHI030</v>
      </c>
    </row>
    <row r="9" spans="1:14">
      <c r="A9" t="s">
        <v>74</v>
      </c>
      <c r="B9" t="str">
        <f>LEFT(A9,2)</f>
        <v>CR</v>
      </c>
      <c r="C9" t="str">
        <f>VLOOKUP(B9,B$55:C$60,2)</f>
        <v>Chrysler</v>
      </c>
      <c r="D9" t="str">
        <f>MID(A9,5,3)</f>
        <v>PTC</v>
      </c>
      <c r="E9" t="str">
        <f>VLOOKUP(D9,D$55:E$65,2)</f>
        <v>PT Cruiser</v>
      </c>
      <c r="F9" t="str">
        <f>MID(A9,3,2)</f>
        <v>04</v>
      </c>
      <c r="G9">
        <f>IF(24-F9&lt;0,100-F9+24,24-F9)</f>
        <v>20</v>
      </c>
      <c r="H9">
        <v>64542</v>
      </c>
      <c r="I9">
        <f>H9/G9</f>
        <v>3227.1</v>
      </c>
      <c r="J9" t="s">
        <v>48</v>
      </c>
      <c r="K9" t="s">
        <v>16</v>
      </c>
      <c r="L9">
        <v>75000</v>
      </c>
      <c r="M9" t="str">
        <f>IF(H9&lt;=L9,"NOT COVERED","YES")</f>
        <v>NOT COVERED</v>
      </c>
      <c r="N9" t="str">
        <f>CONCATENATE(B9,F9,D9,UPPER(LEFT(J9,3)),RIGHT(A9,3))</f>
        <v>CR04PTCBLU042</v>
      </c>
    </row>
    <row r="10" spans="1:14">
      <c r="A10" t="s">
        <v>78</v>
      </c>
      <c r="B10" t="str">
        <f>LEFT(A10,2)</f>
        <v>CR</v>
      </c>
      <c r="C10" t="str">
        <f>VLOOKUP(B10,B$55:C$60,2)</f>
        <v>Chrysler</v>
      </c>
      <c r="D10" t="str">
        <f>MID(A10,5,3)</f>
        <v>CAR</v>
      </c>
      <c r="E10" t="str">
        <f>VLOOKUP(D10,D$55:E$65,2)</f>
        <v>Camaro</v>
      </c>
      <c r="F10" t="str">
        <f>MID(A10,3,2)</f>
        <v>00</v>
      </c>
      <c r="G10">
        <f>IF(24-F10&lt;0,100-F10+24,24-F10)</f>
        <v>24</v>
      </c>
      <c r="H10">
        <v>77243.100000000006</v>
      </c>
      <c r="I10">
        <f>H10/G10</f>
        <v>3218.4625000000001</v>
      </c>
      <c r="J10" t="s">
        <v>15</v>
      </c>
      <c r="K10" t="s">
        <v>24</v>
      </c>
      <c r="L10">
        <v>75000</v>
      </c>
      <c r="M10" t="str">
        <f>IF(H10&lt;=L10,"NOT COVERED","YES")</f>
        <v>YES</v>
      </c>
      <c r="N10" t="str">
        <f>CONCATENATE(B10,F10,D10,UPPER(LEFT(J10,3)),RIGHT(A10,3))</f>
        <v>CR00CARBLA046</v>
      </c>
    </row>
    <row r="11" spans="1:14">
      <c r="A11" t="s">
        <v>55</v>
      </c>
      <c r="B11" t="str">
        <f>LEFT(A11,2)</f>
        <v>TY</v>
      </c>
      <c r="C11" t="str">
        <f>VLOOKUP(B11,B$55:C$60,2)</f>
        <v>Tayota</v>
      </c>
      <c r="D11" t="str">
        <f>MID(A11,5,3)</f>
        <v>CAM</v>
      </c>
      <c r="E11" t="s">
        <v>96</v>
      </c>
      <c r="F11" t="str">
        <f>MID(A11,3,2)</f>
        <v>09</v>
      </c>
      <c r="G11">
        <f>IF(24-F11&lt;0,100-F11+24,24-F11)</f>
        <v>15</v>
      </c>
      <c r="H11">
        <v>48114.2</v>
      </c>
      <c r="I11">
        <f>H11/G11</f>
        <v>3207.6133333333332</v>
      </c>
      <c r="J11" t="s">
        <v>18</v>
      </c>
      <c r="K11" t="s">
        <v>29</v>
      </c>
      <c r="L11">
        <v>100000</v>
      </c>
      <c r="M11" t="str">
        <f>IF(H11&lt;=L11,"NOT COVERED","YES")</f>
        <v>NOT COVERED</v>
      </c>
      <c r="N11" t="str">
        <f>CONCATENATE(B11,F11,D11,UPPER(LEFT(J11,3)),RIGHT(A11,3))</f>
        <v>TY09CAMWHI024</v>
      </c>
    </row>
    <row r="12" spans="1:14">
      <c r="A12" t="s">
        <v>46</v>
      </c>
      <c r="B12" t="str">
        <f>LEFT(A12,2)</f>
        <v>GM</v>
      </c>
      <c r="C12" t="str">
        <f>VLOOKUP(B12,B$55:C$60,2)</f>
        <v>General Moter</v>
      </c>
      <c r="D12" t="str">
        <f>MID(A12,5,3)</f>
        <v>SLV</v>
      </c>
      <c r="E12" t="str">
        <f>VLOOKUP(D12,D$55:E$65,2)</f>
        <v>silverado</v>
      </c>
      <c r="F12" t="str">
        <f>MID(A12,3,2)</f>
        <v>98</v>
      </c>
      <c r="G12">
        <f>IF(24-F12&lt;0,100-F12+24,24-F12)</f>
        <v>26</v>
      </c>
      <c r="H12">
        <v>83162.7</v>
      </c>
      <c r="I12">
        <f>H12/G12</f>
        <v>3198.5653846153846</v>
      </c>
      <c r="J12" t="s">
        <v>15</v>
      </c>
      <c r="K12" t="s">
        <v>39</v>
      </c>
      <c r="L12">
        <v>100000</v>
      </c>
      <c r="M12" t="str">
        <f>IF(H12&lt;=L12,"NOT COVERED","YES")</f>
        <v>NOT COVERED</v>
      </c>
      <c r="N12" t="str">
        <f>CONCATENATE(B12,F12,D12,UPPER(LEFT(J12,3)),RIGHT(A12,3))</f>
        <v>GM98SLVBLA018</v>
      </c>
    </row>
    <row r="13" spans="1:14">
      <c r="A13" t="s">
        <v>120</v>
      </c>
      <c r="B13" t="str">
        <f>LEFT(A13,2)</f>
        <v>HO</v>
      </c>
      <c r="C13" t="str">
        <f>VLOOKUP(B13,B$55:C$60,2)</f>
        <v>Honda</v>
      </c>
      <c r="D13" t="str">
        <f>MID(A13,5,3)</f>
        <v>ODY</v>
      </c>
      <c r="E13" t="str">
        <f>VLOOKUP(D13,D$55:E$65,2)</f>
        <v>Odyssey</v>
      </c>
      <c r="F13" t="str">
        <f>MID(A13,3,2)</f>
        <v>05</v>
      </c>
      <c r="G13">
        <f>IF(24-F13&lt;0,100-F13+24,24-F13)</f>
        <v>19</v>
      </c>
      <c r="H13">
        <v>60389.5</v>
      </c>
      <c r="I13">
        <f>H13/G13</f>
        <v>3178.3947368421054</v>
      </c>
      <c r="J13" t="s">
        <v>18</v>
      </c>
      <c r="K13" t="s">
        <v>29</v>
      </c>
      <c r="L13">
        <v>100000</v>
      </c>
      <c r="M13" t="str">
        <f>IF(H13&lt;=L13,"NOT COVERED","YES")</f>
        <v>NOT COVERED</v>
      </c>
      <c r="N13" t="str">
        <f>CONCATENATE(B13,F13,D13,UPPER(LEFT(J13,3)),RIGHT(A13,3))</f>
        <v>HO05ODYWHI037</v>
      </c>
    </row>
    <row r="14" spans="1:14">
      <c r="A14" t="s">
        <v>77</v>
      </c>
      <c r="B14" t="str">
        <f>LEFT(A14,2)</f>
        <v>CR</v>
      </c>
      <c r="C14" t="str">
        <f>VLOOKUP(B14,B$55:C$60,2)</f>
        <v>Chrysler</v>
      </c>
      <c r="D14" t="str">
        <f>MID(A14,5,3)</f>
        <v>CAR</v>
      </c>
      <c r="E14" t="str">
        <f>VLOOKUP(D14,D$55:E$65,2)</f>
        <v>Camaro</v>
      </c>
      <c r="F14" t="str">
        <f>MID(A14,3,2)</f>
        <v>99</v>
      </c>
      <c r="G14">
        <f>IF(24-F14&lt;0,100-F14+24,24-F14)</f>
        <v>25</v>
      </c>
      <c r="H14">
        <v>79420.600000000006</v>
      </c>
      <c r="I14">
        <f>H14/G14</f>
        <v>3176.8240000000001</v>
      </c>
      <c r="J14" t="s">
        <v>21</v>
      </c>
      <c r="K14" t="s">
        <v>45</v>
      </c>
      <c r="L14">
        <v>75000</v>
      </c>
      <c r="M14" t="str">
        <f>IF(H14&lt;=L14,"NOT COVERED","YES")</f>
        <v>YES</v>
      </c>
      <c r="N14" t="str">
        <f>CONCATENATE(B14,F14,D14,UPPER(LEFT(J14,3)),RIGHT(A14,3))</f>
        <v>CR99CARGRE045</v>
      </c>
    </row>
    <row r="15" spans="1:14">
      <c r="A15" t="s">
        <v>54</v>
      </c>
      <c r="B15" t="str">
        <f>LEFT(A15,2)</f>
        <v>TY</v>
      </c>
      <c r="C15" t="str">
        <f>VLOOKUP(B15,B$55:C$60,2)</f>
        <v>Tayota</v>
      </c>
      <c r="D15" t="str">
        <f>MID(A15,5,3)</f>
        <v>CAM</v>
      </c>
      <c r="E15" t="s">
        <v>96</v>
      </c>
      <c r="F15" t="str">
        <f>MID(A15,3,2)</f>
        <v>02</v>
      </c>
      <c r="G15">
        <f>IF(24-F15&lt;0,100-F15+24,24-F15)</f>
        <v>22</v>
      </c>
      <c r="H15">
        <v>67829.100000000006</v>
      </c>
      <c r="I15">
        <f>H15/G15</f>
        <v>3083.1409090909092</v>
      </c>
      <c r="J15" t="s">
        <v>15</v>
      </c>
      <c r="K15" t="s">
        <v>16</v>
      </c>
      <c r="L15">
        <v>100000</v>
      </c>
      <c r="M15" t="str">
        <f>IF(H15&lt;=L15,"NOT COVERED","YES")</f>
        <v>NOT COVERED</v>
      </c>
      <c r="N15" t="str">
        <f>CONCATENATE(B15,F15,D15,UPPER(LEFT(J15,3)),RIGHT(A15,3))</f>
        <v>TY02CAMBLA023</v>
      </c>
    </row>
    <row r="16" spans="1:14">
      <c r="A16" t="s">
        <v>64</v>
      </c>
      <c r="B16" t="str">
        <f>LEFT(A16,2)</f>
        <v>HO</v>
      </c>
      <c r="C16" t="str">
        <f>VLOOKUP(B16,B$55:C$60,2)</f>
        <v>Honda</v>
      </c>
      <c r="D16" t="str">
        <f>MID(A16,5,3)</f>
        <v>CIV</v>
      </c>
      <c r="E16" t="str">
        <f>VLOOKUP(D16,D$55:E$65,2)</f>
        <v>Civic</v>
      </c>
      <c r="F16" t="str">
        <f>MID(A16,3,2)</f>
        <v>01</v>
      </c>
      <c r="G16">
        <f>IF(24-F16&lt;0,100-F16+24,24-F16)</f>
        <v>23</v>
      </c>
      <c r="H16">
        <v>69891.899999999994</v>
      </c>
      <c r="I16">
        <f>H16/G16</f>
        <v>3038.7782608695647</v>
      </c>
      <c r="J16" t="s">
        <v>48</v>
      </c>
      <c r="K16" t="s">
        <v>24</v>
      </c>
      <c r="L16">
        <v>75000</v>
      </c>
      <c r="M16" t="str">
        <f>IF(H16&lt;=L16,"NOT COVERED","YES")</f>
        <v>NOT COVERED</v>
      </c>
      <c r="N16" t="str">
        <f>CONCATENATE(B16,F16,D16,UPPER(LEFT(J16,3)),RIGHT(A16,3))</f>
        <v>HO01CIVBLU031</v>
      </c>
    </row>
    <row r="17" spans="1:14">
      <c r="A17" t="s">
        <v>70</v>
      </c>
      <c r="B17" t="str">
        <f>LEFT(A17,2)</f>
        <v>HO</v>
      </c>
      <c r="C17" t="str">
        <f>VLOOKUP(B17,B$55:C$60,2)</f>
        <v>Honda</v>
      </c>
      <c r="D17" t="str">
        <f>MID(A17,5,3)</f>
        <v>ODY</v>
      </c>
      <c r="E17" t="str">
        <f>VLOOKUP(D17,D$55:E$65,2)</f>
        <v>Odyssey</v>
      </c>
      <c r="F17" t="str">
        <f>MID(A17,3,2)</f>
        <v>07</v>
      </c>
      <c r="G17">
        <f>IF(24-F17&lt;0,100-F17+24,24-F17)</f>
        <v>17</v>
      </c>
      <c r="H17">
        <v>50854.1</v>
      </c>
      <c r="I17">
        <f>H17/G17</f>
        <v>2991.4176470588236</v>
      </c>
      <c r="J17" t="s">
        <v>15</v>
      </c>
      <c r="K17" t="s">
        <v>52</v>
      </c>
      <c r="L17">
        <v>100000</v>
      </c>
      <c r="M17" t="str">
        <f>IF(H17&lt;=L17,"NOT COVERED","YES")</f>
        <v>NOT COVERED</v>
      </c>
      <c r="N17" t="str">
        <f>CONCATENATE(B17,F17,D17,UPPER(LEFT(J17,3)),RIGHT(A17,3))</f>
        <v>HO07ODYBLA038</v>
      </c>
    </row>
    <row r="18" spans="1:14">
      <c r="A18" t="s">
        <v>72</v>
      </c>
      <c r="B18" t="str">
        <f>LEFT(A18,2)</f>
        <v>HO</v>
      </c>
      <c r="C18" t="str">
        <f>VLOOKUP(B18,B$55:C$60,2)</f>
        <v>Honda</v>
      </c>
      <c r="D18" t="str">
        <f>MID(A18,6,3)</f>
        <v>ODY</v>
      </c>
      <c r="E18" t="str">
        <f>VLOOKUP(D18,D$55:E$65,2)</f>
        <v>Odyssey</v>
      </c>
      <c r="F18" t="str">
        <f>MID(A18,3,2)</f>
        <v>01</v>
      </c>
      <c r="G18">
        <f>IF(24-F18&lt;0,100-F18+24,24-F18)</f>
        <v>23</v>
      </c>
      <c r="H18">
        <v>68658.899999999994</v>
      </c>
      <c r="I18">
        <f>H18/G18</f>
        <v>2985.1695652173912</v>
      </c>
      <c r="J18" t="s">
        <v>15</v>
      </c>
      <c r="K18" t="s">
        <v>16</v>
      </c>
      <c r="L18">
        <v>100000</v>
      </c>
      <c r="M18" t="str">
        <f>IF(H18&lt;=L18,"NOT COVERED","YES")</f>
        <v>NOT COVERED</v>
      </c>
      <c r="N18" t="str">
        <f>CONCATENATE(B18,F18,D18,UPPER(LEFT(J18,3)),RIGHT(A18,3))</f>
        <v>HO01ODYBLA040</v>
      </c>
    </row>
    <row r="19" spans="1:14">
      <c r="A19" t="s">
        <v>56</v>
      </c>
      <c r="B19" t="str">
        <f>LEFT(A19,2)</f>
        <v>TY</v>
      </c>
      <c r="C19" t="str">
        <f>VLOOKUP(B19,B$55:C$60,2)</f>
        <v>Tayota</v>
      </c>
      <c r="D19" t="str">
        <f>MID(A19,5,3)</f>
        <v>COR</v>
      </c>
      <c r="E19" t="str">
        <f>VLOOKUP(D19,D$55:E$65,2)</f>
        <v>Corvette</v>
      </c>
      <c r="F19" t="str">
        <f>MID(A19,3,2)</f>
        <v>02</v>
      </c>
      <c r="G19">
        <f>IF(24-F19&lt;0,100-F19+24,24-F19)</f>
        <v>22</v>
      </c>
      <c r="H19">
        <v>64467.4</v>
      </c>
      <c r="I19">
        <f>H19/G19</f>
        <v>2930.3363636363638</v>
      </c>
      <c r="J19" t="s">
        <v>57</v>
      </c>
      <c r="K19" t="s">
        <v>58</v>
      </c>
      <c r="L19">
        <v>100000</v>
      </c>
      <c r="M19" t="str">
        <f>IF(H19&lt;=L19,"NOT COVERED","YES")</f>
        <v>NOT COVERED</v>
      </c>
      <c r="N19" t="str">
        <f>CONCATENATE(B19,F19,D19,UPPER(LEFT(J19,3)),RIGHT(A19,3))</f>
        <v>TY02CORRED025</v>
      </c>
    </row>
    <row r="20" spans="1:14">
      <c r="A20" t="s">
        <v>27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06</v>
      </c>
      <c r="G20">
        <f>IF(24-F20&lt;0,100-F20+24,24-F20)</f>
        <v>18</v>
      </c>
      <c r="H20">
        <v>52229.5</v>
      </c>
      <c r="I20">
        <f>H20/G20</f>
        <v>2901.6388888888887</v>
      </c>
      <c r="J20" t="s">
        <v>21</v>
      </c>
      <c r="K20" t="s">
        <v>22</v>
      </c>
      <c r="L20">
        <v>75000</v>
      </c>
      <c r="M20" t="str">
        <f>IF(H20&lt;=L20,"NOT COVERED","YES")</f>
        <v>NOT COVERED</v>
      </c>
      <c r="N20" t="str">
        <f>CONCATENATE(B20,F20,D20,UPPER(LEFT(J20,3)),RIGHT(A20,3))</f>
        <v>FD06FCSGRE007</v>
      </c>
    </row>
    <row r="21" spans="1:14">
      <c r="A21" t="s">
        <v>20</v>
      </c>
      <c r="B21" t="str">
        <f>LEFT(A21,2)</f>
        <v>FD</v>
      </c>
      <c r="C21" t="str">
        <f>VLOOKUP(B21,B$55:C$60,2)</f>
        <v>Ford</v>
      </c>
      <c r="D21" t="str">
        <f>MID(A21,5,3)</f>
        <v>MTG</v>
      </c>
      <c r="E21" t="str">
        <f>VLOOKUP(D21,D$55:E$65,2)</f>
        <v>Mustang</v>
      </c>
      <c r="F21" t="str">
        <f>MID(A21,3,2)</f>
        <v>08</v>
      </c>
      <c r="G21">
        <f>IF(24-F21&lt;0,100-F21+24,24-F21)</f>
        <v>16</v>
      </c>
      <c r="H21">
        <v>44946.5</v>
      </c>
      <c r="I21">
        <f>H21/G21</f>
        <v>2809.15625</v>
      </c>
      <c r="J21" t="s">
        <v>21</v>
      </c>
      <c r="K21" t="s">
        <v>22</v>
      </c>
      <c r="L21">
        <v>50000</v>
      </c>
      <c r="M21" t="str">
        <f>IF(H21&lt;=L21,"NOT COVERED","YES")</f>
        <v>NOT COVERED</v>
      </c>
      <c r="N21" t="str">
        <f>CONCATENATE(B21,F21,D21,UPPER(LEFT(J21,3)),RIGHT(A21,3))</f>
        <v>FD08MTGGRE003</v>
      </c>
    </row>
    <row r="22" spans="1:14">
      <c r="A22" t="s">
        <v>71</v>
      </c>
      <c r="B22" t="str">
        <f>LEFT(A22,2)</f>
        <v>HO</v>
      </c>
      <c r="C22" t="str">
        <f>VLOOKUP(B22,B$55:C$60,2)</f>
        <v>Honda</v>
      </c>
      <c r="D22" t="str">
        <f>MID(A22,5,3)</f>
        <v>ODY</v>
      </c>
      <c r="E22" t="str">
        <f>VLOOKUP(D22,D$55:E$65,2)</f>
        <v>Odyssey</v>
      </c>
      <c r="F22" t="str">
        <f>MID(A22,3,2)</f>
        <v>08</v>
      </c>
      <c r="G22">
        <f>IF(24-F22&lt;0,100-F22+24,24-F22)</f>
        <v>16</v>
      </c>
      <c r="H22">
        <v>42504.6</v>
      </c>
      <c r="I22">
        <f>H22/G22</f>
        <v>2656.5374999999999</v>
      </c>
      <c r="J22" t="s">
        <v>18</v>
      </c>
      <c r="K22" t="s">
        <v>38</v>
      </c>
      <c r="L22">
        <v>100000</v>
      </c>
      <c r="M22" t="str">
        <f>IF(H22&lt;=L22,"NOT COVERED","YES")</f>
        <v>NOT COVERED</v>
      </c>
      <c r="N22" t="str">
        <f>CONCATENATE(B22,F22,D22,UPPER(LEFT(J22,3)),RIGHT(A22,3))</f>
        <v>HO08ODYWHI039</v>
      </c>
    </row>
    <row r="23" spans="1:14">
      <c r="A23" t="s">
        <v>80</v>
      </c>
      <c r="B23" t="str">
        <f>LEFT(A23,2)</f>
        <v>CR</v>
      </c>
      <c r="C23" t="str">
        <f>VLOOKUP(B23,B$55:C$60,2)</f>
        <v>Chrysler</v>
      </c>
      <c r="D23" t="str">
        <f>MID(A23,5,3)</f>
        <v>CAR</v>
      </c>
      <c r="E23" t="str">
        <f>VLOOKUP(D23,D$55:E$65,2)</f>
        <v>Camaro</v>
      </c>
      <c r="F23" t="str">
        <f>MID(A23,3,2)</f>
        <v>04</v>
      </c>
      <c r="G23">
        <f>IF(24-F23&lt;0,100-F23+24,24-F23)</f>
        <v>20</v>
      </c>
      <c r="H23">
        <v>52699.4</v>
      </c>
      <c r="I23">
        <f>H23/G23</f>
        <v>2634.9700000000003</v>
      </c>
      <c r="J23" t="s">
        <v>57</v>
      </c>
      <c r="K23" t="s">
        <v>41</v>
      </c>
      <c r="L23">
        <v>75000</v>
      </c>
      <c r="M23" t="str">
        <f>IF(H23&lt;=L23,"NOT COVERED","YES")</f>
        <v>NOT COVERED</v>
      </c>
      <c r="N23" t="str">
        <f>CONCATENATE(B23,F23,D23,UPPER(LEFT(J23,3)),RIGHT(A23,3))</f>
        <v>CR04CARRED048</v>
      </c>
    </row>
    <row r="24" spans="1:14">
      <c r="A24" t="s">
        <v>118</v>
      </c>
      <c r="B24" t="str">
        <f>LEFT(A24,2)</f>
        <v>FD</v>
      </c>
      <c r="C24" t="str">
        <f>VLOOKUP(B24,B$55:C$60,2)</f>
        <v>Ford</v>
      </c>
      <c r="D24" t="str">
        <f>MID(A24,5,3)</f>
        <v>FCS</v>
      </c>
      <c r="E24" t="str">
        <f>VLOOKUP(D24,D$55:E$65,2)</f>
        <v>Focus</v>
      </c>
      <c r="F24" t="str">
        <f>MID(A24,3,2)</f>
        <v>06</v>
      </c>
      <c r="G24">
        <f>IF(24-F24&lt;0,100-F24+24,24-F24)</f>
        <v>18</v>
      </c>
      <c r="H24">
        <v>46311.4</v>
      </c>
      <c r="I24">
        <f>H24/G24</f>
        <v>2572.8555555555558</v>
      </c>
      <c r="J24" t="s">
        <v>21</v>
      </c>
      <c r="K24" t="s">
        <v>26</v>
      </c>
      <c r="L24">
        <v>75000</v>
      </c>
      <c r="M24" t="str">
        <f>IF(H24&lt;=L24,"NOT COVERED","YES")</f>
        <v>NOT COVERED</v>
      </c>
      <c r="N24" t="str">
        <f>CONCATENATE(B24,F24,D24,UPPER(LEFT(J24,3)),RIGHT(A24,3))</f>
        <v>FD06FCSGRE006</v>
      </c>
    </row>
    <row r="25" spans="1:14">
      <c r="A25" t="s">
        <v>30</v>
      </c>
      <c r="B25" t="str">
        <f>LEFT(A25,2)</f>
        <v>FD</v>
      </c>
      <c r="C25" t="str">
        <f>VLOOKUP(B25,B$55:C$60,2)</f>
        <v>Ford</v>
      </c>
      <c r="D25" t="str">
        <f>MID(A25,5,3)</f>
        <v>FCS</v>
      </c>
      <c r="E25" t="str">
        <f>VLOOKUP(D25,D$55:E$65,2)</f>
        <v>Focus</v>
      </c>
      <c r="F25" t="str">
        <f>MID(A25,3,2)</f>
        <v>13</v>
      </c>
      <c r="G25">
        <f>IF(24-F25&lt;0,100-F25+24,24-F25)</f>
        <v>11</v>
      </c>
      <c r="H25">
        <v>27637.1</v>
      </c>
      <c r="I25">
        <f>H25/G25</f>
        <v>2512.4636363636364</v>
      </c>
      <c r="J25" t="s">
        <v>15</v>
      </c>
      <c r="K25" t="s">
        <v>16</v>
      </c>
      <c r="L25">
        <v>75000</v>
      </c>
      <c r="M25" t="str">
        <f>IF(H25&lt;=L25,"NOT COVERED","YES")</f>
        <v>NOT COVERED</v>
      </c>
      <c r="N25" t="str">
        <f>CONCATENATE(B25,F25,D25,UPPER(LEFT(J25,3)),RIGHT(A25,3))</f>
        <v>FD13FCSBLA009</v>
      </c>
    </row>
    <row r="26" spans="1:14">
      <c r="A26" t="s">
        <v>31</v>
      </c>
      <c r="B26" t="str">
        <f>LEFT(A26,2)</f>
        <v>FD</v>
      </c>
      <c r="C26" t="str">
        <f>VLOOKUP(B26,B$55:C$60,2)</f>
        <v>Ford</v>
      </c>
      <c r="D26" t="str">
        <f>MID(A26,5,3)</f>
        <v>FCS</v>
      </c>
      <c r="E26" t="str">
        <f>VLOOKUP(D26,D$55:E$65,2)</f>
        <v>Focus</v>
      </c>
      <c r="F26" t="str">
        <f>MID(A26,3,2)</f>
        <v>13</v>
      </c>
      <c r="G26">
        <f>IF(24-F26&lt;0,100-F26+24,24-F26)</f>
        <v>11</v>
      </c>
      <c r="H26">
        <v>27534.799999999999</v>
      </c>
      <c r="I26">
        <f>H26/G26</f>
        <v>2503.1636363636362</v>
      </c>
      <c r="J26" t="s">
        <v>18</v>
      </c>
      <c r="K26" t="s">
        <v>32</v>
      </c>
      <c r="L26">
        <v>75000</v>
      </c>
      <c r="M26" t="str">
        <f>IF(H26&lt;=L26,"NOT COVERED","YES")</f>
        <v>NOT COVERED</v>
      </c>
      <c r="N26" t="str">
        <f>CONCATENATE(B26,F26,D26,UPPER(LEFT(J26,3)),RIGHT(A26,3))</f>
        <v>FD13FCSWHI010</v>
      </c>
    </row>
    <row r="27" spans="1:14">
      <c r="A27" t="s">
        <v>17</v>
      </c>
      <c r="B27" t="str">
        <f>LEFT(A27,2)</f>
        <v>FD</v>
      </c>
      <c r="C27" t="str">
        <f>VLOOKUP(B27,B$55:C$60,2)</f>
        <v>Ford</v>
      </c>
      <c r="D27" t="str">
        <f>MID(A27,5,3)</f>
        <v>MTG</v>
      </c>
      <c r="E27" t="str">
        <f>VLOOKUP(D27,D$55:E$65,2)</f>
        <v>Mustang</v>
      </c>
      <c r="F27" t="str">
        <f>MID(A27,3,2)</f>
        <v>06</v>
      </c>
      <c r="G27">
        <f>IF(24-F27&lt;0,100-F27+24,24-F27)</f>
        <v>18</v>
      </c>
      <c r="H27">
        <v>44974.8</v>
      </c>
      <c r="I27">
        <f>H27/G27</f>
        <v>2498.6000000000004</v>
      </c>
      <c r="J27" t="s">
        <v>18</v>
      </c>
      <c r="K27" t="s">
        <v>19</v>
      </c>
      <c r="L27">
        <v>50000</v>
      </c>
      <c r="M27" t="str">
        <f>IF(H27&lt;=L27,"NOT COVERED","YES")</f>
        <v>NOT COVERED</v>
      </c>
      <c r="N27" t="str">
        <f>CONCATENATE(B27,F27,D27,UPPER(LEFT(J27,3)),RIGHT(A27,3))</f>
        <v>FD06MTGWHI002</v>
      </c>
    </row>
    <row r="28" spans="1:14">
      <c r="A28" t="s">
        <v>75</v>
      </c>
      <c r="B28" t="str">
        <f>LEFT(A28,2)</f>
        <v>CR</v>
      </c>
      <c r="C28" t="str">
        <f>VLOOKUP(B28,B$55:C$60,2)</f>
        <v>Chrysler</v>
      </c>
      <c r="D28" t="str">
        <f>MID(A28,5,3)</f>
        <v>PTC</v>
      </c>
      <c r="E28" t="str">
        <f>VLOOKUP(D28,D$55:E$65,2)</f>
        <v>PT Cruiser</v>
      </c>
      <c r="F28" t="str">
        <f>MID(A28,3,2)</f>
        <v>07</v>
      </c>
      <c r="G28">
        <f>IF(24-F28&lt;0,100-F28+24,24-F28)</f>
        <v>17</v>
      </c>
      <c r="H28">
        <v>42074.2</v>
      </c>
      <c r="I28">
        <f>H28/G28</f>
        <v>2474.9529411764706</v>
      </c>
      <c r="J28" t="s">
        <v>21</v>
      </c>
      <c r="K28" t="s">
        <v>58</v>
      </c>
      <c r="L28">
        <v>75000</v>
      </c>
      <c r="M28" t="str">
        <f>IF(H28&lt;=L28,"NOT COVERED","YES")</f>
        <v>NOT COVERED</v>
      </c>
      <c r="N28" t="str">
        <f>CONCATENATE(B28,F28,D28,UPPER(LEFT(J28,3)),RIGHT(A28,3))</f>
        <v>CR07PTCGRE043</v>
      </c>
    </row>
    <row r="29" spans="1:14">
      <c r="A29" t="s">
        <v>61</v>
      </c>
      <c r="B29" t="str">
        <f>LEFT(A29,2)</f>
        <v>TY</v>
      </c>
      <c r="C29" t="str">
        <f>VLOOKUP(B29,B$55:C$60,2)</f>
        <v>Tayota</v>
      </c>
      <c r="D29" t="str">
        <f>MID(A29,5,3)</f>
        <v>COR</v>
      </c>
      <c r="E29" t="str">
        <f>VLOOKUP(D29,D$55:E$65,2)</f>
        <v>Corvette</v>
      </c>
      <c r="F29" t="str">
        <f>MID(A29,3,2)</f>
        <v>12</v>
      </c>
      <c r="G29">
        <f>IF(24-F29&lt;0,100-F29+24,24-F29)</f>
        <v>12</v>
      </c>
      <c r="H29">
        <v>29601.9</v>
      </c>
      <c r="I29">
        <f>H29/G29</f>
        <v>2466.8250000000003</v>
      </c>
      <c r="J29" t="s">
        <v>15</v>
      </c>
      <c r="K29" t="s">
        <v>39</v>
      </c>
      <c r="L29">
        <v>100000</v>
      </c>
      <c r="M29" t="str">
        <f>IF(H29&lt;=L29,"NOT COVERED","YES")</f>
        <v>NOT COVERED</v>
      </c>
      <c r="N29" t="str">
        <f>CONCATENATE(B29,F29,D29,UPPER(LEFT(J29,3)),RIGHT(A29,3))</f>
        <v>TY12CORBLA028</v>
      </c>
    </row>
    <row r="30" spans="1:14">
      <c r="A30" t="s">
        <v>66</v>
      </c>
      <c r="B30" t="str">
        <f>LEFT(A30,2)</f>
        <v>HO</v>
      </c>
      <c r="C30" t="str">
        <f>VLOOKUP(B30,B$55:C$60,2)</f>
        <v>Honda</v>
      </c>
      <c r="D30" t="str">
        <f>MID(A30,5,3)</f>
        <v>CIV</v>
      </c>
      <c r="E30" t="str">
        <f>VLOOKUP(D30,D$55:E$65,2)</f>
        <v>Civic</v>
      </c>
      <c r="F30" t="str">
        <f>MID(A30,3,2)</f>
        <v>10</v>
      </c>
      <c r="G30">
        <f>IF(24-F30&lt;0,100-F30+24,24-F30)</f>
        <v>14</v>
      </c>
      <c r="H30">
        <v>33477.199999999997</v>
      </c>
      <c r="I30">
        <f>H30/G30</f>
        <v>2391.2285714285713</v>
      </c>
      <c r="J30" t="s">
        <v>15</v>
      </c>
      <c r="K30" t="s">
        <v>52</v>
      </c>
      <c r="L30">
        <v>75000</v>
      </c>
      <c r="M30" t="str">
        <f>IF(H30&lt;=L30,"NOT COVERED","YES")</f>
        <v>NOT COVERED</v>
      </c>
      <c r="N30" t="str">
        <f>CONCATENATE(B30,F30,D30,UPPER(LEFT(J30,3)),RIGHT(A30,3))</f>
        <v>HO10CIVBLA033</v>
      </c>
    </row>
    <row r="31" spans="1:14">
      <c r="A31" t="s">
        <v>67</v>
      </c>
      <c r="B31" t="str">
        <f>LEFT(A31,2)</f>
        <v>HO</v>
      </c>
      <c r="C31" t="str">
        <f>VLOOKUP(B31,B$55:C$60,2)</f>
        <v>Honda</v>
      </c>
      <c r="D31" t="str">
        <f>MID(A31,5,3)</f>
        <v>CIV</v>
      </c>
      <c r="E31" t="str">
        <f>VLOOKUP(D31,D$55:E$65,2)</f>
        <v>Civic</v>
      </c>
      <c r="F31" t="str">
        <f>MID(A31,3,2)</f>
        <v>11</v>
      </c>
      <c r="G31">
        <f>IF(24-F31&lt;0,100-F31+24,24-F31)</f>
        <v>13</v>
      </c>
      <c r="H31">
        <v>30555.3</v>
      </c>
      <c r="I31">
        <f>H31/G31</f>
        <v>2350.4076923076923</v>
      </c>
      <c r="J31" t="s">
        <v>15</v>
      </c>
      <c r="K31" t="s">
        <v>22</v>
      </c>
      <c r="L31">
        <v>75000</v>
      </c>
      <c r="M31" t="str">
        <f>IF(H31&lt;=L31,"NOT COVERED","YES")</f>
        <v>NOT COVERED</v>
      </c>
      <c r="N31" t="str">
        <f>CONCATENATE(B31,F31,D31,UPPER(LEFT(J31,3)),RIGHT(A31,3))</f>
        <v>HO11CIVBLA034</v>
      </c>
    </row>
    <row r="32" spans="1:14">
      <c r="A32" t="s">
        <v>23</v>
      </c>
      <c r="B32" t="str">
        <f>LEFT(A32,2)</f>
        <v>FD</v>
      </c>
      <c r="C32" t="str">
        <f>VLOOKUP(B32,B$55:C$60,2)</f>
        <v>Ford</v>
      </c>
      <c r="D32" t="str">
        <f>MID(A32,5,3)</f>
        <v>MTG</v>
      </c>
      <c r="E32" t="str">
        <f>VLOOKUP(D32,D$55:E$65,2)</f>
        <v>Mustang</v>
      </c>
      <c r="F32" t="str">
        <f>MID(A32,3,2)</f>
        <v>08</v>
      </c>
      <c r="G32">
        <f>IF(24-F32&lt;0,100-F32+24,24-F32)</f>
        <v>16</v>
      </c>
      <c r="H32">
        <v>37558.800000000003</v>
      </c>
      <c r="I32">
        <f>H32/G32</f>
        <v>2347.4250000000002</v>
      </c>
      <c r="J32" t="s">
        <v>15</v>
      </c>
      <c r="K32" t="s">
        <v>24</v>
      </c>
      <c r="L32">
        <v>50000</v>
      </c>
      <c r="M32" t="str">
        <f>IF(H32&lt;=L32,"NOT COVERED","YES")</f>
        <v>NOT COVERED</v>
      </c>
      <c r="N32" t="str">
        <f>CONCATENATE(B32,F32,D32,UPPER(LEFT(J32,3)),RIGHT(A32,3))</f>
        <v>FD08MTGBLA004</v>
      </c>
    </row>
    <row r="33" spans="1:14">
      <c r="A33" t="s">
        <v>28</v>
      </c>
      <c r="B33" t="str">
        <f>LEFT(A33,2)</f>
        <v>FD</v>
      </c>
      <c r="C33" t="str">
        <f>VLOOKUP(B33,B$55:C$60,2)</f>
        <v>Ford</v>
      </c>
      <c r="D33" t="str">
        <f>MID(A33,5,3)</f>
        <v>FCS</v>
      </c>
      <c r="E33" t="str">
        <f>VLOOKUP(D33,D$55:E$65,2)</f>
        <v>Focus</v>
      </c>
      <c r="F33" t="str">
        <f>MID(A33,3,2)</f>
        <v>09</v>
      </c>
      <c r="G33">
        <f>IF(24-F33&lt;0,100-F33+24,24-F33)</f>
        <v>15</v>
      </c>
      <c r="H33">
        <v>35137</v>
      </c>
      <c r="I33">
        <f>H33/G33</f>
        <v>2342.4666666666667</v>
      </c>
      <c r="J33" t="s">
        <v>15</v>
      </c>
      <c r="K33" t="s">
        <v>29</v>
      </c>
      <c r="L33">
        <v>75000</v>
      </c>
      <c r="M33" t="str">
        <f>IF(H33&lt;=L33,"NOT COVERED","YES")</f>
        <v>NOT COVERED</v>
      </c>
      <c r="N33" t="str">
        <f>CONCATENATE(B33,F33,D33,UPPER(LEFT(J33,3)),RIGHT(A33,3))</f>
        <v>FD09FCSBLA008</v>
      </c>
    </row>
    <row r="34" spans="1:14">
      <c r="A34" t="s">
        <v>25</v>
      </c>
      <c r="B34" t="str">
        <f>LEFT(A34,2)</f>
        <v>FD</v>
      </c>
      <c r="C34" t="str">
        <f>VLOOKUP(B34,B$55:C$60,2)</f>
        <v>Ford</v>
      </c>
      <c r="D34" t="str">
        <f>MID(A34,5,3)</f>
        <v>MTG</v>
      </c>
      <c r="E34" t="str">
        <f>VLOOKUP(D34,D$55:E$65,2)</f>
        <v>Mustang</v>
      </c>
      <c r="F34" t="str">
        <f>MID(A34,3,2)</f>
        <v>08</v>
      </c>
      <c r="G34">
        <f>IF(24-F34&lt;0,100-F34+24,24-F34)</f>
        <v>16</v>
      </c>
      <c r="H34">
        <v>36438.5</v>
      </c>
      <c r="I34">
        <f>H34/G34</f>
        <v>2277.40625</v>
      </c>
      <c r="J34" t="s">
        <v>18</v>
      </c>
      <c r="K34" t="s">
        <v>16</v>
      </c>
      <c r="L34">
        <v>50000</v>
      </c>
      <c r="M34" t="str">
        <f>IF(H34&lt;=L34,"NOT COVERED","YES")</f>
        <v>NOT COVERED</v>
      </c>
      <c r="N34" t="str">
        <f>CONCATENATE(B34,F34,D34,UPPER(LEFT(J34,3)),RIGHT(A34,3))</f>
        <v>FD08MTGWHI005</v>
      </c>
    </row>
    <row r="35" spans="1:14">
      <c r="A35" t="s">
        <v>14</v>
      </c>
      <c r="B35" t="str">
        <f>LEFT(A35,2)</f>
        <v>FD</v>
      </c>
      <c r="C35" t="str">
        <f>VLOOKUP(B35,B$55:C$60,2)</f>
        <v>Ford</v>
      </c>
      <c r="D35" t="str">
        <f>MID(A35,5,3)</f>
        <v>MTG</v>
      </c>
      <c r="E35" t="str">
        <f>VLOOKUP(D35,D$55:E$65,2)</f>
        <v>Mustang</v>
      </c>
      <c r="F35" t="str">
        <f>MID(A35,3,2)</f>
        <v>06</v>
      </c>
      <c r="G35">
        <f>IF(24-F35&lt;0,100-F35+24,24-F35)</f>
        <v>18</v>
      </c>
      <c r="H35">
        <v>40326.800000000003</v>
      </c>
      <c r="I35">
        <f>H35/G35</f>
        <v>2240.3777777777777</v>
      </c>
      <c r="J35" t="s">
        <v>15</v>
      </c>
      <c r="K35" t="s">
        <v>16</v>
      </c>
      <c r="L35">
        <v>50000</v>
      </c>
      <c r="M35" t="str">
        <f>IF(H35&lt;=L35,"NOT COVERED","YES")</f>
        <v>NOT COVERED</v>
      </c>
      <c r="N35" t="str">
        <f>CONCATENATE(B35,F35,D35,UPPER(LEFT(J35,3)),RIGHT(A35,3))</f>
        <v>FD06MTGBLA001</v>
      </c>
    </row>
    <row r="36" spans="1:14">
      <c r="A36" t="s">
        <v>81</v>
      </c>
      <c r="B36" t="str">
        <f>LEFT(A36,2)</f>
        <v>HY</v>
      </c>
      <c r="C36" t="str">
        <f>VLOOKUP(B36,B$55:C$60,2)</f>
        <v>Hyundai</v>
      </c>
      <c r="D36" t="str">
        <f>MID(A36,5,3)</f>
        <v>ELA</v>
      </c>
      <c r="E36" t="str">
        <f>VLOOKUP(D36,D$55:E$65,2)</f>
        <v>Elantra</v>
      </c>
      <c r="F36" t="str">
        <f>MID(A36,3,2)</f>
        <v>11</v>
      </c>
      <c r="G36">
        <f>IF(24-F36&lt;0,100-F36+24,24-F36)</f>
        <v>13</v>
      </c>
      <c r="H36">
        <v>29102.3</v>
      </c>
      <c r="I36">
        <f>H36/G36</f>
        <v>2238.6384615384613</v>
      </c>
      <c r="J36" t="s">
        <v>15</v>
      </c>
      <c r="K36" t="s">
        <v>43</v>
      </c>
      <c r="L36">
        <v>100000</v>
      </c>
      <c r="M36" t="str">
        <f>IF(H36&lt;=L36,"NOT COVERED","YES")</f>
        <v>NOT COVERED</v>
      </c>
      <c r="N36" t="str">
        <f>CONCATENATE(B36,F36,D36,UPPER(LEFT(J36,3)),RIGHT(A36,3))</f>
        <v>HY11ELABLA049</v>
      </c>
    </row>
    <row r="37" spans="1:14">
      <c r="A37" t="s">
        <v>44</v>
      </c>
      <c r="B37" t="str">
        <f>LEFT(A37,2)</f>
        <v>GM</v>
      </c>
      <c r="C37" t="str">
        <f>VLOOKUP(B37,B$55:C$60,2)</f>
        <v>General Moter</v>
      </c>
      <c r="D37" t="str">
        <f>MID(A37,5,3)</f>
        <v>SLV</v>
      </c>
      <c r="E37" t="str">
        <f>VLOOKUP(D37,D$55:E$65,2)</f>
        <v>silverado</v>
      </c>
      <c r="F37" t="str">
        <f>MID(A37,3,2)</f>
        <v>10</v>
      </c>
      <c r="G37">
        <f>IF(24-F37&lt;0,100-F37+24,24-F37)</f>
        <v>14</v>
      </c>
      <c r="H37">
        <v>31144.400000000001</v>
      </c>
      <c r="I37">
        <f>H37/G37</f>
        <v>2224.6</v>
      </c>
      <c r="J37" t="s">
        <v>15</v>
      </c>
      <c r="K37" t="s">
        <v>45</v>
      </c>
      <c r="L37">
        <v>100000</v>
      </c>
      <c r="M37" t="str">
        <f>IF(H37&lt;=L37,"NOT COVERED","YES")</f>
        <v>NOT COVERED</v>
      </c>
      <c r="N37" t="str">
        <f>CONCATENATE(B37,F37,D37,UPPER(LEFT(J37,3)),RIGHT(A37,3))</f>
        <v>GM10SLVBLA017</v>
      </c>
    </row>
    <row r="38" spans="1:14">
      <c r="A38" t="s">
        <v>76</v>
      </c>
      <c r="B38" t="str">
        <f>LEFT(A38,2)</f>
        <v>CR</v>
      </c>
      <c r="C38" t="str">
        <f>VLOOKUP(B38,B$55:C$60,2)</f>
        <v>Chrysler</v>
      </c>
      <c r="D38" t="str">
        <f>MID(A38,5,3)</f>
        <v>PTC</v>
      </c>
      <c r="E38" t="str">
        <f>VLOOKUP(D38,D$55:E$65,2)</f>
        <v>PT Cruiser</v>
      </c>
      <c r="F38" t="str">
        <f>MID(A38,3,2)</f>
        <v>11</v>
      </c>
      <c r="G38">
        <f>IF(24-F38&lt;0,100-F38+24,24-F38)</f>
        <v>13</v>
      </c>
      <c r="H38">
        <v>27394.2</v>
      </c>
      <c r="I38">
        <f>H38/G38</f>
        <v>2107.2461538461539</v>
      </c>
      <c r="J38" t="s">
        <v>15</v>
      </c>
      <c r="K38" t="s">
        <v>36</v>
      </c>
      <c r="L38">
        <v>75000</v>
      </c>
      <c r="M38" t="str">
        <f>IF(H38&lt;=L38,"NOT COVERED","YES")</f>
        <v>NOT COVERED</v>
      </c>
      <c r="N38" t="str">
        <f>CONCATENATE(B38,F38,D38,UPPER(LEFT(J38,3)),RIGHT(A38,3))</f>
        <v>CR11PTCBLA044</v>
      </c>
    </row>
    <row r="39" spans="1:14">
      <c r="A39" t="s">
        <v>35</v>
      </c>
      <c r="B39" t="str">
        <f>LEFT(A39,2)</f>
        <v>FD</v>
      </c>
      <c r="C39" t="str">
        <f>VLOOKUP(B39,B$55:C$60,2)</f>
        <v>Ford</v>
      </c>
      <c r="D39" t="str">
        <f>MID(A39,5,3)</f>
        <v>FCS</v>
      </c>
      <c r="E39" t="str">
        <f>VLOOKUP(D39,D$55:E$65,2)</f>
        <v>Focus</v>
      </c>
      <c r="F39" t="str">
        <f>MID(A39,3,2)</f>
        <v>13</v>
      </c>
      <c r="G39">
        <f>IF(24-F39&lt;0,100-F39+24,24-F39)</f>
        <v>11</v>
      </c>
      <c r="H39">
        <v>22521.599999999999</v>
      </c>
      <c r="I39">
        <f>H39/G39</f>
        <v>2047.4181818181817</v>
      </c>
      <c r="J39" t="s">
        <v>15</v>
      </c>
      <c r="K39" t="s">
        <v>36</v>
      </c>
      <c r="L39">
        <v>75000</v>
      </c>
      <c r="M39" t="str">
        <f>IF(H39&lt;=L39,"NOT COVERED","YES")</f>
        <v>NOT COVERED</v>
      </c>
      <c r="N39" t="str">
        <f>CONCATENATE(B39,F39,D39,UPPER(LEFT(J39,3)),RIGHT(A39,3))</f>
        <v>FD13FCSBLA012</v>
      </c>
    </row>
    <row r="40" spans="1:14">
      <c r="A40" t="s">
        <v>68</v>
      </c>
      <c r="B40" t="str">
        <f>LEFT(A40,2)</f>
        <v>HO</v>
      </c>
      <c r="C40" t="str">
        <f>VLOOKUP(B40,B$55:C$60,2)</f>
        <v>Honda</v>
      </c>
      <c r="D40" t="str">
        <f>MID(A40,5,3)</f>
        <v>CIV</v>
      </c>
      <c r="E40" t="str">
        <f>VLOOKUP(D40,D$55:E$65,2)</f>
        <v>Civic</v>
      </c>
      <c r="F40" t="str">
        <f>MID(A40,3,2)</f>
        <v>12</v>
      </c>
      <c r="G40">
        <f>IF(24-F40&lt;0,100-F40+24,24-F40)</f>
        <v>12</v>
      </c>
      <c r="H40">
        <v>24513.200000000001</v>
      </c>
      <c r="I40">
        <f>H40/G40</f>
        <v>2042.7666666666667</v>
      </c>
      <c r="J40" t="s">
        <v>15</v>
      </c>
      <c r="K40" t="s">
        <v>45</v>
      </c>
      <c r="L40">
        <v>75000</v>
      </c>
      <c r="M40" t="str">
        <f>IF(H40&lt;=L40,"NOT COVERED","YES")</f>
        <v>NOT COVERED</v>
      </c>
      <c r="N40" t="str">
        <f>CONCATENATE(B40,F40,D40,UPPER(LEFT(J40,3)),RIGHT(A40,3))</f>
        <v>HO12CIVBLA035</v>
      </c>
    </row>
    <row r="41" spans="1:14">
      <c r="A41" t="s">
        <v>84</v>
      </c>
      <c r="B41" t="str">
        <f>LEFT(A41,2)</f>
        <v>HY</v>
      </c>
      <c r="C41" t="str">
        <f>VLOOKUP(B41,B$55:C$60,2)</f>
        <v>Hyundai</v>
      </c>
      <c r="D41" t="str">
        <f>MID(A41,5,3)</f>
        <v>ELA</v>
      </c>
      <c r="E41" t="str">
        <f>VLOOKUP(D41,D$55:E$65,2)</f>
        <v>Elantra</v>
      </c>
      <c r="F41" t="str">
        <f>MID(A41,3,2)</f>
        <v>13</v>
      </c>
      <c r="G41">
        <f>IF(24-F41&lt;0,100-F41+24,24-F41)</f>
        <v>11</v>
      </c>
      <c r="H41">
        <v>22188.5</v>
      </c>
      <c r="I41">
        <f>H41/G41</f>
        <v>2017.1363636363637</v>
      </c>
      <c r="J41" t="s">
        <v>48</v>
      </c>
      <c r="K41" t="s">
        <v>26</v>
      </c>
      <c r="L41">
        <v>100000</v>
      </c>
      <c r="M41" t="str">
        <f>IF(H41&lt;=L41,"NOT COVERED","YES")</f>
        <v>NOT COVERED</v>
      </c>
      <c r="N41" t="str">
        <f>CONCATENATE(B41,F41,D41,UPPER(LEFT(J41,3)),RIGHT(A41,3))</f>
        <v>HY13ELABLU052</v>
      </c>
    </row>
    <row r="42" spans="1:14">
      <c r="A42" t="s">
        <v>119</v>
      </c>
      <c r="B42" t="str">
        <f>LEFT(A42,2)</f>
        <v>GM</v>
      </c>
      <c r="C42" t="str">
        <f>VLOOKUP(B42,B$55:C$60,2)</f>
        <v>General Moter</v>
      </c>
      <c r="D42" t="str">
        <f>MID(A42,5,3)</f>
        <v>CMR</v>
      </c>
      <c r="E42" t="str">
        <f>VLOOKUP(D42,D$55:E$65,2)</f>
        <v>Camry</v>
      </c>
      <c r="F42" t="str">
        <f>MID(A42,3,2)</f>
        <v>09</v>
      </c>
      <c r="G42">
        <f>IF(24-F42&lt;0,100-F42+24,24-F42)</f>
        <v>15</v>
      </c>
      <c r="H42">
        <v>28464.799999999999</v>
      </c>
      <c r="I42">
        <f>H42/G42</f>
        <v>1897.6533333333332</v>
      </c>
      <c r="J42" t="s">
        <v>18</v>
      </c>
      <c r="K42" t="s">
        <v>39</v>
      </c>
      <c r="L42">
        <v>100000</v>
      </c>
      <c r="M42" t="str">
        <f>IF(H42&lt;=L42,"NOT COVERED","YES")</f>
        <v>NOT COVERED</v>
      </c>
      <c r="N42" t="str">
        <f>CONCATENATE(B42,F42,D42,UPPER(LEFT(J42,3)),RIGHT(A42,3))</f>
        <v>GM09CMRWHI014</v>
      </c>
    </row>
    <row r="43" spans="1:14">
      <c r="A43" t="s">
        <v>82</v>
      </c>
      <c r="B43" t="str">
        <f>LEFT(A43,2)</f>
        <v>HY</v>
      </c>
      <c r="C43" t="str">
        <f>VLOOKUP(B43,B$55:C$60,2)</f>
        <v>Hyundai</v>
      </c>
      <c r="D43" t="str">
        <f>MID(A43,5,3)</f>
        <v>ELA</v>
      </c>
      <c r="E43" t="str">
        <f>VLOOKUP(D43,D$55:E$65,2)</f>
        <v>Elantra</v>
      </c>
      <c r="F43" t="str">
        <f>MID(A43,3,2)</f>
        <v>12</v>
      </c>
      <c r="G43">
        <f>IF(24-F43&lt;0,100-F43+24,24-F43)</f>
        <v>12</v>
      </c>
      <c r="H43">
        <v>22282</v>
      </c>
      <c r="I43">
        <f>H43/G43</f>
        <v>1856.8333333333333</v>
      </c>
      <c r="J43" t="s">
        <v>48</v>
      </c>
      <c r="K43" t="s">
        <v>19</v>
      </c>
      <c r="L43">
        <v>100000</v>
      </c>
      <c r="M43" t="str">
        <f>IF(H43&lt;=L43,"NOT COVERED","YES")</f>
        <v>NOT COVERED</v>
      </c>
      <c r="N43" t="str">
        <f>CONCATENATE(B43,F43,D43,UPPER(LEFT(J43,3)),RIGHT(A43,3))</f>
        <v>HY12ELABLU050</v>
      </c>
    </row>
    <row r="44" spans="1:14">
      <c r="A44" t="s">
        <v>62</v>
      </c>
      <c r="B44" t="str">
        <f>LEFT(A44,2)</f>
        <v>TY</v>
      </c>
      <c r="C44" t="str">
        <f>VLOOKUP(B44,B$55:C$60,2)</f>
        <v>Tayota</v>
      </c>
      <c r="D44" t="str">
        <f>MID(A44,5,3)</f>
        <v>CAM</v>
      </c>
      <c r="E44" t="s">
        <v>96</v>
      </c>
      <c r="F44" t="str">
        <f>MID(A44,3,2)</f>
        <v>12</v>
      </c>
      <c r="G44">
        <f>IF(24-F44&lt;0,100-F44+24,24-F44)</f>
        <v>12</v>
      </c>
      <c r="H44">
        <v>22128.2</v>
      </c>
      <c r="I44">
        <f>H44/G44</f>
        <v>1844.0166666666667</v>
      </c>
      <c r="J44" t="s">
        <v>48</v>
      </c>
      <c r="K44" t="s">
        <v>50</v>
      </c>
      <c r="L44">
        <v>100000</v>
      </c>
      <c r="M44" t="str">
        <f>IF(H44&lt;=L44,"NOT COVERED","YES")</f>
        <v>NOT COVERED</v>
      </c>
      <c r="N44" t="str">
        <f>CONCATENATE(B44,F44,D44,UPPER(LEFT(J44,3)),RIGHT(A44,3))</f>
        <v>TY12CAMBLU029</v>
      </c>
    </row>
    <row r="45" spans="1:14">
      <c r="A45" t="s">
        <v>83</v>
      </c>
      <c r="B45" t="str">
        <f>LEFT(A45,2)</f>
        <v>HY</v>
      </c>
      <c r="C45" t="str">
        <f>VLOOKUP(B45,B$55:C$60,2)</f>
        <v>Hyundai</v>
      </c>
      <c r="D45" t="str">
        <f>MID(A45,5,3)</f>
        <v>ELA</v>
      </c>
      <c r="E45" t="str">
        <f>VLOOKUP(D45,D$55:E$65,2)</f>
        <v>Elantra</v>
      </c>
      <c r="F45" t="str">
        <f>MID(A45,3,2)</f>
        <v>13</v>
      </c>
      <c r="G45">
        <f>IF(24-F45&lt;0,100-F45+24,24-F45)</f>
        <v>11</v>
      </c>
      <c r="H45">
        <v>20223.900000000001</v>
      </c>
      <c r="I45">
        <f>H45/G45</f>
        <v>1838.5363636363638</v>
      </c>
      <c r="J45" t="s">
        <v>15</v>
      </c>
      <c r="K45" t="s">
        <v>32</v>
      </c>
      <c r="L45">
        <v>100000</v>
      </c>
      <c r="M45" t="str">
        <f>IF(H45&lt;=L45,"NOT COVERED","YES")</f>
        <v>NOT COVERED</v>
      </c>
      <c r="N45" t="str">
        <f>CONCATENATE(B45,F45,D45,UPPER(LEFT(J45,3)),RIGHT(A45,3))</f>
        <v>HY13ELABLA051</v>
      </c>
    </row>
    <row r="46" spans="1:14">
      <c r="A46" t="s">
        <v>60</v>
      </c>
      <c r="B46" t="str">
        <f>LEFT(A46,2)</f>
        <v>TY</v>
      </c>
      <c r="C46" t="str">
        <f>VLOOKUP(B46,B$55:C$60,2)</f>
        <v>Tayota</v>
      </c>
      <c r="D46" t="str">
        <f>MID(A46,5,3)</f>
        <v>COR</v>
      </c>
      <c r="E46" t="str">
        <f>VLOOKUP(D46,D$55:E$65,2)</f>
        <v>Corvette</v>
      </c>
      <c r="F46" t="str">
        <f>MID(A46,3,2)</f>
        <v>14</v>
      </c>
      <c r="G46">
        <f>IF(24-F46&lt;0,100-F46+24,24-F46)</f>
        <v>10</v>
      </c>
      <c r="H46">
        <v>17556.3</v>
      </c>
      <c r="I46">
        <f>H46/G46</f>
        <v>1755.6299999999999</v>
      </c>
      <c r="J46" t="s">
        <v>48</v>
      </c>
      <c r="K46" t="s">
        <v>32</v>
      </c>
      <c r="L46">
        <v>100000</v>
      </c>
      <c r="M46" t="str">
        <f>IF(H46&lt;=L46,"NOT COVERED","YES")</f>
        <v>NOT COVERED</v>
      </c>
      <c r="N46" t="str">
        <f>CONCATENATE(B46,F46,D46,UPPER(LEFT(J46,3)),RIGHT(A46,3))</f>
        <v>TY14CORBLU027</v>
      </c>
    </row>
    <row r="47" spans="1:14">
      <c r="A47" t="s">
        <v>40</v>
      </c>
      <c r="B47" t="str">
        <f>LEFT(A47,2)</f>
        <v>GM</v>
      </c>
      <c r="C47" t="str">
        <f>VLOOKUP(B47,B$55:C$60,2)</f>
        <v>General Moter</v>
      </c>
      <c r="D47" t="str">
        <f>MID(A47,5,3)</f>
        <v>CMR</v>
      </c>
      <c r="E47" t="str">
        <f>VLOOKUP(D47,D$55:E$65,2)</f>
        <v>Camry</v>
      </c>
      <c r="F47" t="str">
        <f>MID(A47,3,2)</f>
        <v>12</v>
      </c>
      <c r="G47">
        <f>IF(24-F47&lt;0,100-F47+24,24-F47)</f>
        <v>12</v>
      </c>
      <c r="H47">
        <v>19421.099999999999</v>
      </c>
      <c r="I47">
        <f>H47/G47</f>
        <v>1618.425</v>
      </c>
      <c r="J47" t="s">
        <v>15</v>
      </c>
      <c r="K47" t="s">
        <v>41</v>
      </c>
      <c r="L47">
        <v>100000</v>
      </c>
      <c r="M47" t="str">
        <f>IF(H47&lt;=L47,"NOT COVERED","YES")</f>
        <v>NOT COVERED</v>
      </c>
      <c r="N47" t="str">
        <f>CONCATENATE(B47,F47,D47,UPPER(LEFT(J47,3)),RIGHT(A47,3))</f>
        <v>GM12CMRBLA015</v>
      </c>
    </row>
    <row r="48" spans="1:14">
      <c r="A48" t="s">
        <v>65</v>
      </c>
      <c r="B48" t="str">
        <f>LEFT(A48,2)</f>
        <v>HO</v>
      </c>
      <c r="C48" t="str">
        <f>VLOOKUP(B48,B$55:C$60,2)</f>
        <v>Honda</v>
      </c>
      <c r="D48" t="str">
        <f>MID(A48,5,3)</f>
        <v>CIV</v>
      </c>
      <c r="E48" t="str">
        <f>VLOOKUP(D48,D$55:E$65,2)</f>
        <v>Civic</v>
      </c>
      <c r="F48" t="str">
        <f>MID(A48,3,2)</f>
        <v>10</v>
      </c>
      <c r="G48">
        <f>IF(24-F48&lt;0,100-F48+24,24-F48)</f>
        <v>14</v>
      </c>
      <c r="H48">
        <v>22573</v>
      </c>
      <c r="I48">
        <f>H48/G48</f>
        <v>1612.3571428571429</v>
      </c>
      <c r="J48" t="s">
        <v>48</v>
      </c>
      <c r="K48" t="s">
        <v>43</v>
      </c>
      <c r="L48">
        <v>75000</v>
      </c>
      <c r="M48" t="str">
        <f>IF(H48&lt;=L48,"NOT COVERED","YES")</f>
        <v>NOT COVERED</v>
      </c>
      <c r="N48" t="str">
        <f>CONCATENATE(B48,F48,D48,UPPER(LEFT(J48,3)),RIGHT(A48,3))</f>
        <v>HO10CIVBLU032</v>
      </c>
    </row>
    <row r="49" spans="1:14">
      <c r="A49" t="s">
        <v>33</v>
      </c>
      <c r="B49" t="str">
        <f>LEFT(A49,2)</f>
        <v>FD</v>
      </c>
      <c r="C49" t="str">
        <f>VLOOKUP(B49,B$55:C$60,2)</f>
        <v>Ford</v>
      </c>
      <c r="D49" t="str">
        <f>MID(A49,5,3)</f>
        <v>FCS</v>
      </c>
      <c r="E49" t="str">
        <f>VLOOKUP(D49,D$55:E$65,2)</f>
        <v>Focus</v>
      </c>
      <c r="F49" t="str">
        <f>MID(A49,3,2)</f>
        <v>12</v>
      </c>
      <c r="G49">
        <f>IF(24-F49&lt;0,100-F49+24,24-F49)</f>
        <v>12</v>
      </c>
      <c r="H49">
        <v>19341.7</v>
      </c>
      <c r="I49">
        <f>H49/G49</f>
        <v>1611.8083333333334</v>
      </c>
      <c r="J49" t="s">
        <v>18</v>
      </c>
      <c r="K49" t="s">
        <v>34</v>
      </c>
      <c r="L49">
        <v>75000</v>
      </c>
      <c r="M49" t="str">
        <f>IF(H49&lt;=L49,"NOT COVERED","YES")</f>
        <v>NOT COVERED</v>
      </c>
      <c r="N49" t="str">
        <f>CONCATENATE(B49,F49,D49,UPPER(LEFT(J49,3)),RIGHT(A49,3))</f>
        <v>FD12FCSWHI011</v>
      </c>
    </row>
    <row r="50" spans="1:14">
      <c r="A50" t="s">
        <v>42</v>
      </c>
      <c r="B50" t="str">
        <f>LEFT(A50,2)</f>
        <v>GM</v>
      </c>
      <c r="C50" t="str">
        <f>VLOOKUP(B50,B$55:C$60,2)</f>
        <v>General Moter</v>
      </c>
      <c r="D50" t="str">
        <f>MID(A50,5,3)</f>
        <v>CMR</v>
      </c>
      <c r="E50" t="str">
        <f>VLOOKUP(D50,D$55:E$65,2)</f>
        <v>Camry</v>
      </c>
      <c r="F50" t="str">
        <f>MID(A50,3,2)</f>
        <v>14</v>
      </c>
      <c r="G50">
        <f>IF(24-F50&lt;0,100-F50+24,24-F50)</f>
        <v>10</v>
      </c>
      <c r="H50">
        <v>14289.6</v>
      </c>
      <c r="I50">
        <f>H50/G50</f>
        <v>1428.96</v>
      </c>
      <c r="J50" t="s">
        <v>18</v>
      </c>
      <c r="K50" t="s">
        <v>43</v>
      </c>
      <c r="L50">
        <v>100000</v>
      </c>
      <c r="M50" t="str">
        <f>IF(H50&lt;=L50,"NOT COVERED","YES")</f>
        <v>NOT COVERED</v>
      </c>
      <c r="N50" t="str">
        <f>CONCATENATE(B50,F50,D50,UPPER(LEFT(J50,3)),RIGHT(A50,3))</f>
        <v>GM14CMRWHI016</v>
      </c>
    </row>
    <row r="51" spans="1:14">
      <c r="A51" t="s">
        <v>69</v>
      </c>
      <c r="B51" t="str">
        <f>LEFT(A51,2)</f>
        <v>HO</v>
      </c>
      <c r="C51" t="str">
        <f>VLOOKUP(B51,B$55:C$60,2)</f>
        <v>Honda</v>
      </c>
      <c r="D51" t="str">
        <f>MID(A51,5,3)</f>
        <v>CIV</v>
      </c>
      <c r="E51" t="str">
        <f>VLOOKUP(D51,D$55:E$65,2)</f>
        <v>Civic</v>
      </c>
      <c r="F51" t="str">
        <f>MID(A51,3,2)</f>
        <v>13</v>
      </c>
      <c r="G51">
        <f>IF(24-F51&lt;0,100-F51+24,24-F51)</f>
        <v>11</v>
      </c>
      <c r="H51">
        <v>13867.6</v>
      </c>
      <c r="I51">
        <f>H51/G51</f>
        <v>1260.6909090909091</v>
      </c>
      <c r="J51" t="s">
        <v>15</v>
      </c>
      <c r="K51" t="s">
        <v>50</v>
      </c>
      <c r="L51">
        <v>75000</v>
      </c>
      <c r="M51" t="str">
        <f>IF(H51&lt;=L51,"NOT COVERED","YES")</f>
        <v>NOT COVERED</v>
      </c>
      <c r="N51" t="str">
        <f>CONCATENATE(B51,F51,D51,UPPER(LEFT(J51,3)),RIGHT(A51,3))</f>
        <v>HO13CIVBLA036</v>
      </c>
    </row>
    <row r="52" spans="1:14">
      <c r="A52" t="s">
        <v>37</v>
      </c>
      <c r="B52" t="str">
        <f>LEFT(A52,2)</f>
        <v>FD</v>
      </c>
      <c r="C52" t="str">
        <f>VLOOKUP(B52,B$55:C$60,2)</f>
        <v>Ford</v>
      </c>
      <c r="D52" t="str">
        <f>MID(A52,5,3)</f>
        <v>FCS</v>
      </c>
      <c r="E52" t="str">
        <f>VLOOKUP(D52,D$55:E$65,2)</f>
        <v>Focus</v>
      </c>
      <c r="F52" t="str">
        <f>MID(A52,3,2)</f>
        <v>13</v>
      </c>
      <c r="G52">
        <f>IF(24-F52&lt;0,100-F52+24,24-F52)</f>
        <v>11</v>
      </c>
      <c r="H52">
        <v>13682.9</v>
      </c>
      <c r="I52">
        <f>H52/G52</f>
        <v>1243.8999999999999</v>
      </c>
      <c r="J52" t="s">
        <v>15</v>
      </c>
      <c r="K52" t="s">
        <v>38</v>
      </c>
      <c r="L52">
        <v>75000</v>
      </c>
      <c r="M52" t="str">
        <f>IF(H52&lt;=L52,"NOT COVERED","YES")</f>
        <v>NOT COVERED</v>
      </c>
      <c r="N52" t="str">
        <f>CONCATENATE(B52,F52,D52,UPPER(LEFT(J52,3)),RIGHT(A52,3))</f>
        <v>FD13FCSBLA013</v>
      </c>
    </row>
    <row r="53" spans="1:14">
      <c r="A53" t="s">
        <v>73</v>
      </c>
      <c r="B53" t="str">
        <f>LEFT(A53,2)</f>
        <v>HO</v>
      </c>
      <c r="C53" t="str">
        <f>VLOOKUP(B53,B$55:C$60,2)</f>
        <v>Honda</v>
      </c>
      <c r="D53" t="str">
        <f>MID(A53,5,3)</f>
        <v>ODY</v>
      </c>
      <c r="E53" t="str">
        <f>VLOOKUP(D53,D$55:E$65,2)</f>
        <v>Odyssey</v>
      </c>
      <c r="F53" t="str">
        <f>MID(A53,3,2)</f>
        <v>14</v>
      </c>
      <c r="G53">
        <f>IF(24-F53&lt;0,100-F53+24,24-F53)</f>
        <v>10</v>
      </c>
      <c r="H53">
        <v>3708.1</v>
      </c>
      <c r="I53">
        <f>H53/G53</f>
        <v>370.81</v>
      </c>
      <c r="J53" t="s">
        <v>15</v>
      </c>
      <c r="K53" t="s">
        <v>19</v>
      </c>
      <c r="L53">
        <v>100000</v>
      </c>
      <c r="M53" t="str">
        <f>IF(H53&lt;=L53,"NOT COVERED","YES")</f>
        <v>NOT COVERED</v>
      </c>
      <c r="N53" t="str">
        <f>CONCATENATE(B53,F53,D53,UPPER(LEFT(J53,3)),RIGHT(A53,3))</f>
        <v>HO14ODYBLA041</v>
      </c>
    </row>
    <row r="55" spans="1:14">
      <c r="B55" t="s">
        <v>85</v>
      </c>
      <c r="C55" t="s">
        <v>86</v>
      </c>
      <c r="D55" t="s">
        <v>87</v>
      </c>
      <c r="E55" t="s">
        <v>88</v>
      </c>
    </row>
    <row r="56" spans="1:14">
      <c r="B56" t="s">
        <v>89</v>
      </c>
      <c r="C56" t="s">
        <v>90</v>
      </c>
      <c r="D56" t="s">
        <v>91</v>
      </c>
      <c r="E56" t="s">
        <v>92</v>
      </c>
    </row>
    <row r="57" spans="1:14">
      <c r="B57" t="s">
        <v>93</v>
      </c>
      <c r="C57" t="s">
        <v>94</v>
      </c>
      <c r="D57" t="s">
        <v>95</v>
      </c>
      <c r="E57" t="s">
        <v>96</v>
      </c>
    </row>
    <row r="58" spans="1:14">
      <c r="B58" t="s">
        <v>97</v>
      </c>
      <c r="C58" t="s">
        <v>98</v>
      </c>
      <c r="D58" t="s">
        <v>99</v>
      </c>
      <c r="E58" t="s">
        <v>100</v>
      </c>
    </row>
    <row r="59" spans="1:14">
      <c r="B59" t="s">
        <v>101</v>
      </c>
      <c r="C59" t="s">
        <v>102</v>
      </c>
      <c r="D59" t="s">
        <v>103</v>
      </c>
      <c r="E59" t="s">
        <v>104</v>
      </c>
    </row>
    <row r="60" spans="1:14">
      <c r="B60" t="s">
        <v>105</v>
      </c>
      <c r="C60" t="s">
        <v>106</v>
      </c>
      <c r="D60" t="s">
        <v>107</v>
      </c>
      <c r="E60" t="s">
        <v>108</v>
      </c>
    </row>
    <row r="61" spans="1:14">
      <c r="D61" t="s">
        <v>109</v>
      </c>
      <c r="E61" t="s">
        <v>110</v>
      </c>
    </row>
    <row r="62" spans="1:14">
      <c r="D62" t="s">
        <v>111</v>
      </c>
      <c r="E62" t="s">
        <v>112</v>
      </c>
    </row>
    <row r="63" spans="1:14">
      <c r="D63" t="s">
        <v>113</v>
      </c>
      <c r="E63" t="s">
        <v>114</v>
      </c>
    </row>
    <row r="64" spans="1:14">
      <c r="D64" t="s">
        <v>115</v>
      </c>
      <c r="E64" t="s">
        <v>116</v>
      </c>
    </row>
    <row r="65" spans="4:5">
      <c r="D65" t="s">
        <v>117</v>
      </c>
      <c r="E65" t="s">
        <v>96</v>
      </c>
    </row>
  </sheetData>
  <sortState ref="A2:N53">
    <sortCondition descending="1" ref="I2:I53"/>
  </sortState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Admin</cp:lastModifiedBy>
  <dcterms:created xsi:type="dcterms:W3CDTF">2024-04-26T21:16:18Z</dcterms:created>
  <dcterms:modified xsi:type="dcterms:W3CDTF">2024-04-26T21:16:18Z</dcterms:modified>
</cp:coreProperties>
</file>